
<file path=[Content_Types].xml><?xml version="1.0" encoding="utf-8"?>
<Types xmlns="http://schemas.openxmlformats.org/package/2006/content-types">
  <Override PartName="/xl/worksheets/sheet7.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9.xml" ContentType="application/vnd.openxmlformats-officedocument.spreadsheetml.worksheet+xml"/>
  <Override PartName="/xl/externalLinks/externalLink2.xml" ContentType="application/vnd.openxmlformats-officedocument.spreadsheetml.externalLink+xml"/>
  <Override PartName="/xl/worksheets/sheet10.xml" ContentType="application/vnd.openxmlformats-officedocument.spreadsheetml.worksheet+xml"/>
  <Override PartName="/xl/theme/theme1.xml" ContentType="application/vnd.openxmlformats-officedocument.theme+xml"/>
  <Override PartName="/xl/drawings/drawing2.xml" ContentType="application/vnd.openxmlformats-officedocument.drawing+xml"/>
  <Default Extension="png" ContentType="image/png"/>
  <Override PartName="/xl/drawings/drawing4.xml" ContentType="application/vnd.openxmlformats-officedocument.drawing+xml"/>
  <Override PartName="/xl/worksheets/sheet4.xml" ContentType="application/vnd.openxmlformats-officedocument.spreadsheetml.worksheet+xml"/>
  <Default Extension="xml" ContentType="application/xml"/>
  <Override PartName="/xl/worksheets/sheet6.xml" ContentType="application/vnd.openxmlformats-officedocument.spreadsheetml.worksheet+xml"/>
  <Override PartName="/docProps/app.xml" ContentType="application/vnd.openxmlformats-officedocument.extended-properties+xml"/>
  <Override PartName="/xl/workbook.xml" ContentType="application/vnd.openxmlformats-officedocument.spreadsheetml.sheet.main+xml"/>
  <Override PartName="/xl/comments1.xml" ContentType="application/vnd.openxmlformats-officedocument.spreadsheetml.comments+xml"/>
  <Override PartName="/xl/worksheets/sheet1.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externalLinks/externalLink1.xml" ContentType="application/vnd.openxmlformats-officedocument.spreadsheetml.externalLink+xml"/>
  <Override PartName="/xl/styles.xml" ContentType="application/vnd.openxmlformats-officedocument.spreadsheetml.styles+xml"/>
  <Override PartName="/xl/calcChain.xml" ContentType="application/vnd.openxmlformats-officedocument.spreadsheetml.calcChain+xml"/>
  <Override PartName="/xl/drawings/drawing3.xml" ContentType="application/vnd.openxmlformats-officedocument.drawing+xml"/>
  <Override PartName="/xl/worksheets/sheet3.xml" ContentType="application/vnd.openxmlformats-officedocument.spreadsheetml.worksheet+xml"/>
  <Default Extension="vml" ContentType="application/vnd.openxmlformats-officedocument.vmlDrawing"/>
  <Default Extension="jpeg" ContentType="image/jpeg"/>
  <Default Extension="rels" ContentType="application/vnd.openxmlformats-package.relationships+xml"/>
  <Override PartName="/xl/worksheets/sheet5.xml" ContentType="application/vnd.openxmlformats-officedocument.spreadsheetml.worksheet+xml"/>
  <Default Extension="emf" ContentType="image/x-emf"/>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1300" yWindow="-80" windowWidth="19560" windowHeight="10720" tabRatio="888" activeTab="1"/>
  </bookViews>
  <sheets>
    <sheet name="Pokyny pro vyplnění" sheetId="4" r:id="rId1"/>
    <sheet name="Rekapitulace stavby" sheetId="1" r:id="rId2"/>
    <sheet name="1 - Rekonstrukce a úpravy..." sheetId="2" r:id="rId3"/>
    <sheet name="2 - Vedlejší a ostatní ná..." sheetId="3" r:id="rId4"/>
    <sheet name="VZT" sheetId="5" r:id="rId5"/>
    <sheet name="UT" sheetId="6" r:id="rId6"/>
    <sheet name="ZT" sheetId="9" r:id="rId7"/>
    <sheet name="ZT-dilci" sheetId="10" r:id="rId8"/>
    <sheet name="EL-slaboproud" sheetId="7" r:id="rId9"/>
    <sheet name="EL-silnoproud" sheetId="8" r:id="rId10"/>
  </sheets>
  <externalReferences>
    <externalReference r:id="rId11"/>
    <externalReference r:id="rId12"/>
  </externalReferences>
  <definedNames>
    <definedName name="_xlnm._FilterDatabase" localSheetId="2" hidden="1">'1 - Rekonstrukce a úpravy...'!$C$99:$K$514</definedName>
    <definedName name="_xlnm._FilterDatabase" localSheetId="3" hidden="1">'2 - Vedlejší a ostatní ná...'!$C$78:$K$84</definedName>
    <definedName name="CelkemDPHVypocet" localSheetId="6">ZT!$H$42</definedName>
    <definedName name="CenaCelkem">ZT!$G$29</definedName>
    <definedName name="CenaCelkemBezDPH">ZT!$G$28</definedName>
    <definedName name="CenaCelkemVypocet" localSheetId="6">ZT!$I$42</definedName>
    <definedName name="cisloobjektu">ZT!$D$3</definedName>
    <definedName name="CisloRozpoctu">'[2]Krycí list'!$C$2</definedName>
    <definedName name="CisloStavby" localSheetId="6">ZT!$D$2</definedName>
    <definedName name="cislostavby">'[2]Krycí list'!$A$7</definedName>
    <definedName name="CisloStavebnihoRozpoctu">ZT!$D$4</definedName>
    <definedName name="dadresa">ZT!$D$12:$G$12</definedName>
    <definedName name="DIČ" localSheetId="6">ZT!$I$12</definedName>
    <definedName name="dmisto">ZT!$D$13:$G$13</definedName>
    <definedName name="DPHSni">ZT!$G$24</definedName>
    <definedName name="DPHZakl">ZT!$G$26</definedName>
    <definedName name="dpsc" localSheetId="6">ZT!$C$13</definedName>
    <definedName name="IČO" localSheetId="6">ZT!$I$11</definedName>
    <definedName name="Mena">ZT!$J$29</definedName>
    <definedName name="MistoStavby">ZT!$D$4</definedName>
    <definedName name="nazevobjektu">ZT!$E$3</definedName>
    <definedName name="NazevRozpoctu">'[2]Krycí list'!$D$2</definedName>
    <definedName name="NazevStavby" localSheetId="6">ZT!$E$2</definedName>
    <definedName name="nazevstavby">'[2]Krycí list'!$C$7</definedName>
    <definedName name="NazevStavebnihoRozpoctu">ZT!$E$4</definedName>
    <definedName name="oadresa">ZT!$D$6</definedName>
    <definedName name="Objednatel" localSheetId="6">ZT!$D$5</definedName>
    <definedName name="Objekt" localSheetId="6">ZT!$B$38</definedName>
    <definedName name="odic" localSheetId="6">ZT!$I$6</definedName>
    <definedName name="oico" localSheetId="6">ZT!$I$5</definedName>
    <definedName name="omisto" localSheetId="6">ZT!$D$7</definedName>
    <definedName name="onazev" localSheetId="6">ZT!$D$6</definedName>
    <definedName name="opsc" localSheetId="6">ZT!$C$7</definedName>
    <definedName name="padresa">ZT!$D$9</definedName>
    <definedName name="pdic">ZT!$I$9</definedName>
    <definedName name="pico">ZT!$I$8</definedName>
    <definedName name="pmisto">ZT!$D$10</definedName>
    <definedName name="PocetMJ">#REF!</definedName>
    <definedName name="PoptavkaID">ZT!$A$1</definedName>
    <definedName name="pPSC">ZT!$C$10</definedName>
    <definedName name="_xlnm.Print_Area" localSheetId="2">'1 - Rekonstrukce a úpravy...'!$C$4:$J$36,'1 - Rekonstrukce a úpravy...'!$C$42:$J$81,'1 - Rekonstrukce a úpravy...'!$C$87:$K$514</definedName>
    <definedName name="_xlnm.Print_Area" localSheetId="3">'2 - Vedlejší a ostatní ná...'!$C$4:$J$36,'2 - Vedlejší a ostatní ná...'!$C$42:$J$60,'2 - Vedlejší a ostatní ná...'!$C$66:$K$84</definedName>
    <definedName name="_xlnm.Print_Area" localSheetId="0">'Pokyny pro vyplnění'!$B$2:$K$69,'Pokyny pro vyplnění'!$B$72:$K$116,'Pokyny pro vyplnění'!$B$119:$K$188,'Pokyny pro vyplnění'!$B$196:$K$216</definedName>
    <definedName name="_xlnm.Print_Area" localSheetId="1">'Rekapitulace stavby'!$D$4:$AO$33,'Rekapitulace stavby'!$C$39:$AQ$54</definedName>
    <definedName name="_xlnm.Print_Area" localSheetId="6">ZT!$A$1:$J$54</definedName>
    <definedName name="_xlnm.Print_Area" localSheetId="7">'ZT-dilci'!$A$1:$V$68</definedName>
    <definedName name="_xlnm.Print_Titles" localSheetId="2">'1 - Rekonstrukce a úpravy...'!$99:$99</definedName>
    <definedName name="_xlnm.Print_Titles" localSheetId="3">'2 - Vedlejší a ostatní ná...'!$78:$78</definedName>
    <definedName name="_xlnm.Print_Titles" localSheetId="1">'Rekapitulace stavby'!$49:$49</definedName>
    <definedName name="Projektant">ZT!$D$8</definedName>
    <definedName name="SazbaDPH1" localSheetId="6">ZT!$E$23</definedName>
    <definedName name="SazbaDPH1">'[2]Krycí list'!$C$30</definedName>
    <definedName name="SazbaDPH2" localSheetId="6">ZT!$E$25</definedName>
    <definedName name="SazbaDPH2">'[2]Krycí list'!$C$32</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Vypracoval">ZT!$D$14</definedName>
    <definedName name="Z_B7E7C763_C459_487D_8ABA_5CFDDFBD5A84_.wvu.Cols" localSheetId="6" hidden="1">ZT!$A:$A</definedName>
    <definedName name="Z_B7E7C763_C459_487D_8ABA_5CFDDFBD5A84_.wvu.PrintArea" localSheetId="6" hidden="1">ZT!$B$1:$J$36</definedName>
    <definedName name="ZakladDPHSni">ZT!$G$23</definedName>
    <definedName name="ZakladDPHSniVypocet" localSheetId="6">ZT!$F$42</definedName>
    <definedName name="ZakladDPHZakl">ZT!$G$25</definedName>
    <definedName name="ZakladDPHZaklVypocet" localSheetId="6">ZT!$G$42</definedName>
    <definedName name="Zaokrouhleni">ZT!$G$27</definedName>
    <definedName name="Zhotovitel">ZT!$D$11:$G$11</definedName>
  </definedNames>
  <calcPr calcId="125725"/>
  <extLst>
    <ext xmlns:mx="http://schemas.microsoft.com/office/mac/excel/2008/main" uri="http://schemas.microsoft.com/office/mac/excel/2008/main">
      <mx:ArchID Flags="2"/>
    </ext>
  </extLst>
</workbook>
</file>

<file path=xl/calcChain.xml><?xml version="1.0" encoding="utf-8"?>
<calcChain xmlns="http://schemas.openxmlformats.org/spreadsheetml/2006/main">
  <c r="BK509" i="2"/>
  <c r="BI509"/>
  <c r="BH509"/>
  <c r="BG509"/>
  <c r="BF509"/>
  <c r="J509"/>
  <c r="BE509"/>
  <c r="T509"/>
  <c r="R509"/>
  <c r="P509"/>
  <c r="BK507"/>
  <c r="BI507"/>
  <c r="BH507"/>
  <c r="BG507"/>
  <c r="BF507"/>
  <c r="J507"/>
  <c r="BE507"/>
  <c r="T507"/>
  <c r="R507"/>
  <c r="P507"/>
  <c r="BK506"/>
  <c r="BI506"/>
  <c r="BH506"/>
  <c r="BG506"/>
  <c r="BF506"/>
  <c r="J506"/>
  <c r="BE506"/>
  <c r="T506"/>
  <c r="R506"/>
  <c r="P506"/>
  <c r="BK500"/>
  <c r="BI500"/>
  <c r="BH500"/>
  <c r="BG500"/>
  <c r="BF500"/>
  <c r="J500"/>
  <c r="BE500"/>
  <c r="T500"/>
  <c r="R500"/>
  <c r="P500"/>
  <c r="BK499"/>
  <c r="BI499"/>
  <c r="BH499"/>
  <c r="BG499"/>
  <c r="BF499"/>
  <c r="J499"/>
  <c r="BE499"/>
  <c r="T499"/>
  <c r="R499"/>
  <c r="P499"/>
  <c r="BK497"/>
  <c r="BI497"/>
  <c r="BH497"/>
  <c r="BG497"/>
  <c r="BF497"/>
  <c r="J497"/>
  <c r="BE497"/>
  <c r="T497"/>
  <c r="R497"/>
  <c r="P497"/>
  <c r="BK491"/>
  <c r="BI491"/>
  <c r="BH491"/>
  <c r="BG491"/>
  <c r="BF491"/>
  <c r="J491"/>
  <c r="BE491"/>
  <c r="T491"/>
  <c r="R491"/>
  <c r="P491"/>
  <c r="BK485"/>
  <c r="BI485"/>
  <c r="BH485"/>
  <c r="BG485"/>
  <c r="BF485"/>
  <c r="J485"/>
  <c r="BE485"/>
  <c r="T485"/>
  <c r="R485"/>
  <c r="P485"/>
  <c r="BK484"/>
  <c r="T484"/>
  <c r="R484"/>
  <c r="P484"/>
  <c r="J484"/>
  <c r="BK483"/>
  <c r="BI483"/>
  <c r="BH483"/>
  <c r="BG483"/>
  <c r="BF483"/>
  <c r="J483"/>
  <c r="BE483"/>
  <c r="T483"/>
  <c r="R483"/>
  <c r="P483"/>
  <c r="BK482"/>
  <c r="BI482"/>
  <c r="BH482"/>
  <c r="BG482"/>
  <c r="BF482"/>
  <c r="J482"/>
  <c r="BE482"/>
  <c r="T482"/>
  <c r="R482"/>
  <c r="P482"/>
  <c r="BK481"/>
  <c r="BI481"/>
  <c r="BH481"/>
  <c r="BG481"/>
  <c r="BF481"/>
  <c r="J481"/>
  <c r="BE481"/>
  <c r="T481"/>
  <c r="R481"/>
  <c r="P481"/>
  <c r="BK480"/>
  <c r="T480"/>
  <c r="R480"/>
  <c r="P480"/>
  <c r="J480"/>
  <c r="BK478"/>
  <c r="BI478"/>
  <c r="BH478"/>
  <c r="BG478"/>
  <c r="BF478"/>
  <c r="J478"/>
  <c r="BE478"/>
  <c r="T478"/>
  <c r="R478"/>
  <c r="P478"/>
  <c r="BK476"/>
  <c r="BI476"/>
  <c r="BH476"/>
  <c r="BG476"/>
  <c r="BF476"/>
  <c r="J476"/>
  <c r="BE476"/>
  <c r="T476"/>
  <c r="R476"/>
  <c r="P476"/>
  <c r="BK474"/>
  <c r="BI474"/>
  <c r="BH474"/>
  <c r="BG474"/>
  <c r="BF474"/>
  <c r="J474"/>
  <c r="BE474"/>
  <c r="T474"/>
  <c r="R474"/>
  <c r="P474"/>
  <c r="BK471"/>
  <c r="BI471"/>
  <c r="BH471"/>
  <c r="BG471"/>
  <c r="BF471"/>
  <c r="J471"/>
  <c r="BE471"/>
  <c r="T471"/>
  <c r="R471"/>
  <c r="P471"/>
  <c r="BK470"/>
  <c r="BI470"/>
  <c r="BH470"/>
  <c r="BG470"/>
  <c r="BF470"/>
  <c r="J470"/>
  <c r="BE470"/>
  <c r="T470"/>
  <c r="R470"/>
  <c r="P470"/>
  <c r="BK468"/>
  <c r="BI468"/>
  <c r="BH468"/>
  <c r="BG468"/>
  <c r="BF468"/>
  <c r="J468"/>
  <c r="BE468"/>
  <c r="T468"/>
  <c r="R468"/>
  <c r="P468"/>
  <c r="BK461"/>
  <c r="BI461"/>
  <c r="BH461"/>
  <c r="BG461"/>
  <c r="BF461"/>
  <c r="J461"/>
  <c r="BE461"/>
  <c r="T461"/>
  <c r="R461"/>
  <c r="P461"/>
  <c r="BK459"/>
  <c r="BI459"/>
  <c r="BH459"/>
  <c r="BG459"/>
  <c r="BF459"/>
  <c r="J459"/>
  <c r="BE459"/>
  <c r="T459"/>
  <c r="R459"/>
  <c r="P459"/>
  <c r="BK457"/>
  <c r="BI457"/>
  <c r="BH457"/>
  <c r="BG457"/>
  <c r="BF457"/>
  <c r="J457"/>
  <c r="BE457"/>
  <c r="T457"/>
  <c r="R457"/>
  <c r="P457"/>
  <c r="BK456"/>
  <c r="T456"/>
  <c r="R456"/>
  <c r="P456"/>
  <c r="J456"/>
  <c r="BK454"/>
  <c r="BI454"/>
  <c r="BH454"/>
  <c r="BG454"/>
  <c r="BF454"/>
  <c r="J454"/>
  <c r="BE454"/>
  <c r="T454"/>
  <c r="R454"/>
  <c r="P454"/>
  <c r="BK453"/>
  <c r="BI453"/>
  <c r="BH453"/>
  <c r="BG453"/>
  <c r="BF453"/>
  <c r="J453"/>
  <c r="BE453"/>
  <c r="T453"/>
  <c r="R453"/>
  <c r="P453"/>
  <c r="BK452"/>
  <c r="T452"/>
  <c r="R452"/>
  <c r="P452"/>
  <c r="J452"/>
  <c r="BK450"/>
  <c r="BI450"/>
  <c r="BH450"/>
  <c r="BG450"/>
  <c r="BF450"/>
  <c r="J450"/>
  <c r="BE450"/>
  <c r="T450"/>
  <c r="R450"/>
  <c r="P450"/>
  <c r="BK446"/>
  <c r="BI446"/>
  <c r="BH446"/>
  <c r="BG446"/>
  <c r="BF446"/>
  <c r="J446"/>
  <c r="BE446"/>
  <c r="T446"/>
  <c r="R446"/>
  <c r="P446"/>
  <c r="BK440"/>
  <c r="BI440"/>
  <c r="BH440"/>
  <c r="BG440"/>
  <c r="BF440"/>
  <c r="J440"/>
  <c r="BE440"/>
  <c r="T440"/>
  <c r="R440"/>
  <c r="P440"/>
  <c r="BK438"/>
  <c r="BI438"/>
  <c r="BH438"/>
  <c r="BG438"/>
  <c r="BF438"/>
  <c r="J438"/>
  <c r="BE438"/>
  <c r="T438"/>
  <c r="R438"/>
  <c r="P438"/>
  <c r="BK436"/>
  <c r="BI436"/>
  <c r="BH436"/>
  <c r="BG436"/>
  <c r="BF436"/>
  <c r="J436"/>
  <c r="BE436"/>
  <c r="T436"/>
  <c r="R436"/>
  <c r="P436"/>
  <c r="BK430"/>
  <c r="BI430"/>
  <c r="BH430"/>
  <c r="BG430"/>
  <c r="BF430"/>
  <c r="J430"/>
  <c r="BE430"/>
  <c r="T430"/>
  <c r="R430"/>
  <c r="P430"/>
  <c r="BK429"/>
  <c r="BI429"/>
  <c r="BH429"/>
  <c r="BG429"/>
  <c r="BF429"/>
  <c r="J429"/>
  <c r="BE429"/>
  <c r="T429"/>
  <c r="R429"/>
  <c r="P429"/>
  <c r="BK428"/>
  <c r="BI428"/>
  <c r="BH428"/>
  <c r="BG428"/>
  <c r="BF428"/>
  <c r="J428"/>
  <c r="BE428"/>
  <c r="T428"/>
  <c r="R428"/>
  <c r="P428"/>
  <c r="BK426"/>
  <c r="BI426"/>
  <c r="BH426"/>
  <c r="BG426"/>
  <c r="BF426"/>
  <c r="J426"/>
  <c r="BE426"/>
  <c r="T426"/>
  <c r="R426"/>
  <c r="P426"/>
  <c r="BK421"/>
  <c r="BI421"/>
  <c r="BH421"/>
  <c r="BG421"/>
  <c r="BF421"/>
  <c r="J421"/>
  <c r="BE421"/>
  <c r="T421"/>
  <c r="R421"/>
  <c r="P421"/>
  <c r="BK416"/>
  <c r="BI416"/>
  <c r="BH416"/>
  <c r="BG416"/>
  <c r="BF416"/>
  <c r="J416"/>
  <c r="BE416"/>
  <c r="T416"/>
  <c r="R416"/>
  <c r="P416"/>
  <c r="BK414"/>
  <c r="BI414"/>
  <c r="BH414"/>
  <c r="BG414"/>
  <c r="BF414"/>
  <c r="J414"/>
  <c r="BE414"/>
  <c r="T414"/>
  <c r="R414"/>
  <c r="P414"/>
  <c r="BK409"/>
  <c r="BI409"/>
  <c r="BH409"/>
  <c r="BG409"/>
  <c r="BF409"/>
  <c r="J409"/>
  <c r="BE409"/>
  <c r="T409"/>
  <c r="R409"/>
  <c r="P409"/>
  <c r="BK408"/>
  <c r="T408"/>
  <c r="R408"/>
  <c r="P408"/>
  <c r="J408"/>
  <c r="BK406"/>
  <c r="BI406"/>
  <c r="BH406"/>
  <c r="BG406"/>
  <c r="BF406"/>
  <c r="J406"/>
  <c r="BE406"/>
  <c r="T406"/>
  <c r="R406"/>
  <c r="P406"/>
  <c r="BK404"/>
  <c r="BI404"/>
  <c r="BH404"/>
  <c r="BG404"/>
  <c r="BF404"/>
  <c r="J404"/>
  <c r="BE404"/>
  <c r="T404"/>
  <c r="R404"/>
  <c r="P404"/>
  <c r="BK403"/>
  <c r="BI403"/>
  <c r="BH403"/>
  <c r="BG403"/>
  <c r="BF403"/>
  <c r="J403"/>
  <c r="BE403"/>
  <c r="T403"/>
  <c r="R403"/>
  <c r="P403"/>
  <c r="BK402"/>
  <c r="BI402"/>
  <c r="BH402"/>
  <c r="BG402"/>
  <c r="BF402"/>
  <c r="J402"/>
  <c r="BE402"/>
  <c r="T402"/>
  <c r="R402"/>
  <c r="P402"/>
  <c r="BK401"/>
  <c r="BI401"/>
  <c r="BH401"/>
  <c r="BG401"/>
  <c r="BF401"/>
  <c r="J401"/>
  <c r="BE401"/>
  <c r="T401"/>
  <c r="R401"/>
  <c r="P401"/>
  <c r="BK400"/>
  <c r="BI400"/>
  <c r="BH400"/>
  <c r="BG400"/>
  <c r="BF400"/>
  <c r="J400"/>
  <c r="BE400"/>
  <c r="T400"/>
  <c r="R400"/>
  <c r="P400"/>
  <c r="BK399"/>
  <c r="BI399"/>
  <c r="BH399"/>
  <c r="BG399"/>
  <c r="BF399"/>
  <c r="J399"/>
  <c r="BE399"/>
  <c r="T399"/>
  <c r="R399"/>
  <c r="P399"/>
  <c r="BK398"/>
  <c r="BI398"/>
  <c r="BH398"/>
  <c r="BG398"/>
  <c r="BF398"/>
  <c r="J398"/>
  <c r="BE398"/>
  <c r="T398"/>
  <c r="R398"/>
  <c r="P398"/>
  <c r="BK397"/>
  <c r="BI397"/>
  <c r="BH397"/>
  <c r="BG397"/>
  <c r="BF397"/>
  <c r="J397"/>
  <c r="BE397"/>
  <c r="T397"/>
  <c r="R397"/>
  <c r="P397"/>
  <c r="BK396"/>
  <c r="BI396"/>
  <c r="BH396"/>
  <c r="BG396"/>
  <c r="BF396"/>
  <c r="J396"/>
  <c r="BE396"/>
  <c r="T396"/>
  <c r="R396"/>
  <c r="P396"/>
  <c r="BK394"/>
  <c r="BI394"/>
  <c r="BH394"/>
  <c r="BG394"/>
  <c r="BF394"/>
  <c r="J394"/>
  <c r="BE394"/>
  <c r="T394"/>
  <c r="R394"/>
  <c r="P394"/>
  <c r="BK392"/>
  <c r="BI392"/>
  <c r="BH392"/>
  <c r="BG392"/>
  <c r="BF392"/>
  <c r="J392"/>
  <c r="BE392"/>
  <c r="T392"/>
  <c r="R392"/>
  <c r="P392"/>
  <c r="BK390"/>
  <c r="BI390"/>
  <c r="BH390"/>
  <c r="BG390"/>
  <c r="BF390"/>
  <c r="J390"/>
  <c r="BE390"/>
  <c r="T390"/>
  <c r="R390"/>
  <c r="P390"/>
  <c r="BK389"/>
  <c r="T389"/>
  <c r="R389"/>
  <c r="P389"/>
  <c r="J389"/>
  <c r="BK387"/>
  <c r="BI387"/>
  <c r="BH387"/>
  <c r="BG387"/>
  <c r="BF387"/>
  <c r="J387"/>
  <c r="BE387"/>
  <c r="T387"/>
  <c r="R387"/>
  <c r="P387"/>
  <c r="BK386"/>
  <c r="BI386"/>
  <c r="BH386"/>
  <c r="BG386"/>
  <c r="BF386"/>
  <c r="J386"/>
  <c r="BE386"/>
  <c r="T386"/>
  <c r="R386"/>
  <c r="P386"/>
  <c r="BK385"/>
  <c r="BI385"/>
  <c r="BH385"/>
  <c r="BG385"/>
  <c r="BF385"/>
  <c r="J385"/>
  <c r="BE385"/>
  <c r="T385"/>
  <c r="R385"/>
  <c r="P385"/>
  <c r="BK384"/>
  <c r="BI384"/>
  <c r="BH384"/>
  <c r="BG384"/>
  <c r="BF384"/>
  <c r="J384"/>
  <c r="BE384"/>
  <c r="T384"/>
  <c r="R384"/>
  <c r="P384"/>
  <c r="BK383"/>
  <c r="BI383"/>
  <c r="BH383"/>
  <c r="BG383"/>
  <c r="BF383"/>
  <c r="J383"/>
  <c r="BE383"/>
  <c r="T383"/>
  <c r="R383"/>
  <c r="P383"/>
  <c r="BK382"/>
  <c r="BI382"/>
  <c r="BH382"/>
  <c r="BG382"/>
  <c r="BF382"/>
  <c r="J382"/>
  <c r="BE382"/>
  <c r="T382"/>
  <c r="R382"/>
  <c r="P382"/>
  <c r="BK381"/>
  <c r="BI381"/>
  <c r="BH381"/>
  <c r="BG381"/>
  <c r="BF381"/>
  <c r="J381"/>
  <c r="BE381"/>
  <c r="T381"/>
  <c r="R381"/>
  <c r="P381"/>
  <c r="BK380"/>
  <c r="BI380"/>
  <c r="BH380"/>
  <c r="BG380"/>
  <c r="BF380"/>
  <c r="J380"/>
  <c r="BE380"/>
  <c r="T380"/>
  <c r="R380"/>
  <c r="P380"/>
  <c r="BK379"/>
  <c r="BI379"/>
  <c r="BH379"/>
  <c r="BG379"/>
  <c r="BF379"/>
  <c r="J379"/>
  <c r="BE379"/>
  <c r="T379"/>
  <c r="R379"/>
  <c r="P379"/>
  <c r="BK378"/>
  <c r="BI378"/>
  <c r="BH378"/>
  <c r="BG378"/>
  <c r="BF378"/>
  <c r="J378"/>
  <c r="BE378"/>
  <c r="T378"/>
  <c r="R378"/>
  <c r="P378"/>
  <c r="BK377"/>
  <c r="BI377"/>
  <c r="BH377"/>
  <c r="BG377"/>
  <c r="BF377"/>
  <c r="J377"/>
  <c r="BE377"/>
  <c r="T377"/>
  <c r="R377"/>
  <c r="P377"/>
  <c r="BK376"/>
  <c r="T376"/>
  <c r="R376"/>
  <c r="P376"/>
  <c r="J376"/>
  <c r="BK374"/>
  <c r="BI374"/>
  <c r="BH374"/>
  <c r="BG374"/>
  <c r="BF374"/>
  <c r="J374"/>
  <c r="BE374"/>
  <c r="T374"/>
  <c r="R374"/>
  <c r="P374"/>
  <c r="BK372"/>
  <c r="BI372"/>
  <c r="BH372"/>
  <c r="BG372"/>
  <c r="BF372"/>
  <c r="J372"/>
  <c r="BE372"/>
  <c r="T372"/>
  <c r="R372"/>
  <c r="P372"/>
  <c r="BK370"/>
  <c r="BI370"/>
  <c r="BH370"/>
  <c r="BG370"/>
  <c r="BF370"/>
  <c r="J370"/>
  <c r="BE370"/>
  <c r="T370"/>
  <c r="R370"/>
  <c r="P370"/>
  <c r="BK367"/>
  <c r="BI367"/>
  <c r="BH367"/>
  <c r="BG367"/>
  <c r="BF367"/>
  <c r="J367"/>
  <c r="BE367"/>
  <c r="T367"/>
  <c r="R367"/>
  <c r="P367"/>
  <c r="BK364"/>
  <c r="BI364"/>
  <c r="BH364"/>
  <c r="BG364"/>
  <c r="BF364"/>
  <c r="J364"/>
  <c r="BE364"/>
  <c r="T364"/>
  <c r="R364"/>
  <c r="P364"/>
  <c r="BK362"/>
  <c r="BI362"/>
  <c r="BH362"/>
  <c r="BG362"/>
  <c r="BF362"/>
  <c r="J362"/>
  <c r="BE362"/>
  <c r="T362"/>
  <c r="R362"/>
  <c r="P362"/>
  <c r="BK360"/>
  <c r="BI360"/>
  <c r="BH360"/>
  <c r="BG360"/>
  <c r="BF360"/>
  <c r="J360"/>
  <c r="BE360"/>
  <c r="T360"/>
  <c r="R360"/>
  <c r="P360"/>
  <c r="BK357"/>
  <c r="BI357"/>
  <c r="BH357"/>
  <c r="BG357"/>
  <c r="BF357"/>
  <c r="J357"/>
  <c r="BE357"/>
  <c r="T357"/>
  <c r="R357"/>
  <c r="P357"/>
  <c r="BK356"/>
  <c r="T356"/>
  <c r="R356"/>
  <c r="P356"/>
  <c r="J356"/>
  <c r="BK355"/>
  <c r="BI355"/>
  <c r="BH355"/>
  <c r="BG355"/>
  <c r="BF355"/>
  <c r="J355"/>
  <c r="BE355"/>
  <c r="T355"/>
  <c r="R355"/>
  <c r="P355"/>
  <c r="BK354"/>
  <c r="T354"/>
  <c r="R354"/>
  <c r="P354"/>
  <c r="J354"/>
  <c r="BK353"/>
  <c r="BI353"/>
  <c r="BH353"/>
  <c r="BG353"/>
  <c r="BF353"/>
  <c r="J353"/>
  <c r="BE353"/>
  <c r="T353"/>
  <c r="R353"/>
  <c r="P353"/>
  <c r="BK352"/>
  <c r="BI352"/>
  <c r="BH352"/>
  <c r="BG352"/>
  <c r="BF352"/>
  <c r="J352"/>
  <c r="BE352"/>
  <c r="T352"/>
  <c r="R352"/>
  <c r="P352"/>
  <c r="BK351"/>
  <c r="BI351"/>
  <c r="BH351"/>
  <c r="BG351"/>
  <c r="BF351"/>
  <c r="J351"/>
  <c r="BE351"/>
  <c r="T351"/>
  <c r="R351"/>
  <c r="P351"/>
  <c r="BK350"/>
  <c r="BI350"/>
  <c r="BH350"/>
  <c r="BG350"/>
  <c r="BF350"/>
  <c r="J350"/>
  <c r="BE350"/>
  <c r="T350"/>
  <c r="R350"/>
  <c r="P350"/>
  <c r="BK349"/>
  <c r="BI349"/>
  <c r="BH349"/>
  <c r="BG349"/>
  <c r="BF349"/>
  <c r="J349"/>
  <c r="BE349"/>
  <c r="T349"/>
  <c r="R349"/>
  <c r="P349"/>
  <c r="BK348"/>
  <c r="T348"/>
  <c r="R348"/>
  <c r="P348"/>
  <c r="J348"/>
  <c r="BK347"/>
  <c r="BI347"/>
  <c r="BH347"/>
  <c r="BG347"/>
  <c r="BF347"/>
  <c r="J347"/>
  <c r="BE347"/>
  <c r="T347"/>
  <c r="R347"/>
  <c r="P347"/>
  <c r="BK346"/>
  <c r="T346"/>
  <c r="R346"/>
  <c r="P346"/>
  <c r="J346"/>
  <c r="BK345"/>
  <c r="BI345"/>
  <c r="BH345"/>
  <c r="BG345"/>
  <c r="BF345"/>
  <c r="J345"/>
  <c r="BE345"/>
  <c r="T345"/>
  <c r="R345"/>
  <c r="P345"/>
  <c r="BK344"/>
  <c r="T344"/>
  <c r="R344"/>
  <c r="P344"/>
  <c r="J344"/>
  <c r="BK342"/>
  <c r="BI342"/>
  <c r="BH342"/>
  <c r="BG342"/>
  <c r="BF342"/>
  <c r="J342"/>
  <c r="BE342"/>
  <c r="T342"/>
  <c r="R342"/>
  <c r="P342"/>
  <c r="BK338"/>
  <c r="BI338"/>
  <c r="BH338"/>
  <c r="BG338"/>
  <c r="BF338"/>
  <c r="J338"/>
  <c r="BE338"/>
  <c r="T338"/>
  <c r="R338"/>
  <c r="P338"/>
  <c r="BK337"/>
  <c r="T337"/>
  <c r="R337"/>
  <c r="P337"/>
  <c r="J337"/>
  <c r="BK336"/>
  <c r="T336"/>
  <c r="R336"/>
  <c r="P336"/>
  <c r="J336"/>
  <c r="BK334"/>
  <c r="BI334"/>
  <c r="BH334"/>
  <c r="BG334"/>
  <c r="BF334"/>
  <c r="J334"/>
  <c r="BE334"/>
  <c r="T334"/>
  <c r="R334"/>
  <c r="P334"/>
  <c r="BK333"/>
  <c r="T333"/>
  <c r="R333"/>
  <c r="P333"/>
  <c r="J333"/>
  <c r="BK331"/>
  <c r="BI331"/>
  <c r="BH331"/>
  <c r="BG331"/>
  <c r="BF331"/>
  <c r="J331"/>
  <c r="BE331"/>
  <c r="T331"/>
  <c r="R331"/>
  <c r="P331"/>
  <c r="BK328"/>
  <c r="BI328"/>
  <c r="BH328"/>
  <c r="BG328"/>
  <c r="BF328"/>
  <c r="J328"/>
  <c r="BE328"/>
  <c r="T328"/>
  <c r="R328"/>
  <c r="P328"/>
  <c r="BK326"/>
  <c r="BI326"/>
  <c r="BH326"/>
  <c r="BG326"/>
  <c r="BF326"/>
  <c r="J326"/>
  <c r="BE326"/>
  <c r="T326"/>
  <c r="R326"/>
  <c r="P326"/>
  <c r="BK324"/>
  <c r="BI324"/>
  <c r="BH324"/>
  <c r="BG324"/>
  <c r="BF324"/>
  <c r="J324"/>
  <c r="BE324"/>
  <c r="T324"/>
  <c r="R324"/>
  <c r="P324"/>
  <c r="BK323"/>
  <c r="T323"/>
  <c r="R323"/>
  <c r="P323"/>
  <c r="J323"/>
  <c r="BK321"/>
  <c r="BI321"/>
  <c r="BH321"/>
  <c r="BG321"/>
  <c r="BF321"/>
  <c r="J321"/>
  <c r="BE321"/>
  <c r="T321"/>
  <c r="R321"/>
  <c r="P321"/>
  <c r="BK319"/>
  <c r="BI319"/>
  <c r="BH319"/>
  <c r="BG319"/>
  <c r="BF319"/>
  <c r="J319"/>
  <c r="BE319"/>
  <c r="T319"/>
  <c r="R319"/>
  <c r="P319"/>
  <c r="BK317"/>
  <c r="BI317"/>
  <c r="BH317"/>
  <c r="BG317"/>
  <c r="BF317"/>
  <c r="J317"/>
  <c r="BE317"/>
  <c r="T317"/>
  <c r="R317"/>
  <c r="P317"/>
  <c r="BK314"/>
  <c r="BI314"/>
  <c r="BH314"/>
  <c r="BG314"/>
  <c r="BF314"/>
  <c r="J314"/>
  <c r="BE314"/>
  <c r="T314"/>
  <c r="R314"/>
  <c r="P314"/>
  <c r="BK309"/>
  <c r="BI309"/>
  <c r="BH309"/>
  <c r="BG309"/>
  <c r="BF309"/>
  <c r="J309"/>
  <c r="BE309"/>
  <c r="T309"/>
  <c r="R309"/>
  <c r="P309"/>
  <c r="BK308"/>
  <c r="BI308"/>
  <c r="BH308"/>
  <c r="BG308"/>
  <c r="BF308"/>
  <c r="J308"/>
  <c r="BE308"/>
  <c r="T308"/>
  <c r="R308"/>
  <c r="P308"/>
  <c r="BK306"/>
  <c r="BI306"/>
  <c r="BH306"/>
  <c r="BG306"/>
  <c r="BF306"/>
  <c r="J306"/>
  <c r="BE306"/>
  <c r="T306"/>
  <c r="R306"/>
  <c r="P306"/>
  <c r="BK303"/>
  <c r="BI303"/>
  <c r="BH303"/>
  <c r="BG303"/>
  <c r="BF303"/>
  <c r="J303"/>
  <c r="BE303"/>
  <c r="T303"/>
  <c r="R303"/>
  <c r="P303"/>
  <c r="BK298"/>
  <c r="BI298"/>
  <c r="BH298"/>
  <c r="BG298"/>
  <c r="BF298"/>
  <c r="J298"/>
  <c r="BE298"/>
  <c r="T298"/>
  <c r="R298"/>
  <c r="P298"/>
  <c r="BK296"/>
  <c r="BI296"/>
  <c r="BH296"/>
  <c r="BG296"/>
  <c r="BF296"/>
  <c r="J296"/>
  <c r="BE296"/>
  <c r="T296"/>
  <c r="R296"/>
  <c r="P296"/>
  <c r="BK295"/>
  <c r="BI295"/>
  <c r="BH295"/>
  <c r="BG295"/>
  <c r="BF295"/>
  <c r="J295"/>
  <c r="BE295"/>
  <c r="T295"/>
  <c r="R295"/>
  <c r="P295"/>
  <c r="BK293"/>
  <c r="BI293"/>
  <c r="BH293"/>
  <c r="BG293"/>
  <c r="BF293"/>
  <c r="J293"/>
  <c r="BE293"/>
  <c r="T293"/>
  <c r="R293"/>
  <c r="P293"/>
  <c r="BK291"/>
  <c r="BI291"/>
  <c r="BH291"/>
  <c r="BG291"/>
  <c r="BF291"/>
  <c r="J291"/>
  <c r="BE291"/>
  <c r="T291"/>
  <c r="R291"/>
  <c r="P291"/>
  <c r="BK289"/>
  <c r="BI289"/>
  <c r="BH289"/>
  <c r="BG289"/>
  <c r="BF289"/>
  <c r="J289"/>
  <c r="BE289"/>
  <c r="T289"/>
  <c r="R289"/>
  <c r="P289"/>
  <c r="BK287"/>
  <c r="BI287"/>
  <c r="BH287"/>
  <c r="BG287"/>
  <c r="BF287"/>
  <c r="J287"/>
  <c r="BE287"/>
  <c r="T287"/>
  <c r="R287"/>
  <c r="P287"/>
  <c r="BK285"/>
  <c r="BI285"/>
  <c r="BH285"/>
  <c r="BG285"/>
  <c r="BF285"/>
  <c r="J285"/>
  <c r="BE285"/>
  <c r="T285"/>
  <c r="R285"/>
  <c r="P285"/>
  <c r="BK282"/>
  <c r="BI282"/>
  <c r="BH282"/>
  <c r="BG282"/>
  <c r="BF282"/>
  <c r="J282"/>
  <c r="BE282"/>
  <c r="T282"/>
  <c r="R282"/>
  <c r="P282"/>
  <c r="BK281"/>
  <c r="T281"/>
  <c r="R281"/>
  <c r="P281"/>
  <c r="J281"/>
  <c r="BK280"/>
  <c r="BI280"/>
  <c r="BH280"/>
  <c r="BG280"/>
  <c r="BF280"/>
  <c r="J280"/>
  <c r="BE280"/>
  <c r="T280"/>
  <c r="R280"/>
  <c r="P280"/>
  <c r="BK276"/>
  <c r="BI276"/>
  <c r="BH276"/>
  <c r="BG276"/>
  <c r="BF276"/>
  <c r="J276"/>
  <c r="BE276"/>
  <c r="T276"/>
  <c r="R276"/>
  <c r="P276"/>
  <c r="BK274"/>
  <c r="BI274"/>
  <c r="BH274"/>
  <c r="BG274"/>
  <c r="BF274"/>
  <c r="J274"/>
  <c r="BE274"/>
  <c r="T274"/>
  <c r="R274"/>
  <c r="P274"/>
  <c r="BK272"/>
  <c r="BI272"/>
  <c r="BH272"/>
  <c r="BG272"/>
  <c r="BF272"/>
  <c r="J272"/>
  <c r="BE272"/>
  <c r="T272"/>
  <c r="R272"/>
  <c r="P272"/>
  <c r="BK267"/>
  <c r="BI267"/>
  <c r="BH267"/>
  <c r="BG267"/>
  <c r="BF267"/>
  <c r="J267"/>
  <c r="BE267"/>
  <c r="T267"/>
  <c r="R267"/>
  <c r="P267"/>
  <c r="BK263"/>
  <c r="BI263"/>
  <c r="BH263"/>
  <c r="BG263"/>
  <c r="BF263"/>
  <c r="J263"/>
  <c r="BE263"/>
  <c r="T263"/>
  <c r="R263"/>
  <c r="P263"/>
  <c r="BK261"/>
  <c r="BI261"/>
  <c r="BH261"/>
  <c r="BG261"/>
  <c r="BF261"/>
  <c r="J261"/>
  <c r="BE261"/>
  <c r="T261"/>
  <c r="R261"/>
  <c r="P261"/>
  <c r="BK259"/>
  <c r="BI259"/>
  <c r="BH259"/>
  <c r="BG259"/>
  <c r="BF259"/>
  <c r="J259"/>
  <c r="BE259"/>
  <c r="T259"/>
  <c r="R259"/>
  <c r="P259"/>
  <c r="BK258"/>
  <c r="BI258"/>
  <c r="BH258"/>
  <c r="BG258"/>
  <c r="BF258"/>
  <c r="J258"/>
  <c r="BE258"/>
  <c r="T258"/>
  <c r="R258"/>
  <c r="P258"/>
  <c r="BK256"/>
  <c r="BI256"/>
  <c r="BH256"/>
  <c r="BG256"/>
  <c r="BF256"/>
  <c r="J256"/>
  <c r="BE256"/>
  <c r="T256"/>
  <c r="R256"/>
  <c r="P256"/>
  <c r="BK255"/>
  <c r="BI255"/>
  <c r="BH255"/>
  <c r="BG255"/>
  <c r="BF255"/>
  <c r="J255"/>
  <c r="BE255"/>
  <c r="T255"/>
  <c r="R255"/>
  <c r="P255"/>
  <c r="BK254"/>
  <c r="BI254"/>
  <c r="BH254"/>
  <c r="BG254"/>
  <c r="BF254"/>
  <c r="J254"/>
  <c r="BE254"/>
  <c r="T254"/>
  <c r="R254"/>
  <c r="P254"/>
  <c r="BK247"/>
  <c r="BI247"/>
  <c r="BH247"/>
  <c r="BG247"/>
  <c r="BF247"/>
  <c r="J247"/>
  <c r="BE247"/>
  <c r="T247"/>
  <c r="R247"/>
  <c r="P247"/>
  <c r="BK244"/>
  <c r="BI244"/>
  <c r="BH244"/>
  <c r="BG244"/>
  <c r="BF244"/>
  <c r="J244"/>
  <c r="BE244"/>
  <c r="T244"/>
  <c r="R244"/>
  <c r="P244"/>
  <c r="BK240"/>
  <c r="BI240"/>
  <c r="BH240"/>
  <c r="BG240"/>
  <c r="BF240"/>
  <c r="J240"/>
  <c r="BE240"/>
  <c r="T240"/>
  <c r="R240"/>
  <c r="P240"/>
  <c r="BK239"/>
  <c r="BI239"/>
  <c r="BH239"/>
  <c r="BG239"/>
  <c r="BF239"/>
  <c r="J239"/>
  <c r="BE239"/>
  <c r="T239"/>
  <c r="R239"/>
  <c r="P239"/>
  <c r="BK228"/>
  <c r="BI228"/>
  <c r="BH228"/>
  <c r="BG228"/>
  <c r="BF228"/>
  <c r="J228"/>
  <c r="BE228"/>
  <c r="T228"/>
  <c r="R228"/>
  <c r="P228"/>
  <c r="BK223"/>
  <c r="BI223"/>
  <c r="BH223"/>
  <c r="BG223"/>
  <c r="BF223"/>
  <c r="J223"/>
  <c r="BE223"/>
  <c r="T223"/>
  <c r="R223"/>
  <c r="P223"/>
  <c r="BK222"/>
  <c r="BI222"/>
  <c r="BH222"/>
  <c r="BG222"/>
  <c r="BF222"/>
  <c r="J222"/>
  <c r="BE222"/>
  <c r="T222"/>
  <c r="R222"/>
  <c r="P222"/>
  <c r="BK221"/>
  <c r="T221"/>
  <c r="R221"/>
  <c r="P221"/>
  <c r="J221"/>
  <c r="BK220"/>
  <c r="BI220"/>
  <c r="BH220"/>
  <c r="BG220"/>
  <c r="BF220"/>
  <c r="J220"/>
  <c r="BE220"/>
  <c r="T220"/>
  <c r="R220"/>
  <c r="P220"/>
  <c r="BK218"/>
  <c r="BI218"/>
  <c r="BH218"/>
  <c r="BG218"/>
  <c r="BF218"/>
  <c r="J218"/>
  <c r="BE218"/>
  <c r="T218"/>
  <c r="R218"/>
  <c r="P218"/>
  <c r="BK216"/>
  <c r="BI216"/>
  <c r="BH216"/>
  <c r="BG216"/>
  <c r="BF216"/>
  <c r="J216"/>
  <c r="BE216"/>
  <c r="T216"/>
  <c r="R216"/>
  <c r="P216"/>
  <c r="BK215"/>
  <c r="T215"/>
  <c r="R215"/>
  <c r="P215"/>
  <c r="J215"/>
  <c r="BK213"/>
  <c r="BI213"/>
  <c r="BH213"/>
  <c r="BG213"/>
  <c r="BF213"/>
  <c r="J213"/>
  <c r="BE213"/>
  <c r="T213"/>
  <c r="R213"/>
  <c r="P213"/>
  <c r="BK210"/>
  <c r="BI210"/>
  <c r="BH210"/>
  <c r="BG210"/>
  <c r="BF210"/>
  <c r="J210"/>
  <c r="BE210"/>
  <c r="T210"/>
  <c r="R210"/>
  <c r="P210"/>
  <c r="BK209"/>
  <c r="BI209"/>
  <c r="BH209"/>
  <c r="BG209"/>
  <c r="BF209"/>
  <c r="J209"/>
  <c r="BE209"/>
  <c r="T209"/>
  <c r="R209"/>
  <c r="P209"/>
  <c r="BK201"/>
  <c r="BI201"/>
  <c r="BH201"/>
  <c r="BG201"/>
  <c r="BF201"/>
  <c r="J201"/>
  <c r="BE201"/>
  <c r="T201"/>
  <c r="R201"/>
  <c r="P201"/>
  <c r="BK195"/>
  <c r="BI195"/>
  <c r="BH195"/>
  <c r="BG195"/>
  <c r="BF195"/>
  <c r="J195"/>
  <c r="BE195"/>
  <c r="T195"/>
  <c r="R195"/>
  <c r="P195"/>
  <c r="BK189"/>
  <c r="BI189"/>
  <c r="BH189"/>
  <c r="BG189"/>
  <c r="BF189"/>
  <c r="J189"/>
  <c r="BE189"/>
  <c r="T189"/>
  <c r="R189"/>
  <c r="P189"/>
  <c r="BK181"/>
  <c r="BI181"/>
  <c r="BH181"/>
  <c r="BG181"/>
  <c r="BF181"/>
  <c r="J181"/>
  <c r="BE181"/>
  <c r="T181"/>
  <c r="R181"/>
  <c r="P181"/>
  <c r="BK179"/>
  <c r="BI179"/>
  <c r="BH179"/>
  <c r="BG179"/>
  <c r="BF179"/>
  <c r="J179"/>
  <c r="BE179"/>
  <c r="T179"/>
  <c r="R179"/>
  <c r="P179"/>
  <c r="BK178"/>
  <c r="T178"/>
  <c r="R178"/>
  <c r="P178"/>
  <c r="J178"/>
  <c r="BK176"/>
  <c r="BI176"/>
  <c r="BH176"/>
  <c r="BG176"/>
  <c r="BF176"/>
  <c r="J176"/>
  <c r="BE176"/>
  <c r="T176"/>
  <c r="R176"/>
  <c r="P176"/>
  <c r="BK173"/>
  <c r="BI173"/>
  <c r="BH173"/>
  <c r="BG173"/>
  <c r="BF173"/>
  <c r="J173"/>
  <c r="BE173"/>
  <c r="T173"/>
  <c r="R173"/>
  <c r="P173"/>
  <c r="BK166"/>
  <c r="BI166"/>
  <c r="BH166"/>
  <c r="BG166"/>
  <c r="BF166"/>
  <c r="J166"/>
  <c r="BE166"/>
  <c r="T166"/>
  <c r="R166"/>
  <c r="P166"/>
  <c r="BK164"/>
  <c r="BI164"/>
  <c r="BH164"/>
  <c r="BG164"/>
  <c r="BF164"/>
  <c r="J164"/>
  <c r="BE164"/>
  <c r="T164"/>
  <c r="R164"/>
  <c r="P164"/>
  <c r="BK163"/>
  <c r="BI163"/>
  <c r="BH163"/>
  <c r="BG163"/>
  <c r="BF163"/>
  <c r="J163"/>
  <c r="BE163"/>
  <c r="T163"/>
  <c r="R163"/>
  <c r="P163"/>
  <c r="BK160"/>
  <c r="BI160"/>
  <c r="BH160"/>
  <c r="BG160"/>
  <c r="BF160"/>
  <c r="J160"/>
  <c r="BE160"/>
  <c r="T160"/>
  <c r="R160"/>
  <c r="P160"/>
  <c r="BK158"/>
  <c r="BI158"/>
  <c r="BH158"/>
  <c r="BG158"/>
  <c r="BF158"/>
  <c r="J158"/>
  <c r="BE158"/>
  <c r="T158"/>
  <c r="R158"/>
  <c r="P158"/>
  <c r="BK157"/>
  <c r="BI157"/>
  <c r="BH157"/>
  <c r="BG157"/>
  <c r="BF157"/>
  <c r="J157"/>
  <c r="BE157"/>
  <c r="T157"/>
  <c r="R157"/>
  <c r="P157"/>
  <c r="BK156"/>
  <c r="T156"/>
  <c r="R156"/>
  <c r="P156"/>
  <c r="J156"/>
  <c r="BK154"/>
  <c r="BI154"/>
  <c r="BH154"/>
  <c r="BG154"/>
  <c r="BF154"/>
  <c r="J154"/>
  <c r="BE154"/>
  <c r="T154"/>
  <c r="R154"/>
  <c r="P154"/>
  <c r="BK147"/>
  <c r="BI147"/>
  <c r="BH147"/>
  <c r="BG147"/>
  <c r="BF147"/>
  <c r="J147"/>
  <c r="BE147"/>
  <c r="T147"/>
  <c r="R147"/>
  <c r="P147"/>
  <c r="BK146"/>
  <c r="BI146"/>
  <c r="BH146"/>
  <c r="BG146"/>
  <c r="BF146"/>
  <c r="J146"/>
  <c r="BE146"/>
  <c r="T146"/>
  <c r="R146"/>
  <c r="P146"/>
  <c r="BK142"/>
  <c r="BI142"/>
  <c r="BH142"/>
  <c r="BG142"/>
  <c r="BF142"/>
  <c r="J142"/>
  <c r="BE142"/>
  <c r="T142"/>
  <c r="R142"/>
  <c r="P142"/>
  <c r="BK137"/>
  <c r="BI137"/>
  <c r="BH137"/>
  <c r="BG137"/>
  <c r="BF137"/>
  <c r="J137"/>
  <c r="BE137"/>
  <c r="T137"/>
  <c r="R137"/>
  <c r="P137"/>
  <c r="BK136"/>
  <c r="T136"/>
  <c r="R136"/>
  <c r="P136"/>
  <c r="J136"/>
  <c r="BK131"/>
  <c r="BI131"/>
  <c r="BH131"/>
  <c r="BG131"/>
  <c r="BF131"/>
  <c r="J131"/>
  <c r="BE131"/>
  <c r="T131"/>
  <c r="R131"/>
  <c r="P131"/>
  <c r="BK128"/>
  <c r="BI128"/>
  <c r="BH128"/>
  <c r="BG128"/>
  <c r="BF128"/>
  <c r="J128"/>
  <c r="BE128"/>
  <c r="T128"/>
  <c r="R128"/>
  <c r="P128"/>
  <c r="BK126"/>
  <c r="BI126"/>
  <c r="BH126"/>
  <c r="BG126"/>
  <c r="BF126"/>
  <c r="J126"/>
  <c r="BE126"/>
  <c r="T126"/>
  <c r="R126"/>
  <c r="P126"/>
  <c r="BK123"/>
  <c r="BI123"/>
  <c r="BH123"/>
  <c r="BG123"/>
  <c r="BF123"/>
  <c r="J123"/>
  <c r="BE123"/>
  <c r="T123"/>
  <c r="R123"/>
  <c r="P123"/>
  <c r="BK117"/>
  <c r="BI117"/>
  <c r="BH117"/>
  <c r="BG117"/>
  <c r="BF117"/>
  <c r="J117"/>
  <c r="BE117"/>
  <c r="T117"/>
  <c r="R117"/>
  <c r="P117"/>
  <c r="BK115"/>
  <c r="BI115"/>
  <c r="BH115"/>
  <c r="BG115"/>
  <c r="BF115"/>
  <c r="J115"/>
  <c r="BE115"/>
  <c r="T115"/>
  <c r="R115"/>
  <c r="P115"/>
  <c r="BK112"/>
  <c r="BI112"/>
  <c r="BH112"/>
  <c r="BG112"/>
  <c r="BF112"/>
  <c r="J112"/>
  <c r="BE112"/>
  <c r="T112"/>
  <c r="R112"/>
  <c r="P112"/>
  <c r="BK110"/>
  <c r="BI110"/>
  <c r="BH110"/>
  <c r="BG110"/>
  <c r="BF110"/>
  <c r="J110"/>
  <c r="BE110"/>
  <c r="T110"/>
  <c r="R110"/>
  <c r="P110"/>
  <c r="BK105"/>
  <c r="BI105"/>
  <c r="BH105"/>
  <c r="BG105"/>
  <c r="BF105"/>
  <c r="J105"/>
  <c r="BE105"/>
  <c r="T105"/>
  <c r="R105"/>
  <c r="P105"/>
  <c r="BK103"/>
  <c r="BI103"/>
  <c r="BH103"/>
  <c r="BG103"/>
  <c r="BF103"/>
  <c r="J103"/>
  <c r="BE103"/>
  <c r="T103"/>
  <c r="R103"/>
  <c r="P103"/>
  <c r="BK102"/>
  <c r="T102"/>
  <c r="R102"/>
  <c r="P102"/>
  <c r="J102"/>
  <c r="BK101"/>
  <c r="T101"/>
  <c r="R101"/>
  <c r="P101"/>
  <c r="J101"/>
  <c r="BK100"/>
  <c r="T100"/>
  <c r="R100"/>
  <c r="P100"/>
  <c r="J100"/>
  <c r="E18"/>
  <c r="F97"/>
  <c r="J96"/>
  <c r="F96"/>
  <c r="J12"/>
  <c r="J94"/>
  <c r="F94"/>
  <c r="E92"/>
  <c r="E7"/>
  <c r="E90"/>
  <c r="J80"/>
  <c r="J79"/>
  <c r="J78"/>
  <c r="J77"/>
  <c r="J76"/>
  <c r="J75"/>
  <c r="J74"/>
  <c r="J73"/>
  <c r="J72"/>
  <c r="J71"/>
  <c r="J70"/>
  <c r="J69"/>
  <c r="J68"/>
  <c r="J67"/>
  <c r="J66"/>
  <c r="J65"/>
  <c r="J64"/>
  <c r="J63"/>
  <c r="J62"/>
  <c r="J61"/>
  <c r="J60"/>
  <c r="J59"/>
  <c r="J58"/>
  <c r="J57"/>
  <c r="J56"/>
  <c r="F52"/>
  <c r="J51"/>
  <c r="F51"/>
  <c r="J49"/>
  <c r="F49"/>
  <c r="E47"/>
  <c r="E45"/>
  <c r="J27"/>
  <c r="J30"/>
  <c r="J31"/>
  <c r="J36"/>
  <c r="F34"/>
  <c r="F33"/>
  <c r="F32"/>
  <c r="F31"/>
  <c r="F30"/>
  <c r="J18"/>
  <c r="J17"/>
  <c r="BK84" i="3"/>
  <c r="BI84"/>
  <c r="BH84"/>
  <c r="BG84"/>
  <c r="BF84"/>
  <c r="J84"/>
  <c r="BE84"/>
  <c r="T84"/>
  <c r="R84"/>
  <c r="P84"/>
  <c r="BK83"/>
  <c r="T83"/>
  <c r="R83"/>
  <c r="P83"/>
  <c r="J83"/>
  <c r="BK82"/>
  <c r="BI82"/>
  <c r="BH82"/>
  <c r="BG82"/>
  <c r="BF82"/>
  <c r="J82"/>
  <c r="BE82"/>
  <c r="T82"/>
  <c r="R82"/>
  <c r="P82"/>
  <c r="BK81"/>
  <c r="T81"/>
  <c r="R81"/>
  <c r="P81"/>
  <c r="J81"/>
  <c r="BK80"/>
  <c r="T80"/>
  <c r="R80"/>
  <c r="P80"/>
  <c r="J80"/>
  <c r="BK79"/>
  <c r="T79"/>
  <c r="R79"/>
  <c r="P79"/>
  <c r="J79"/>
  <c r="E18"/>
  <c r="F76"/>
  <c r="J75"/>
  <c r="F75"/>
  <c r="J12"/>
  <c r="J73"/>
  <c r="F73"/>
  <c r="E71"/>
  <c r="E7"/>
  <c r="E69"/>
  <c r="J59"/>
  <c r="J58"/>
  <c r="J57"/>
  <c r="J56"/>
  <c r="F52"/>
  <c r="J51"/>
  <c r="F51"/>
  <c r="J49"/>
  <c r="F49"/>
  <c r="E47"/>
  <c r="E45"/>
  <c r="J27"/>
  <c r="J30"/>
  <c r="J31"/>
  <c r="J36"/>
  <c r="F34"/>
  <c r="F33"/>
  <c r="F32"/>
  <c r="F31"/>
  <c r="F30"/>
  <c r="J18"/>
  <c r="J17"/>
  <c r="H68" i="8"/>
  <c r="H69"/>
  <c r="H70"/>
  <c r="H71"/>
  <c r="H72"/>
  <c r="H73"/>
  <c r="H74"/>
  <c r="H75"/>
  <c r="H18"/>
  <c r="H19"/>
  <c r="H20"/>
  <c r="H21"/>
  <c r="H22"/>
  <c r="H23"/>
  <c r="H24"/>
  <c r="H25"/>
  <c r="H26"/>
  <c r="H27"/>
  <c r="H28"/>
  <c r="H29"/>
  <c r="H30"/>
  <c r="H31"/>
  <c r="H33"/>
  <c r="H34"/>
  <c r="H35"/>
  <c r="H36"/>
  <c r="H37"/>
  <c r="H38"/>
  <c r="H39"/>
  <c r="H40"/>
  <c r="H41"/>
  <c r="H42"/>
  <c r="H43"/>
  <c r="H44"/>
  <c r="H45"/>
  <c r="D46"/>
  <c r="H46"/>
  <c r="H47"/>
  <c r="H48"/>
  <c r="H49"/>
  <c r="H50"/>
  <c r="H51"/>
  <c r="H52"/>
  <c r="H53"/>
  <c r="H54"/>
  <c r="H55"/>
  <c r="H56"/>
  <c r="H57"/>
  <c r="H58"/>
  <c r="H59"/>
  <c r="H60"/>
  <c r="H61"/>
  <c r="H62"/>
  <c r="D63"/>
  <c r="H63"/>
  <c r="H64"/>
  <c r="H65"/>
  <c r="F18"/>
  <c r="F19"/>
  <c r="F20"/>
  <c r="F21"/>
  <c r="F22"/>
  <c r="F23"/>
  <c r="F24"/>
  <c r="F25"/>
  <c r="F26"/>
  <c r="F27"/>
  <c r="F28"/>
  <c r="F29"/>
  <c r="F30"/>
  <c r="F31"/>
  <c r="F33"/>
  <c r="F34"/>
  <c r="F35"/>
  <c r="F36"/>
  <c r="F37"/>
  <c r="F38"/>
  <c r="F39"/>
  <c r="F40"/>
  <c r="F41"/>
  <c r="F42"/>
  <c r="F43"/>
  <c r="F44"/>
  <c r="F45"/>
  <c r="F46"/>
  <c r="F47"/>
  <c r="F48"/>
  <c r="F49"/>
  <c r="F50"/>
  <c r="F51"/>
  <c r="F52"/>
  <c r="F53"/>
  <c r="F54"/>
  <c r="F55"/>
  <c r="F56"/>
  <c r="F57"/>
  <c r="F58"/>
  <c r="F59"/>
  <c r="F60"/>
  <c r="F61"/>
  <c r="F62"/>
  <c r="F63"/>
  <c r="F64"/>
  <c r="F65"/>
  <c r="G5"/>
  <c r="G6"/>
  <c r="G7"/>
  <c r="G9"/>
  <c r="G10"/>
  <c r="G11"/>
  <c r="G12"/>
  <c r="H77" i="7"/>
  <c r="H78"/>
  <c r="H79"/>
  <c r="H80"/>
  <c r="H81"/>
  <c r="H82"/>
  <c r="H19"/>
  <c r="H20"/>
  <c r="H21"/>
  <c r="H22"/>
  <c r="H23"/>
  <c r="H24"/>
  <c r="H25"/>
  <c r="H26"/>
  <c r="H27"/>
  <c r="H31"/>
  <c r="H32"/>
  <c r="H33"/>
  <c r="H34"/>
  <c r="H35"/>
  <c r="H36"/>
  <c r="H37"/>
  <c r="H40"/>
  <c r="H41"/>
  <c r="H47"/>
  <c r="H48"/>
  <c r="H49"/>
  <c r="H50"/>
  <c r="H51"/>
  <c r="H52"/>
  <c r="H53"/>
  <c r="H54"/>
  <c r="H55"/>
  <c r="H56"/>
  <c r="H57"/>
  <c r="H58"/>
  <c r="H59"/>
  <c r="H60"/>
  <c r="H61"/>
  <c r="H62"/>
  <c r="H63"/>
  <c r="H64"/>
  <c r="H65"/>
  <c r="H68"/>
  <c r="H69"/>
  <c r="H70"/>
  <c r="H71"/>
  <c r="H72"/>
  <c r="H74"/>
  <c r="F19"/>
  <c r="F20"/>
  <c r="F21"/>
  <c r="F22"/>
  <c r="F23"/>
  <c r="F24"/>
  <c r="F25"/>
  <c r="F26"/>
  <c r="F27"/>
  <c r="F31"/>
  <c r="F32"/>
  <c r="F33"/>
  <c r="F34"/>
  <c r="F35"/>
  <c r="F36"/>
  <c r="F37"/>
  <c r="F40"/>
  <c r="F41"/>
  <c r="F42"/>
  <c r="F43"/>
  <c r="F44"/>
  <c r="F47"/>
  <c r="F48"/>
  <c r="F49"/>
  <c r="F50"/>
  <c r="F51"/>
  <c r="F52"/>
  <c r="F53"/>
  <c r="F54"/>
  <c r="F55"/>
  <c r="F56"/>
  <c r="F57"/>
  <c r="F58"/>
  <c r="F59"/>
  <c r="F60"/>
  <c r="F61"/>
  <c r="F62"/>
  <c r="F63"/>
  <c r="F64"/>
  <c r="F65"/>
  <c r="F68"/>
  <c r="F69"/>
  <c r="F70"/>
  <c r="F71"/>
  <c r="F72"/>
  <c r="F74"/>
  <c r="G5"/>
  <c r="G6"/>
  <c r="G7"/>
  <c r="G8"/>
  <c r="G9"/>
  <c r="G10"/>
  <c r="G11"/>
  <c r="BD53" i="1"/>
  <c r="BC53"/>
  <c r="BB53"/>
  <c r="BA53"/>
  <c r="AZ53"/>
  <c r="AY53"/>
  <c r="AX53"/>
  <c r="AW53"/>
  <c r="AV53"/>
  <c r="AU53"/>
  <c r="AT53"/>
  <c r="AG53"/>
  <c r="AN53"/>
  <c r="BD52"/>
  <c r="BC52"/>
  <c r="BB52"/>
  <c r="BA52"/>
  <c r="AZ52"/>
  <c r="AY52"/>
  <c r="AX52"/>
  <c r="AW52"/>
  <c r="AV52"/>
  <c r="AU52"/>
  <c r="AT52"/>
  <c r="AG52"/>
  <c r="AN52"/>
  <c r="BD51"/>
  <c r="BC51"/>
  <c r="BB51"/>
  <c r="BA51"/>
  <c r="AZ51"/>
  <c r="AY51"/>
  <c r="AX51"/>
  <c r="AW51"/>
  <c r="AV51"/>
  <c r="AU51"/>
  <c r="AT51"/>
  <c r="AS51"/>
  <c r="AG51"/>
  <c r="AN51"/>
  <c r="L47"/>
  <c r="AM46"/>
  <c r="L46"/>
  <c r="AM44"/>
  <c r="L44"/>
  <c r="L42"/>
  <c r="L41"/>
  <c r="AK23"/>
  <c r="AK26"/>
  <c r="AK27"/>
  <c r="AK32"/>
  <c r="W30"/>
  <c r="W29"/>
  <c r="W28"/>
  <c r="W27"/>
  <c r="W26"/>
  <c r="I49" i="9"/>
  <c r="I50"/>
  <c r="I51"/>
  <c r="I52"/>
  <c r="I53"/>
  <c r="I54"/>
  <c r="J49"/>
  <c r="J50"/>
  <c r="J51"/>
  <c r="J52"/>
  <c r="J53"/>
  <c r="J54"/>
  <c r="F39"/>
  <c r="G39"/>
  <c r="H39"/>
  <c r="I39"/>
  <c r="I42"/>
  <c r="J39"/>
  <c r="J42"/>
  <c r="H42"/>
  <c r="G42"/>
  <c r="F42"/>
  <c r="J41"/>
  <c r="F41"/>
  <c r="G41"/>
  <c r="H41"/>
  <c r="I41"/>
  <c r="J40"/>
  <c r="F40"/>
  <c r="G40"/>
  <c r="H40"/>
  <c r="I40"/>
  <c r="G38"/>
  <c r="F38"/>
  <c r="H32"/>
  <c r="G23"/>
  <c r="G24"/>
  <c r="G25"/>
  <c r="G26"/>
  <c r="G27"/>
  <c r="G29"/>
  <c r="J28"/>
  <c r="G28"/>
  <c r="J27"/>
  <c r="J26"/>
  <c r="E26"/>
  <c r="J25"/>
  <c r="J24"/>
  <c r="E24"/>
  <c r="J23"/>
  <c r="I16"/>
  <c r="I17"/>
  <c r="I18"/>
  <c r="I19"/>
  <c r="I20"/>
  <c r="I21"/>
  <c r="G8" i="10"/>
  <c r="G9"/>
  <c r="G10"/>
  <c r="G11"/>
  <c r="G12"/>
  <c r="G13"/>
  <c r="G14"/>
  <c r="G15"/>
  <c r="G16"/>
  <c r="G17"/>
  <c r="G18"/>
  <c r="G20"/>
  <c r="G21"/>
  <c r="G22"/>
  <c r="G23"/>
  <c r="G24"/>
  <c r="G25"/>
  <c r="G26"/>
  <c r="G27"/>
  <c r="G28"/>
  <c r="G29"/>
  <c r="G31"/>
  <c r="G32"/>
  <c r="G33"/>
  <c r="G34"/>
  <c r="G35"/>
  <c r="G36"/>
  <c r="G37"/>
  <c r="G38"/>
  <c r="G39"/>
  <c r="G40"/>
  <c r="G41"/>
  <c r="G42"/>
  <c r="G43"/>
  <c r="G44"/>
  <c r="G45"/>
  <c r="G46"/>
  <c r="G47"/>
  <c r="G48"/>
  <c r="G49"/>
  <c r="G51"/>
  <c r="G52"/>
  <c r="G54"/>
  <c r="G55"/>
  <c r="G56"/>
  <c r="AF58"/>
  <c r="AE58"/>
  <c r="G7"/>
  <c r="G19"/>
  <c r="G30"/>
  <c r="G50"/>
  <c r="G53"/>
  <c r="G58"/>
  <c r="U56"/>
  <c r="Q56"/>
  <c r="O56"/>
  <c r="M56"/>
  <c r="K56"/>
  <c r="I56"/>
  <c r="U55"/>
  <c r="Q55"/>
  <c r="O55"/>
  <c r="M55"/>
  <c r="K55"/>
  <c r="I55"/>
  <c r="U54"/>
  <c r="Q54"/>
  <c r="O54"/>
  <c r="M54"/>
  <c r="K54"/>
  <c r="I54"/>
  <c r="U53"/>
  <c r="Q53"/>
  <c r="O53"/>
  <c r="M53"/>
  <c r="K53"/>
  <c r="I53"/>
  <c r="U52"/>
  <c r="Q52"/>
  <c r="O52"/>
  <c r="M52"/>
  <c r="K52"/>
  <c r="I52"/>
  <c r="U51"/>
  <c r="Q51"/>
  <c r="O51"/>
  <c r="M51"/>
  <c r="K51"/>
  <c r="I51"/>
  <c r="U50"/>
  <c r="Q50"/>
  <c r="O50"/>
  <c r="M50"/>
  <c r="K50"/>
  <c r="I50"/>
  <c r="U49"/>
  <c r="Q49"/>
  <c r="O49"/>
  <c r="M49"/>
  <c r="K49"/>
  <c r="I49"/>
  <c r="U48"/>
  <c r="Q48"/>
  <c r="O48"/>
  <c r="M48"/>
  <c r="K48"/>
  <c r="I48"/>
  <c r="U47"/>
  <c r="Q47"/>
  <c r="O47"/>
  <c r="M47"/>
  <c r="K47"/>
  <c r="I47"/>
  <c r="U46"/>
  <c r="Q46"/>
  <c r="O46"/>
  <c r="M46"/>
  <c r="K46"/>
  <c r="I46"/>
  <c r="U45"/>
  <c r="Q45"/>
  <c r="O45"/>
  <c r="M45"/>
  <c r="K45"/>
  <c r="I45"/>
  <c r="U44"/>
  <c r="Q44"/>
  <c r="O44"/>
  <c r="M44"/>
  <c r="K44"/>
  <c r="I44"/>
  <c r="U43"/>
  <c r="Q43"/>
  <c r="O43"/>
  <c r="M43"/>
  <c r="K43"/>
  <c r="I43"/>
  <c r="U42"/>
  <c r="Q42"/>
  <c r="O42"/>
  <c r="M42"/>
  <c r="K42"/>
  <c r="I42"/>
  <c r="U41"/>
  <c r="Q41"/>
  <c r="O41"/>
  <c r="M41"/>
  <c r="K41"/>
  <c r="I41"/>
  <c r="U40"/>
  <c r="Q40"/>
  <c r="O40"/>
  <c r="M40"/>
  <c r="K40"/>
  <c r="I40"/>
  <c r="U39"/>
  <c r="Q39"/>
  <c r="O39"/>
  <c r="M39"/>
  <c r="K39"/>
  <c r="I39"/>
  <c r="U38"/>
  <c r="Q38"/>
  <c r="O38"/>
  <c r="M38"/>
  <c r="K38"/>
  <c r="I38"/>
  <c r="U37"/>
  <c r="Q37"/>
  <c r="O37"/>
  <c r="M37"/>
  <c r="K37"/>
  <c r="I37"/>
  <c r="U36"/>
  <c r="Q36"/>
  <c r="O36"/>
  <c r="M36"/>
  <c r="K36"/>
  <c r="I36"/>
  <c r="U35"/>
  <c r="Q35"/>
  <c r="O35"/>
  <c r="M35"/>
  <c r="K35"/>
  <c r="I35"/>
  <c r="U34"/>
  <c r="Q34"/>
  <c r="O34"/>
  <c r="M34"/>
  <c r="K34"/>
  <c r="I34"/>
  <c r="U33"/>
  <c r="Q33"/>
  <c r="O33"/>
  <c r="M33"/>
  <c r="K33"/>
  <c r="I33"/>
  <c r="U32"/>
  <c r="Q32"/>
  <c r="O32"/>
  <c r="M32"/>
  <c r="K32"/>
  <c r="I32"/>
  <c r="U31"/>
  <c r="Q31"/>
  <c r="O31"/>
  <c r="M31"/>
  <c r="K31"/>
  <c r="I31"/>
  <c r="U30"/>
  <c r="Q30"/>
  <c r="O30"/>
  <c r="M30"/>
  <c r="K30"/>
  <c r="I30"/>
  <c r="U29"/>
  <c r="Q29"/>
  <c r="O29"/>
  <c r="M29"/>
  <c r="K29"/>
  <c r="I29"/>
  <c r="U28"/>
  <c r="Q28"/>
  <c r="O28"/>
  <c r="M28"/>
  <c r="K28"/>
  <c r="I28"/>
  <c r="U27"/>
  <c r="Q27"/>
  <c r="O27"/>
  <c r="M27"/>
  <c r="K27"/>
  <c r="I27"/>
  <c r="U26"/>
  <c r="Q26"/>
  <c r="O26"/>
  <c r="M26"/>
  <c r="K26"/>
  <c r="I26"/>
  <c r="U25"/>
  <c r="Q25"/>
  <c r="O25"/>
  <c r="M25"/>
  <c r="K25"/>
  <c r="I25"/>
  <c r="U24"/>
  <c r="Q24"/>
  <c r="O24"/>
  <c r="M24"/>
  <c r="K24"/>
  <c r="I24"/>
  <c r="U23"/>
  <c r="Q23"/>
  <c r="O23"/>
  <c r="M23"/>
  <c r="K23"/>
  <c r="I23"/>
  <c r="U22"/>
  <c r="Q22"/>
  <c r="O22"/>
  <c r="M22"/>
  <c r="K22"/>
  <c r="I22"/>
  <c r="U21"/>
  <c r="Q21"/>
  <c r="O21"/>
  <c r="M21"/>
  <c r="K21"/>
  <c r="I21"/>
  <c r="U20"/>
  <c r="Q20"/>
  <c r="O20"/>
  <c r="M20"/>
  <c r="K20"/>
  <c r="I20"/>
  <c r="U19"/>
  <c r="Q19"/>
  <c r="O19"/>
  <c r="M19"/>
  <c r="K19"/>
  <c r="I19"/>
  <c r="U18"/>
  <c r="Q18"/>
  <c r="O18"/>
  <c r="M18"/>
  <c r="K18"/>
  <c r="I18"/>
  <c r="U17"/>
  <c r="Q17"/>
  <c r="O17"/>
  <c r="M17"/>
  <c r="K17"/>
  <c r="I17"/>
  <c r="U16"/>
  <c r="Q16"/>
  <c r="O16"/>
  <c r="M16"/>
  <c r="K16"/>
  <c r="I16"/>
  <c r="U15"/>
  <c r="Q15"/>
  <c r="O15"/>
  <c r="M15"/>
  <c r="K15"/>
  <c r="I15"/>
  <c r="U14"/>
  <c r="Q14"/>
  <c r="O14"/>
  <c r="M14"/>
  <c r="K14"/>
  <c r="I14"/>
  <c r="U13"/>
  <c r="Q13"/>
  <c r="O13"/>
  <c r="M13"/>
  <c r="K13"/>
  <c r="I13"/>
  <c r="U12"/>
  <c r="Q12"/>
  <c r="O12"/>
  <c r="M12"/>
  <c r="K12"/>
  <c r="I12"/>
  <c r="U11"/>
  <c r="Q11"/>
  <c r="O11"/>
  <c r="M11"/>
  <c r="K11"/>
  <c r="I11"/>
  <c r="U10"/>
  <c r="Q10"/>
  <c r="O10"/>
  <c r="M10"/>
  <c r="K10"/>
  <c r="I10"/>
  <c r="U9"/>
  <c r="Q9"/>
  <c r="O9"/>
  <c r="M9"/>
  <c r="K9"/>
  <c r="I9"/>
  <c r="U8"/>
  <c r="Q8"/>
  <c r="O8"/>
  <c r="M8"/>
  <c r="K8"/>
  <c r="I8"/>
  <c r="U7"/>
  <c r="Q7"/>
  <c r="O7"/>
  <c r="M7"/>
  <c r="K7"/>
  <c r="I7"/>
</calcChain>
</file>

<file path=xl/comments1.xml><?xml version="1.0" encoding="utf-8"?>
<comments xmlns="http://schemas.openxmlformats.org/spreadsheetml/2006/main">
  <authors>
    <author>Radim Štěpánek</author>
  </authors>
  <commentList>
    <comment ref="D11" authorId="0">
      <text>
        <r>
          <rPr>
            <sz val="9"/>
            <color indexed="81"/>
            <rFont val="Tahoma"/>
            <family val="2"/>
            <charset val="238"/>
          </rPr>
          <t>Název</t>
        </r>
      </text>
    </comment>
    <comment ref="I11" authorId="0">
      <text>
        <r>
          <rPr>
            <sz val="9"/>
            <color indexed="81"/>
            <rFont val="Tahoma"/>
            <family val="2"/>
            <charset val="238"/>
          </rPr>
          <t>IČO</t>
        </r>
      </text>
    </comment>
    <comment ref="D12" authorId="0">
      <text>
        <r>
          <rPr>
            <sz val="9"/>
            <color indexed="81"/>
            <rFont val="Tahoma"/>
            <family val="2"/>
            <charset val="238"/>
          </rPr>
          <t>Ulice</t>
        </r>
      </text>
    </comment>
    <comment ref="I12" authorId="0">
      <text>
        <r>
          <rPr>
            <sz val="9"/>
            <color indexed="81"/>
            <rFont val="Tahoma"/>
            <family val="2"/>
            <charset val="238"/>
          </rPr>
          <t>DIČ</t>
        </r>
      </text>
    </comment>
    <comment ref="C13" authorId="0">
      <text>
        <r>
          <rPr>
            <sz val="9"/>
            <color indexed="81"/>
            <rFont val="Tahoma"/>
            <family val="2"/>
            <charset val="238"/>
          </rPr>
          <t>PSČ</t>
        </r>
      </text>
    </comment>
    <comment ref="D13" authorId="0">
      <text>
        <r>
          <rPr>
            <sz val="9"/>
            <color indexed="81"/>
            <rFont val="Tahoma"/>
            <family val="2"/>
            <charset val="238"/>
          </rPr>
          <t>Ulice</t>
        </r>
      </text>
    </comment>
  </commentList>
</comments>
</file>

<file path=xl/sharedStrings.xml><?xml version="1.0" encoding="utf-8"?>
<sst xmlns="http://schemas.openxmlformats.org/spreadsheetml/2006/main" count="5916" uniqueCount="1508">
  <si>
    <t>Montáž baterie umyv.a dřezové nástěnné chromové -pro výlevku, včetně dodávky pákové baterie</t>
  </si>
  <si>
    <t>642812142V</t>
  </si>
  <si>
    <t xml:space="preserve">Dřez nerezový 500x400 </t>
  </si>
  <si>
    <t>POL3_</t>
  </si>
  <si>
    <t>998725201R00</t>
  </si>
  <si>
    <t>Přesun hmot pro zařizovací předměty, výšky do 6 m</t>
  </si>
  <si>
    <t>799421103V</t>
  </si>
  <si>
    <t>Stavební výpomoc, drážky, průrazy, hrubé zazdění</t>
  </si>
  <si>
    <t xml:space="preserve">hod   </t>
  </si>
  <si>
    <t>799521221V</t>
  </si>
  <si>
    <t>Demontáž stáv.rozvodů a zařizovacích předmětů , likvidace , napojení nových rozvodů kanalizace, a vody na stávající rozvody</t>
  </si>
  <si>
    <t>005121 R</t>
  </si>
  <si>
    <t>Soubor</t>
  </si>
  <si>
    <t>POL99_2</t>
  </si>
  <si>
    <t>005122010R</t>
  </si>
  <si>
    <t xml:space="preserve">Provoz objednatele </t>
  </si>
  <si>
    <t>POL99_1</t>
  </si>
  <si>
    <t>005124010R</t>
  </si>
  <si>
    <t>Koordinační činnost</t>
  </si>
  <si>
    <t>SUM</t>
  </si>
  <si>
    <t>Poznámky uchazeče k zadání</t>
  </si>
  <si>
    <t>POPUZIV</t>
  </si>
  <si>
    <t>END</t>
  </si>
  <si>
    <t>Potrubí z PPR, studená, D 20x2,8 mm, vč.zed.výpom.</t>
  </si>
  <si>
    <t>722172312R00</t>
  </si>
  <si>
    <t>Potrubí z PPR, studená, D 25x3,5 mm, vč.zed.výpom.</t>
  </si>
  <si>
    <t>722181212RT7</t>
  </si>
  <si>
    <t>Izolace návleková MIRELON PRO tl. stěny 9 mm, vnitřní průměr 22 mm</t>
  </si>
  <si>
    <t>722181212RT8</t>
  </si>
  <si>
    <t>Izolace návleková MIRELON PRO tl. stěny 9 mm, vnitřní průměr 25 mm</t>
  </si>
  <si>
    <t>722181214RT7</t>
  </si>
  <si>
    <t>Izolace návleková MIRELON PRO tl. stěny 20 mm, vnitřní průměr 22 mm</t>
  </si>
  <si>
    <t>722181215RT8</t>
  </si>
  <si>
    <t>Izolace návleková  MIRELON PRO tl. stěny 30 mm, vnitřní průměr 25 mm</t>
  </si>
  <si>
    <t>722190401R00</t>
  </si>
  <si>
    <t>Vyvedení a upevnění výpustek DN 15</t>
  </si>
  <si>
    <t>722280106R00</t>
  </si>
  <si>
    <t>Tlaková zkouška vodovodního potrubí DN 32</t>
  </si>
  <si>
    <t>722290234R00</t>
  </si>
  <si>
    <t>Proplach a dezinfekce vodovod.potrubí DN 80</t>
  </si>
  <si>
    <t>998722201R00</t>
  </si>
  <si>
    <t>Přesun hmot pro vnitřní vodovod, výšky do 6 m</t>
  </si>
  <si>
    <t>725013125R00</t>
  </si>
  <si>
    <t>Kloz.kombi OLYMP ZTP,nádrž s arm.odpad vodor,bílý , včetně sedátka</t>
  </si>
  <si>
    <t>725013138RT1</t>
  </si>
  <si>
    <t xml:space="preserve">Klozet kombi OLYMP,nádrž s armat.odpad svislý,bílý, včetně sedátka v bílé barvě </t>
  </si>
  <si>
    <t>725122222R00</t>
  </si>
  <si>
    <t>Pisoár Domino s autom. splachovačem, bat. SLP 17B</t>
  </si>
  <si>
    <t>725017153R00</t>
  </si>
  <si>
    <t>Umyvadlo invalidní  64 x 55 cm, bílé</t>
  </si>
  <si>
    <t>725017182R00</t>
  </si>
  <si>
    <t>Umyvadlo na šrouby MIO 60 x 47 cm, bílé</t>
  </si>
  <si>
    <t>725291132R00</t>
  </si>
  <si>
    <t>Madlo dvojité pevné bílé Novaservis dl. 830 mm</t>
  </si>
  <si>
    <t>725319101R00</t>
  </si>
  <si>
    <t>Montáž dřezů jednoduchých</t>
  </si>
  <si>
    <t>725019101R00</t>
  </si>
  <si>
    <t>Výlevka stojící MIRA 5104.6 s plastovou mřížkou</t>
  </si>
  <si>
    <t>725814101R00</t>
  </si>
  <si>
    <t>Ventil rohový s filtrem IVAR.KING DN 15 x DN 10</t>
  </si>
  <si>
    <t>725823111RT1</t>
  </si>
  <si>
    <t>Baterie umyvadlová stoján. ruční, bez otvír.odpadu, standardní</t>
  </si>
  <si>
    <t>725860202R00</t>
  </si>
  <si>
    <t>Sifon dřezový HL100G, D 40, 50 mm, 6/4"</t>
  </si>
  <si>
    <t>725860212R00</t>
  </si>
  <si>
    <t>Sifon umyvadlový HL134.0 pod omítku, pro umývadlo ZTP</t>
  </si>
  <si>
    <t>725860213R00</t>
  </si>
  <si>
    <t>Sifon umyvadlový HL132, D 32, 40 mm</t>
  </si>
  <si>
    <t>725291132V</t>
  </si>
  <si>
    <t>Madlo pevné oválné k umývadlu 600</t>
  </si>
  <si>
    <t>725291136V</t>
  </si>
  <si>
    <t>Madlo sklopné oválné 813 ,  1x WC</t>
  </si>
  <si>
    <t>725823111V</t>
  </si>
  <si>
    <t>Baterie umyvadlová stoján. ruční, bez otvír.odpadu, s prodlouženým ovládáním a výtokem, pro postižené</t>
  </si>
  <si>
    <t>725829201V</t>
  </si>
  <si>
    <t>Položkový rozpočet stavby</t>
  </si>
  <si>
    <t>xyz/2016</t>
  </si>
  <si>
    <t>Bartolomějská</t>
  </si>
  <si>
    <t>SO-01</t>
  </si>
  <si>
    <t>Zdravotechnika</t>
  </si>
  <si>
    <t>Rozpočet:</t>
  </si>
  <si>
    <t>ZTI</t>
  </si>
  <si>
    <t>Objednatel:</t>
  </si>
  <si>
    <t>IČO:</t>
  </si>
  <si>
    <t>Zhotovitel:</t>
  </si>
  <si>
    <t>Vypracoval:</t>
  </si>
  <si>
    <t xml:space="preserve"> Štefek Ladislav</t>
  </si>
  <si>
    <t>Rozpis ceny</t>
  </si>
  <si>
    <t>Celkem</t>
  </si>
  <si>
    <t>MON</t>
  </si>
  <si>
    <t>VN</t>
  </si>
  <si>
    <t>Vedlejší náklady</t>
  </si>
  <si>
    <t>ON</t>
  </si>
  <si>
    <t>Rekapitulace daní</t>
  </si>
  <si>
    <t>Základ pro sníženou DPH</t>
  </si>
  <si>
    <t>%</t>
  </si>
  <si>
    <t xml:space="preserve">Snížená DPH </t>
  </si>
  <si>
    <t>Základ pro základní DPH</t>
  </si>
  <si>
    <t xml:space="preserve">Základní DPH </t>
  </si>
  <si>
    <t>Zaokrouhlení</t>
  </si>
  <si>
    <t>Cena celkem bez DPH</t>
  </si>
  <si>
    <t>Cena celkem s DPH</t>
  </si>
  <si>
    <t>dne</t>
  </si>
  <si>
    <t>Za zhotovitele</t>
  </si>
  <si>
    <t>Za objednatele</t>
  </si>
  <si>
    <t>Rekapitulace dílčích částí</t>
  </si>
  <si>
    <t>#CASTI&gt;&gt;</t>
  </si>
  <si>
    <t>Číslo</t>
  </si>
  <si>
    <t>DPH celkem</t>
  </si>
  <si>
    <t>Celkem za stavbu</t>
  </si>
  <si>
    <t>Rekapitulace dílů</t>
  </si>
  <si>
    <t>Typ dílu</t>
  </si>
  <si>
    <t>Vnitřní kanalizace</t>
  </si>
  <si>
    <t>722</t>
  </si>
  <si>
    <t>Vnitřní vodovod</t>
  </si>
  <si>
    <t>725</t>
  </si>
  <si>
    <t>Zařizovací předměty</t>
  </si>
  <si>
    <t>799</t>
  </si>
  <si>
    <t xml:space="preserve">Položkový rozpočet </t>
  </si>
  <si>
    <t>#TypZaznamu#</t>
  </si>
  <si>
    <t>S:</t>
  </si>
  <si>
    <t>O:</t>
  </si>
  <si>
    <t>OBJ</t>
  </si>
  <si>
    <t>R:</t>
  </si>
  <si>
    <t>ROZ</t>
  </si>
  <si>
    <t>P.č.</t>
  </si>
  <si>
    <t>Číslo položky</t>
  </si>
  <si>
    <t>Název položky</t>
  </si>
  <si>
    <t>množství</t>
  </si>
  <si>
    <t>cena / MJ</t>
  </si>
  <si>
    <t>Dodávka celk.</t>
  </si>
  <si>
    <t>Montáž celk.</t>
  </si>
  <si>
    <t>cena s DPH</t>
  </si>
  <si>
    <t>hmotnost / MJ</t>
  </si>
  <si>
    <t>hmotnost celk.(t)</t>
  </si>
  <si>
    <t>dem. hmotnost / MJ</t>
  </si>
  <si>
    <t>dem. hmotnost celk.(t)</t>
  </si>
  <si>
    <t>Ceník</t>
  </si>
  <si>
    <t>Cen. soustava</t>
  </si>
  <si>
    <t>Nhod / MJ</t>
  </si>
  <si>
    <t>Nhod celk.</t>
  </si>
  <si>
    <t>Dodavatel</t>
  </si>
  <si>
    <t>Díl:</t>
  </si>
  <si>
    <t>DIL</t>
  </si>
  <si>
    <t>721176102R00</t>
  </si>
  <si>
    <t>Potrubí HT připojovací D 40 x 1,8 mm</t>
  </si>
  <si>
    <t>800-721</t>
  </si>
  <si>
    <t>RTS 16/ II</t>
  </si>
  <si>
    <t>POL1_</t>
  </si>
  <si>
    <t>721176103R00</t>
  </si>
  <si>
    <t>Potrubí HT připojovací D 50 x 1,8 mm</t>
  </si>
  <si>
    <t>721176105R00</t>
  </si>
  <si>
    <t>Potrubí HT připojovací D 110 x 2,7 mm</t>
  </si>
  <si>
    <t>721194104R00</t>
  </si>
  <si>
    <t>Vyvedení odpadních výpustek D 40 x 1,8</t>
  </si>
  <si>
    <t>721194105R00</t>
  </si>
  <si>
    <t>Vyvedení odpadních výpustek D 50 x 1,8</t>
  </si>
  <si>
    <t>721194109R00</t>
  </si>
  <si>
    <t>Vyvedení odpadních výpustek D 110 x 2,3</t>
  </si>
  <si>
    <t>721273180R00</t>
  </si>
  <si>
    <t>Ventil přivzdušňovací podomítkový HL905</t>
  </si>
  <si>
    <t>721290111R00</t>
  </si>
  <si>
    <t>Zkouška těsnosti kanalizace vodou DN 125</t>
  </si>
  <si>
    <t>721152218V</t>
  </si>
  <si>
    <t>Čisticí kus HTRE D 110 mm</t>
  </si>
  <si>
    <t>Vlastní</t>
  </si>
  <si>
    <t>721263001V</t>
  </si>
  <si>
    <t>Revizní dvířka 150x300 na magnet pro čistící kusy</t>
  </si>
  <si>
    <t>998721201R00</t>
  </si>
  <si>
    <t>Přesun hmot pro vnitřní kanalizaci, výšky do 6 m</t>
  </si>
  <si>
    <t>POL7_</t>
  </si>
  <si>
    <t>722172311R00</t>
  </si>
  <si>
    <t>A - ZÁŘIVKOVÉ PODHLEDOVÉ SVÍTIDLO 4x18W, EP, IP 20, AL MŘÍŽKA</t>
  </si>
  <si>
    <t>An - ZÁŘIVKOVÉ PODHLEDOVÉ SVÍTIDLO 4x18W, EP, IP 20, AL MŘÍŽKA, NOUZ. VLOŽKA 1HOD.</t>
  </si>
  <si>
    <t>A1 - ZÁŘIVKOVÉ PŘISAZENÉ SVÍTIDLO 4x18W, EP, IP 20, AL MŘÍŽKA</t>
  </si>
  <si>
    <t>A1n - ZÁŘIVKOVÉ PŘISAZENÉ SVÍTIDLO 4x18W, EP, IP 20, AL MŘÍŽKA, NOUZ. VLOŽKA 1HOD.</t>
  </si>
  <si>
    <t>E - LED DOWNLIGHT 1x18W, IP 20 WHITE</t>
  </si>
  <si>
    <t>N - NOUZOVÉ LED SVÍTIDLO 1x3W, NÁSTĚNNÉ, IP 20, NOUZOVĚ SVÍTÍCÍ</t>
  </si>
  <si>
    <t xml:space="preserve">Venkovní nástěnné svítidlo ve stříbrnošedé barvě svítící nahoru a dolů.Materiál hliník-sklo.IP54, výška 16,5cm,průměr 6,5cm,hloubka 10cm, 2x35W </t>
  </si>
  <si>
    <t xml:space="preserve">Vnitřní nástěnné svítidlo ve stříbrnošedé barvě svítící nahoru a dolů.Materiál hliník-sklo.IP20, výška 16,5cm,průměr 6,5cm,hloubka 10cm, 2x35W </t>
  </si>
  <si>
    <t>1-pól. vyp. (1)  -  strojek, kryt, rámeček - ref BÍLÁ TANGO ABB</t>
  </si>
  <si>
    <t>Sériov. přep. (5) -  strojek, kryt, rámeček - ref BÍLÁ TANGO ABB</t>
  </si>
  <si>
    <t>tlač. ovládač s doutnavkou -  strojek, kryt, rámeček - ref BÍLÁ TANGO ABB</t>
  </si>
  <si>
    <t>dvoj zásuvka 16A/230V-  strojek, kryt, rámeček- ref BÍLÁ TANGO ABB</t>
  </si>
  <si>
    <t>dvoj zásuvka 16A/230V s přep. ochranou -  strojek, kryt, rámeček- ref BÍLÁ TANGO ABB</t>
  </si>
  <si>
    <t>KP68, KU68, nebo do dutých stěn</t>
  </si>
  <si>
    <t>KR68, nebo do dutých stěn</t>
  </si>
  <si>
    <t>KR97</t>
  </si>
  <si>
    <t>krabice K125</t>
  </si>
  <si>
    <t>krabice IP,54 na povrch se svorkovnicí</t>
  </si>
  <si>
    <t>ukončení vodičů pospojování</t>
  </si>
  <si>
    <t>pohybové čidlo IP20, stropní 360°, spínání LED zdojů</t>
  </si>
  <si>
    <t>napojení ventilátorů  a zařízení VZT</t>
  </si>
  <si>
    <t>doběhové relé KT pro ventilátor, osazení do krabice</t>
  </si>
  <si>
    <t>protipožární ucpávka</t>
  </si>
  <si>
    <t xml:space="preserve">ukončení kabelů do 5 x 6 </t>
  </si>
  <si>
    <t>ukončení kabelů do 3 x 1,5-4</t>
  </si>
  <si>
    <t xml:space="preserve">průraz zdivem do 45 cm </t>
  </si>
  <si>
    <t xml:space="preserve">průraz zdivem do 30 cm </t>
  </si>
  <si>
    <t xml:space="preserve">průraz zdivem do 15 cm </t>
  </si>
  <si>
    <t>vysekání rýh ve zdi cihelné 3 x 3 cm</t>
  </si>
  <si>
    <t>vysekání rýh ve zdi cihelné 3 x 7 cm</t>
  </si>
  <si>
    <t>vysekání, vyvrtání kapes pro krabice</t>
  </si>
  <si>
    <t>součet</t>
  </si>
  <si>
    <t>zabezpečení pracoviště, demontáže</t>
  </si>
  <si>
    <t>úprava v rozcvaděči RH</t>
  </si>
  <si>
    <t>úptava stávající instalace</t>
  </si>
  <si>
    <t>spolupráce s revizním technikem</t>
  </si>
  <si>
    <t xml:space="preserve">inženýrská činnost </t>
  </si>
  <si>
    <t>výchozí revize</t>
  </si>
  <si>
    <t>dokumentace skut. provedení</t>
  </si>
  <si>
    <t>#RTSROZP#</t>
  </si>
  <si>
    <t>Kabel Praflaguard 1x2x0.8</t>
  </si>
  <si>
    <t>Zabezpečovací ústředna ASSET 804Z, krabice</t>
  </si>
  <si>
    <t>Modul expandéru LML-8, karbice</t>
  </si>
  <si>
    <t xml:space="preserve">Akumulátor do ústředny 12V/18Ah </t>
  </si>
  <si>
    <t>Napájecí zdroj (pro zámky) 12V/1A, krabice</t>
  </si>
  <si>
    <t xml:space="preserve">Akumulátor do zdroje 12V/18Ah </t>
  </si>
  <si>
    <t xml:space="preserve">Dveřní modul ASSET 20, krabice </t>
  </si>
  <si>
    <t>Klíčenka na nouzové otevření dveří ART 1492</t>
  </si>
  <si>
    <t>Čtečka karet ASR 605</t>
  </si>
  <si>
    <t>Signalizační LED s bzučákem  ART 1490BZ</t>
  </si>
  <si>
    <t>Magnetický kontakt MAS 203 + krabice RKS</t>
  </si>
  <si>
    <t>Tlačítko/přepínač</t>
  </si>
  <si>
    <t>Vstupní turniket tříbodový  - Univerzální celonerezový turniket trnového typu, kulatá madla s plastovými kryty, Venkovní / Vnitřní, Access Panel s držákem bezkontaktní čtečky, Go Call - vizuální kontrola průchodu, Sklápěcí madlo, Senzor podlezení, Dálkové ovládání, Rampa LT (podesta pro instalaci na podlahu), řídící jednotka, napájecí zroj, záložní baterie</t>
  </si>
  <si>
    <t>elektromechanický zámek reverzní</t>
  </si>
  <si>
    <t xml:space="preserve">Nouzové EPS tlačítko, pod sklem, zelená barva, přepínací kontakt 24Vss </t>
  </si>
  <si>
    <t>konfiguace systému, uvedení do provozu</t>
  </si>
  <si>
    <t>Signalizace WC invalidé, dodávka +montáž</t>
  </si>
  <si>
    <t>OSTAVNÉ TLAČÍTKO</t>
  </si>
  <si>
    <t>TRANSFORMÁTOR</t>
  </si>
  <si>
    <t>TLAČÍTKO SE SŇŮROU U WC</t>
  </si>
  <si>
    <t>ALARM</t>
  </si>
  <si>
    <t>kabel JYTY 4x1</t>
  </si>
  <si>
    <t>Hodinové zúčtovací sazby</t>
  </si>
  <si>
    <t xml:space="preserve">Pomocné montážní práce, úprava a demontáž stávající instalace </t>
  </si>
  <si>
    <t>úpravy ve stávajícm datovém rozvaděči</t>
  </si>
  <si>
    <t>koordinace s ostatními profesemi, jednání se správcem sítě</t>
  </si>
  <si>
    <t>napojení na stávající rozvody</t>
  </si>
  <si>
    <t>Zakreslení skutečného provedení stavby</t>
  </si>
  <si>
    <t>celkem</t>
  </si>
  <si>
    <t xml:space="preserve">Část:    Silnoproudá elektrotechnika </t>
  </si>
  <si>
    <t xml:space="preserve">Rekapitulace rozpočtových nákladů </t>
  </si>
  <si>
    <t xml:space="preserve">   jedn.</t>
  </si>
  <si>
    <t>Materiál/montáž</t>
  </si>
  <si>
    <t>rozvadeč RS - dodávka dle 03</t>
  </si>
  <si>
    <t>CYKY-J  5x 6 (C)</t>
  </si>
  <si>
    <t>CYKY-J  3x2,5 (C)</t>
  </si>
  <si>
    <t>CYKY-J  4x1,5 (C)</t>
  </si>
  <si>
    <t>CYKY-J  3x1,5 (C)</t>
  </si>
  <si>
    <t>CYKY-J  3x1,5 (A)</t>
  </si>
  <si>
    <t>CYKY-O  2x1,5 (A)</t>
  </si>
  <si>
    <t>CYSY-G 3x1 (C)    HO5VV-F</t>
  </si>
  <si>
    <t>tr ohebná d32 320N PVC</t>
  </si>
  <si>
    <t>CY 6 zž</t>
  </si>
  <si>
    <t>CY 4 zž</t>
  </si>
  <si>
    <t>svorka OP</t>
  </si>
  <si>
    <t>elekroinstalační lišta 18x13</t>
  </si>
  <si>
    <t>elekroinstalační lišta 30x25</t>
  </si>
  <si>
    <t>Svítidla včetně zdrojů a startérů</t>
  </si>
  <si>
    <t>HZS - zaregulování otopné soustavy + zkoušky dle ČSN</t>
  </si>
  <si>
    <t>hod</t>
  </si>
  <si>
    <t>Stavba:  Projektová dokumentace pro 1. NP (recepce) objektu Bartolomějská 6</t>
  </si>
  <si>
    <t>Část:    Elektroinstalace slaboproud</t>
  </si>
  <si>
    <t>Technická specifikace</t>
  </si>
  <si>
    <t>Dodávka</t>
  </si>
  <si>
    <t>Montáž</t>
  </si>
  <si>
    <t>HZS</t>
  </si>
  <si>
    <t>Celkem (bez DPH) Kč:</t>
  </si>
  <si>
    <t>základ daně pro DPH 21%</t>
  </si>
  <si>
    <t>DPH 21%</t>
  </si>
  <si>
    <t>Celkem (včetně DPH) Kč:</t>
  </si>
  <si>
    <t xml:space="preserve">       cena</t>
  </si>
  <si>
    <t>č.pol.</t>
  </si>
  <si>
    <t>zkrácený popis</t>
  </si>
  <si>
    <t>m.j.</t>
  </si>
  <si>
    <t>množs.</t>
  </si>
  <si>
    <t xml:space="preserve">           dodávka</t>
  </si>
  <si>
    <t xml:space="preserve">           montáž</t>
  </si>
  <si>
    <t xml:space="preserve">    jedn.</t>
  </si>
  <si>
    <t>pol.celk.</t>
  </si>
  <si>
    <t xml:space="preserve">     jedn.</t>
  </si>
  <si>
    <t>Příprava kabelových tras, montáž + dodávka</t>
  </si>
  <si>
    <t>Průraz zdivem z tvrdě pál.cihl, stř. tvrd.kamene, tl. 15cm</t>
  </si>
  <si>
    <t>Průraz zdivem z tvrdě pál.cihl, stř. tvrd.kamene, tl. 30cm</t>
  </si>
  <si>
    <t>Krabice KO 68 pod omítku vč. vysekání lůžka (mont. vč. mat.)</t>
  </si>
  <si>
    <t>Krabice KO 97 pod omítku vč. vysekání lůžka (mont. vč. mat.)</t>
  </si>
  <si>
    <t>Trubka Monoflex, PVC pod omítkou 16 mm (mont. vč. mat.)</t>
  </si>
  <si>
    <t>Trubka Monoflex, PVC pod omítkou 23 mm (mont. vč. mat.)</t>
  </si>
  <si>
    <t>Trubka Monoflex, PVC pod omítkou 29 mm (mont. vč. mat.)</t>
  </si>
  <si>
    <t>Protipož. ucpávka průch. stěnou (mont. vč. mat.)</t>
  </si>
  <si>
    <t>nosný, podružný a režijní materiál</t>
  </si>
  <si>
    <t xml:space="preserve">Rozvod univerzální kabeláže - montáž </t>
  </si>
  <si>
    <t>Ukončení kabelu UTP v zásuvce</t>
  </si>
  <si>
    <t>Ukončení kabelu UTP, STP na patch panelu</t>
  </si>
  <si>
    <t>Zataž kab UTP, FTP do lišt, trubek</t>
  </si>
  <si>
    <t>Měření 1 kabelu, vyhot. protokolu</t>
  </si>
  <si>
    <t>Mont. a sestavení zásuvky pro 2 moduly RJ45</t>
  </si>
  <si>
    <t>Závěrečné práce ve skříni RACK</t>
  </si>
  <si>
    <t xml:space="preserve">montáž ip DONE kamery </t>
  </si>
  <si>
    <t>Rozvod univerzální kabeláže - dodávka</t>
  </si>
  <si>
    <t>Instalační kabel S/FTP kabel Cat.6A LSOH 650 MHz</t>
  </si>
  <si>
    <t xml:space="preserve">zasuvka 2xRJ45 Cat6 - komplet  (kryt+rámeček) </t>
  </si>
  <si>
    <t>Venkovní 2 Megapixelová DONE antivandal mini IP kamera s IR přísvitem a Full-HD</t>
  </si>
  <si>
    <t>Vnitřní 2 megapixelová DONE IP kamera s IR přísvitem, s WDR technologií a PIR detektorem</t>
  </si>
  <si>
    <t>Ip videovrátný, 2 tlačítka, pobočka k telefonní ústředně, nástěnné provedení</t>
  </si>
  <si>
    <t xml:space="preserve">přístupový systém a EZS - dodávka+montáž </t>
  </si>
  <si>
    <t>SYKFY (3x2x0,5 )</t>
  </si>
  <si>
    <t xml:space="preserve">kabel /UTP 4P cat5e  v trubce,liste </t>
  </si>
  <si>
    <t xml:space="preserve">kabel JYTY 2x1 v trubce,liste </t>
  </si>
  <si>
    <t>Stavební objekt</t>
  </si>
  <si>
    <t>Inženýrský objekt</t>
  </si>
  <si>
    <t>Ostatní náklady</t>
  </si>
  <si>
    <t>Položka typu HSV</t>
  </si>
  <si>
    <t>Položka typu PSV</t>
  </si>
  <si>
    <t>Položka typu M</t>
  </si>
  <si>
    <t>Položka typu OST</t>
  </si>
  <si>
    <t>SLEPÝ ROZPOČET VZT BARTOLOMĚJSKÁ</t>
  </si>
  <si>
    <t>POZ.</t>
  </si>
  <si>
    <t>ZKRÁCENÝ POPIS</t>
  </si>
  <si>
    <t>M. J.</t>
  </si>
  <si>
    <t>MNOŽ-</t>
  </si>
  <si>
    <t>CENA DODÁVKY</t>
  </si>
  <si>
    <t>MONTÁŽ</t>
  </si>
  <si>
    <t>STVÍ</t>
  </si>
  <si>
    <t>JEDN.</t>
  </si>
  <si>
    <t>CELK.</t>
  </si>
  <si>
    <t>Ventilátor do potrubí K100M  29,9 W, 230 V, 38 dB(A)</t>
  </si>
  <si>
    <t>ks</t>
  </si>
  <si>
    <t>Talířový ventil electrodesign prům. 80</t>
  </si>
  <si>
    <t>montážní rámeček průměr  80</t>
  </si>
  <si>
    <t>Talířový ventil electrodesign prům. 100</t>
  </si>
  <si>
    <t>montážní rámeček průměr  100</t>
  </si>
  <si>
    <t>Axiální ventilátor s odtahem přes zeď prům. 100</t>
  </si>
  <si>
    <t xml:space="preserve">ks </t>
  </si>
  <si>
    <t>Potrubí kruhové sk. I, mat. pozink. plech, + délka doměřit na montáži</t>
  </si>
  <si>
    <t>Přechod prům. 100/ prům. 80 - 200</t>
  </si>
  <si>
    <t>Ohebná hadice prům. 100</t>
  </si>
  <si>
    <t>Ohebná hadice prům. 80</t>
  </si>
  <si>
    <t>CELKEM (DODÁVKA, MONTÁŽ)</t>
  </si>
  <si>
    <t xml:space="preserve">POMOCNÝ MATERIÁL </t>
  </si>
  <si>
    <t>Závěsy, konzoly (specifikovat na místě), kotvení potrubí</t>
  </si>
  <si>
    <t>kg</t>
  </si>
  <si>
    <t>Pomocný materiál - spojovací, těsnicí - šrouby, matice, podložky atd. - určí se na místě</t>
  </si>
  <si>
    <t>Nátěry pomocných konstrukcí - množství se určí na místě</t>
  </si>
  <si>
    <t>Seřízení  a uvedení do provozu</t>
  </si>
  <si>
    <t>Zaregulovaní množství vzduchu, provozní zkoušky</t>
  </si>
  <si>
    <t>Zaučení obsluhy</t>
  </si>
  <si>
    <t>h</t>
  </si>
  <si>
    <t>SLEPÝ ROZPOČET BARTOLOMĚJSKÁ</t>
  </si>
  <si>
    <t>ÚSTŘEDNÍ VYTÁPĚNÍ</t>
  </si>
  <si>
    <t>Cena</t>
  </si>
  <si>
    <t>Poř.č.</t>
  </si>
  <si>
    <t>Jednotka</t>
  </si>
  <si>
    <t>Počet</t>
  </si>
  <si>
    <t>Materiál</t>
  </si>
  <si>
    <t>vč. montáže</t>
  </si>
  <si>
    <t>Potrubí měděné</t>
  </si>
  <si>
    <t>15x1 Cu</t>
  </si>
  <si>
    <t>18x1 Cu</t>
  </si>
  <si>
    <t>OTOPNÁ TĚLESA KORADO SE SPODNÍM PŘIPOJENÍM VENTIL KOMPAKT</t>
  </si>
  <si>
    <t>10-300/500</t>
  </si>
  <si>
    <t>11-300/600</t>
  </si>
  <si>
    <t>21-300/600</t>
  </si>
  <si>
    <t>Připojovací šroubení VEKOLUX-HEIMEIER pro dvoutrubk. rozvod</t>
  </si>
  <si>
    <t>Ruční hlavice DANFOSS RA5003</t>
  </si>
  <si>
    <t>Izolace potrubí</t>
  </si>
  <si>
    <t>15/13</t>
  </si>
  <si>
    <t>18/13</t>
  </si>
  <si>
    <t xml:space="preserve">Nátěry - základní, vrchní (množství se určí na místě) </t>
  </si>
  <si>
    <t xml:space="preserve">Pomocný materiál - spojovací, těsnící, drobné fitinky, konzoly, připojovací šroubení, konzoly, kyslík-plyn atd - určí se na místě  </t>
  </si>
  <si>
    <t>Stavební úpravy, prostupy, drážky, chráničky, hrubé zazdění, lišty, sádrokarton</t>
  </si>
  <si>
    <t>Základní rozpočtové náklady celkem - dodávka a montáž</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</si>
  <si>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</si>
  <si>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</si>
  <si>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</si>
  <si>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</si>
  <si>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</si>
  <si>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</si>
  <si>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</si>
  <si>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</si>
  <si>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</si>
  <si>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</si>
  <si>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</si>
  <si>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</si>
  <si>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</si>
  <si>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</si>
  <si>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</si>
  <si>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</si>
  <si>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</si>
  <si>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</si>
  <si>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</si>
  <si>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</si>
  <si>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</si>
  <si>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</si>
  <si>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</si>
  <si>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</si>
  <si>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</si>
  <si>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</si>
  <si>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</si>
  <si>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</si>
  <si>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</si>
  <si>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</si>
  <si>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</si>
  <si>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</si>
  <si>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</si>
  <si>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</si>
  <si>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</si>
  <si>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</si>
  <si>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</si>
  <si>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</si>
  <si>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</si>
  <si>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</si>
  <si>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</si>
  <si>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</si>
  <si>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</si>
  <si>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</si>
  <si>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</si>
  <si>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</si>
  <si>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</si>
  <si>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</si>
  <si>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</si>
  <si>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</si>
  <si>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</si>
  <si>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</si>
  <si>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</si>
  <si>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</si>
  <si>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</si>
  <si>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</si>
  <si>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</si>
  <si>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</si>
  <si>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</si>
  <si>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</si>
  <si>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</si>
  <si>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</si>
  <si>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</si>
  <si>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</si>
  <si>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</si>
  <si>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</si>
  <si>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</si>
  <si>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</si>
  <si>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</si>
  <si>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</si>
  <si>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</si>
  <si>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</si>
  <si>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</si>
  <si>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</si>
  <si>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</si>
  <si>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</si>
  <si>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</si>
  <si>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</si>
  <si>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</si>
  <si>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</si>
  <si>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</si>
  <si>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</si>
  <si>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</si>
  <si>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</si>
  <si>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</si>
  <si>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</si>
  <si>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</si>
  <si>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</si>
  <si>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</si>
  <si>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</si>
  <si>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</si>
  <si>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</si>
  <si>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</si>
  <si>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</si>
  <si>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</si>
  <si>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</si>
  <si>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</si>
  <si>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</si>
  <si>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</si>
  <si>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</si>
  <si>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</si>
  <si>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</si>
  <si>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</si>
  <si>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</si>
  <si>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</si>
  <si>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</si>
  <si>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</si>
  <si>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</si>
  <si>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</si>
  <si>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</si>
  <si>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</si>
  <si>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</si>
  <si>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</si>
  <si>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</si>
  <si>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</si>
  <si>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</si>
  <si>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</si>
  <si>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</si>
  <si>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</si>
  <si>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</si>
  <si>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</si>
  <si>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</si>
  <si>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</si>
  <si>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</si>
  <si>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r>
      <rPr>
        <b/>
        <sz val="9"/>
        <rFont val="Trebuchet MS"/>
        <charset val="238"/>
      </rPr>
      <t>Krycí list soupisu</t>
    </r>
    <r>
      <rPr>
        <sz val="9"/>
        <rFont val="Trebuchet MS"/>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</si>
  <si>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</si>
  <si>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charset val="238"/>
      </rPr>
      <t>Rekapitulace členění soupisu prací</t>
    </r>
    <r>
      <rPr>
        <sz val="9"/>
        <rFont val="Trebuchet MS"/>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</si>
  <si>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</si>
  <si>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charset val="238"/>
      </rPr>
      <t xml:space="preserve">Soupis prací </t>
    </r>
    <r>
      <rPr>
        <sz val="9"/>
        <rFont val="Trebuchet MS"/>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</si>
  <si>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</si>
  <si>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</si>
  <si>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</si>
  <si>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</si>
  <si>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</si>
  <si>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</si>
  <si>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</si>
  <si>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</si>
  <si>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</si>
  <si>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</si>
  <si>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</si>
  <si>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</si>
  <si>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</si>
  <si>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</si>
  <si>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</si>
  <si>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</si>
  <si>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</si>
  <si>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</si>
  <si>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</si>
  <si>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</si>
  <si>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</si>
  <si>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</si>
  <si>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</si>
  <si>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</si>
  <si>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2 - Vedlejší a ostatní náklady </t>
  </si>
  <si>
    <t xml:space="preserve">VRN - Vedlejší rozpočtové náklady
</t>
  </si>
  <si>
    <t xml:space="preserve">    VRN3 - Zařízení staveniště</t>
  </si>
  <si>
    <t xml:space="preserve">    VRN7 - Provozní vlivy</t>
  </si>
  <si>
    <t>VRN</t>
  </si>
  <si>
    <t xml:space="preserve">Vedlejší rozpočtové náklady
</t>
  </si>
  <si>
    <t>VRN3</t>
  </si>
  <si>
    <t>Zařízení staveniště</t>
  </si>
  <si>
    <t>ZS-01</t>
  </si>
  <si>
    <t xml:space="preserve">Náklady spojené  s vybudováním, provozem a likvidací zařízení staveniště 
</t>
  </si>
  <si>
    <t>soubor</t>
  </si>
  <si>
    <t>1024</t>
  </si>
  <si>
    <t>-320835715</t>
  </si>
  <si>
    <t>VRN7</t>
  </si>
  <si>
    <t>Provozní vlivy</t>
  </si>
  <si>
    <t>PV-01</t>
  </si>
  <si>
    <t>Provozní vlivy - práce za provozu</t>
  </si>
  <si>
    <t>-1195443861</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</si>
  <si>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</si>
  <si>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</si>
  <si>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</si>
  <si>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</si>
  <si>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charset val="238"/>
      </rPr>
      <t xml:space="preserve">Rekapitulace stavby </t>
    </r>
    <r>
      <rPr>
        <sz val="9"/>
        <rFont val="Trebuchet MS"/>
        <charset val="238"/>
      </rPr>
      <t>obsahuje sestavu Rekapitulace stavby a Rekapitulace objektů stavby a soupisů prací.</t>
    </r>
  </si>
  <si>
    <r>
      <rPr>
        <sz val="8"/>
        <rFont val="Trebuchet MS"/>
        <charset val="238"/>
      </rPr>
      <t xml:space="preserve">V sestavě </t>
    </r>
    <r>
      <rPr>
        <b/>
        <sz val="9"/>
        <rFont val="Trebuchet MS"/>
        <charset val="238"/>
      </rPr>
      <t>Rekapitulace stavby</t>
    </r>
    <r>
      <rPr>
        <sz val="9"/>
        <rFont val="Trebuchet MS"/>
        <charset val="238"/>
      </rPr>
      <t xml:space="preserve"> jsou uvedeny informace identifikující předmět veřejné zakázky na stavební práce, KSO, CC-CZ, CZ-CPV, CZ-CPA a rekapitulaci </t>
    </r>
  </si>
  <si>
    <t>celkové nabídkové ceny uchazeče.</t>
  </si>
  <si>
    <r>
      <rPr>
        <sz val="8"/>
        <rFont val="Trebuchet MS"/>
        <charset val="238"/>
      </rPr>
      <t xml:space="preserve">V sestavě </t>
    </r>
    <r>
      <rPr>
        <b/>
        <sz val="9"/>
        <rFont val="Trebuchet MS"/>
        <charset val="238"/>
      </rPr>
      <t>Rekapitulace objektů stavby a soupisů prací</t>
    </r>
    <r>
      <rPr>
        <sz val="9"/>
        <rFont val="Trebuchet MS"/>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</si>
  <si>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</si>
  <si>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</si>
  <si>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</si>
  <si>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</si>
  <si>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</si>
  <si>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</si>
  <si>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</si>
  <si>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</si>
  <si>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</si>
  <si>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</si>
  <si>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</si>
  <si>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</si>
  <si>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</si>
  <si>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charset val="238"/>
      </rPr>
      <t xml:space="preserve">Soupis prací </t>
    </r>
    <r>
      <rPr>
        <sz val="9"/>
        <rFont val="Trebuchet MS"/>
        <charset val="238"/>
      </rPr>
      <t>pro jednotlivé objekty obsahuje sestavy Krycí list soupisu, Rekapitulace členění soupisu prací, Soupis prací. Za soupis prací může být považován</t>
    </r>
  </si>
  <si>
    <t>i objekt stavby v případě, že neobsahuje podřízenou zakázku.</t>
  </si>
  <si>
    <t>Přesun hmot pro obklady keramické stanovený z hmotnosti přesunovaného materiálu vodorovná dopravní vzdálenost do 50 m v objektech výšky do 6 m</t>
  </si>
  <si>
    <t>-97431654</t>
  </si>
  <si>
    <t>783</t>
  </si>
  <si>
    <t>Dokončovací práce - nátěry</t>
  </si>
  <si>
    <t>142</t>
  </si>
  <si>
    <t>783314101</t>
  </si>
  <si>
    <t>Základní nátěr zámečnických konstrukcí jednonásobný syntetický</t>
  </si>
  <si>
    <t>-1268908180</t>
  </si>
  <si>
    <t>143</t>
  </si>
  <si>
    <t>783315101</t>
  </si>
  <si>
    <t>Mezinátěr zámečnických konstrukcí jednonásobný syntetický standardní</t>
  </si>
  <si>
    <t>1788209658</t>
  </si>
  <si>
    <t>144</t>
  </si>
  <si>
    <t>783317101</t>
  </si>
  <si>
    <t>Krycí nátěr (email) zámečnických konstrukcí jednonásobný syntetický standardní</t>
  </si>
  <si>
    <t>354576175</t>
  </si>
  <si>
    <t>784</t>
  </si>
  <si>
    <t>Dokončovací práce - malby a tapety</t>
  </si>
  <si>
    <t>145</t>
  </si>
  <si>
    <t>784111007</t>
  </si>
  <si>
    <t>Oprášení (ometení) podkladu na schodišti o výšce podlaží přes 3,80 do 5,00 m</t>
  </si>
  <si>
    <t>-404497923</t>
  </si>
  <si>
    <t>"stěny schodiště, podest"</t>
  </si>
  <si>
    <t>500,0</t>
  </si>
  <si>
    <t>"stropy vč. ramen schodiště"</t>
  </si>
  <si>
    <t>160,0</t>
  </si>
  <si>
    <t>146</t>
  </si>
  <si>
    <t>784111017</t>
  </si>
  <si>
    <t>Obroušení podkladu omítky na schodišti o výšce podlaží do 3,80 m</t>
  </si>
  <si>
    <t>1475805263</t>
  </si>
  <si>
    <t>147</t>
  </si>
  <si>
    <t>784121007</t>
  </si>
  <si>
    <t>Oškrabání malby na schodišti o výšce podlaží do 3,80 m</t>
  </si>
  <si>
    <t>-441744465</t>
  </si>
  <si>
    <t xml:space="preserve">Poznámka k souboru cen:
1. Cenami souboru cen se oceňuje jakýkoli počet současně škrabaných vrstev barvy. </t>
  </si>
  <si>
    <t>148</t>
  </si>
  <si>
    <t>784181121</t>
  </si>
  <si>
    <t>Penetrace podkladu jednonásobná hloubková v místnostech výšky do 3,80 m</t>
  </si>
  <si>
    <t>796537804</t>
  </si>
  <si>
    <t>149</t>
  </si>
  <si>
    <t>784181127</t>
  </si>
  <si>
    <t>Penetrace podkladu jednonásobná hloubková na schodišti o výšce podlaží do 3,80 m</t>
  </si>
  <si>
    <t>-1313698319</t>
  </si>
  <si>
    <t>150</t>
  </si>
  <si>
    <t>784211007</t>
  </si>
  <si>
    <t>Malby z malířských směsí otěruvzdorných za mokra jednonásobné, bílé za mokra otěruvzdorné výborně na schodišti o výšce podlaží do 3,80 m</t>
  </si>
  <si>
    <t>-605416380</t>
  </si>
  <si>
    <t>151</t>
  </si>
  <si>
    <t>784221101</t>
  </si>
  <si>
    <t>Malby z malířských směsí otěruvzdorných za sucha dvojnásobné, bílé za sucha otěruvzdorné dobře v místnostech výšky do 3,80 m</t>
  </si>
  <si>
    <t>-725209190</t>
  </si>
  <si>
    <t>350,953+133,216</t>
  </si>
  <si>
    <t>152</t>
  </si>
  <si>
    <t>784221107</t>
  </si>
  <si>
    <t>Malby z malířských směsí otěruvzdorných za sucha dvojnásobné, bílé za sucha otěruvzdorné dobře na schodišti o výšce podlaží do 3,80 m</t>
  </si>
  <si>
    <t>2057152363</t>
  </si>
  <si>
    <t>500,0-100,0</t>
  </si>
  <si>
    <t>Přesun hmot pro podlahy z dlaždic stanovený z hmotnosti přesunovaného materiálu vodorovná dopravní vzdálenost do 50 m v objektech výšky do 6 m</t>
  </si>
  <si>
    <t>511542690</t>
  </si>
  <si>
    <t>776</t>
  </si>
  <si>
    <t>Podlahy povlakové</t>
  </si>
  <si>
    <t>131</t>
  </si>
  <si>
    <t>776-ČZ</t>
  </si>
  <si>
    <t>M+D Čistící zóna - viz popis</t>
  </si>
  <si>
    <t>-2124827302</t>
  </si>
  <si>
    <t>132</t>
  </si>
  <si>
    <t>998776101</t>
  </si>
  <si>
    <t>Přesun hmot pro podlahy povlakové stanovený z hmotnosti přesunovaného materiálu vodorovná dopravní vzdálenost do 50 m v objektech výšky do 6 m</t>
  </si>
  <si>
    <t>131603436</t>
  </si>
  <si>
    <t>781</t>
  </si>
  <si>
    <t>Dokončovací práce - obklady</t>
  </si>
  <si>
    <t>133</t>
  </si>
  <si>
    <t>781474119</t>
  </si>
  <si>
    <t>Montáž obkladů vnitřních stěn z dlaždic keramických lepených flexibilním lepidlem režných nebo glazovaných hladkých přes 50 do 85 ks/m2</t>
  </si>
  <si>
    <t>727866891</t>
  </si>
  <si>
    <t>(0,6+2,38+0,6)*1,0</t>
  </si>
  <si>
    <t>134</t>
  </si>
  <si>
    <t>597612660</t>
  </si>
  <si>
    <t>mozaika keramická (10 x 10) - kuchyně - dle výběru</t>
  </si>
  <si>
    <t>-1349739948</t>
  </si>
  <si>
    <t>3,58*1,1 'Přepočtené koeficientem množství</t>
  </si>
  <si>
    <t>135</t>
  </si>
  <si>
    <t>781474153</t>
  </si>
  <si>
    <t>Montáž obkladů vnitřních stěn z dlaždic keramických lepených flexibilním lepidlem velkoformátových s vysokopevnostním lepidlem přes 2 do 4 ks/m2</t>
  </si>
  <si>
    <t>-1475014856</t>
  </si>
  <si>
    <t>2*(2,0+1,75)*2,5</t>
  </si>
  <si>
    <t>2*(1,95+1,0)*2,5*2</t>
  </si>
  <si>
    <t>2*(1,6+1,0)*2,5</t>
  </si>
  <si>
    <t>-0,7*1,97*3</t>
  </si>
  <si>
    <t>136</t>
  </si>
  <si>
    <t>5976130</t>
  </si>
  <si>
    <t>dlaždice keramické  - podlahy - dle výběru</t>
  </si>
  <si>
    <t>-355698738</t>
  </si>
  <si>
    <t>55,931*1,15 'Přepočtené koeficientem množství</t>
  </si>
  <si>
    <t>137</t>
  </si>
  <si>
    <t>781479191</t>
  </si>
  <si>
    <t>Montáž obkladů vnitřních stěn z dlaždic keramických Příplatek k cenám za plochu do 10 m2 jednotlivě</t>
  </si>
  <si>
    <t>-2076438200</t>
  </si>
  <si>
    <t>138</t>
  </si>
  <si>
    <t>781495111</t>
  </si>
  <si>
    <t>Ostatní prvky ostatní práce penetrace podkladu</t>
  </si>
  <si>
    <t>-1357975693</t>
  </si>
  <si>
    <t xml:space="preserve">Poznámka k souboru cen:
1. Množství měrných jednotek u ceny -5185 se stanoví podle počtu řezaných obkladaček, nezávisle na jejich velikosti. 2. Položkou -5185 lze ocenit provádění více řezů na jednom kusu obkladu. </t>
  </si>
  <si>
    <t>3,58+55,931</t>
  </si>
  <si>
    <t>139</t>
  </si>
  <si>
    <t>781495115</t>
  </si>
  <si>
    <t>Ostatní prvky ostatní práce spárování silikonem</t>
  </si>
  <si>
    <t>-1688471427</t>
  </si>
  <si>
    <t>140</t>
  </si>
  <si>
    <t>781495185</t>
  </si>
  <si>
    <t>Ostatní prvky řezání obkladaček rovné</t>
  </si>
  <si>
    <t>839370513</t>
  </si>
  <si>
    <t>141</t>
  </si>
  <si>
    <t>998781101</t>
  </si>
  <si>
    <t>sokl - podlahy (barevné) 30 x 8 x 0,8 cm I. j.</t>
  </si>
  <si>
    <t>-2109903859</t>
  </si>
  <si>
    <t>201,23*1,85 'Přepočtené koeficientem množství</t>
  </si>
  <si>
    <t>120</t>
  </si>
  <si>
    <t>771571810</t>
  </si>
  <si>
    <t>Demontáž podlah z dlaždic keramických kladených do malty</t>
  </si>
  <si>
    <t>-1875115008</t>
  </si>
  <si>
    <t>4,4+42,0+10,0+4,3+12,0+22,0</t>
  </si>
  <si>
    <t>"přízemí + 4x podesta"</t>
  </si>
  <si>
    <t>90,0</t>
  </si>
  <si>
    <t>121</t>
  </si>
  <si>
    <t>771574153</t>
  </si>
  <si>
    <t>Montáž podlah z dlaždic keramických lepených flexibilním lepidlem režných nebo glazovaných velkoformátových s rozlivovým lepidlem přes 2 do 4 ks/ m2</t>
  </si>
  <si>
    <t>-259867343</t>
  </si>
  <si>
    <t>42,0+10,0+4,3+12,0+22,0</t>
  </si>
  <si>
    <t>122</t>
  </si>
  <si>
    <t>59761309</t>
  </si>
  <si>
    <t>dlaždice keramické 59,8 x 59,8 x 1 cm I. j. - dle výběru</t>
  </si>
  <si>
    <t>1841911295</t>
  </si>
  <si>
    <t>180,3*1,15 'Přepočtené koeficientem množství</t>
  </si>
  <si>
    <t>123</t>
  </si>
  <si>
    <t>77157919</t>
  </si>
  <si>
    <t xml:space="preserve">Příplatek k montáž podlah keramických za spárování tmelem </t>
  </si>
  <si>
    <t>658294501</t>
  </si>
  <si>
    <t>124</t>
  </si>
  <si>
    <t>771579191</t>
  </si>
  <si>
    <t>Montáž podlah z dlaždic keramických Příplatek k cenám za plochu do 5 m2 jednotlivě</t>
  </si>
  <si>
    <t>853356781</t>
  </si>
  <si>
    <t>125</t>
  </si>
  <si>
    <t>771591111</t>
  </si>
  <si>
    <t>Podlahy - ostatní práce penetrace podkladu</t>
  </si>
  <si>
    <t>1946196576</t>
  </si>
  <si>
    <t xml:space="preserve">Poznámka k souboru cen:
1. Množství měrných jednotek u ceny -1185 se stanoví podle počtu řezaných dlaždic, nezávisle na jejich velikosti. 2. Položkou -1185 lze ocenit provádění více řezů na jednom kusu dlažby. </t>
  </si>
  <si>
    <t>90,3+4,4</t>
  </si>
  <si>
    <t>126</t>
  </si>
  <si>
    <t>771591115</t>
  </si>
  <si>
    <t>Podlahy - ostatní práce spárování silikonem</t>
  </si>
  <si>
    <t>1392627452</t>
  </si>
  <si>
    <t>127</t>
  </si>
  <si>
    <t>771591185</t>
  </si>
  <si>
    <t>Podlahy - ostatní práce řezání dlaždic keramických rovné</t>
  </si>
  <si>
    <t>1424051869</t>
  </si>
  <si>
    <t>128</t>
  </si>
  <si>
    <t>771990112</t>
  </si>
  <si>
    <t>Vyrovnání podkladní vrstvy samonivelační stěrkou tl. 4 mm, min. pevnosti 30 MPa</t>
  </si>
  <si>
    <t>-1578733894</t>
  </si>
  <si>
    <t xml:space="preserve">Poznámka k souboru cen:
1. V cenách souboru cen 771 99-01 jsou započteny i náklady na dodání samonivelační stěrky. </t>
  </si>
  <si>
    <t>94,7</t>
  </si>
  <si>
    <t>129</t>
  </si>
  <si>
    <t>771990192</t>
  </si>
  <si>
    <t>Vyrovnání podkladní vrstvy samonivelační stěrkou tl. 4 mm, min. pevnosti Příplatek k cenám za každý další 1 mm tloušťky, min. pevnosti 30 MPa</t>
  </si>
  <si>
    <t>849295665</t>
  </si>
  <si>
    <t>130</t>
  </si>
  <si>
    <t>998771101</t>
  </si>
  <si>
    <t xml:space="preserve">M+D Markýza  prosklené (bezp.sklo) vč.   kotvení   a doplňků - viz popis </t>
  </si>
  <si>
    <t>-2008443292</t>
  </si>
  <si>
    <t>112</t>
  </si>
  <si>
    <t>767-ML</t>
  </si>
  <si>
    <t>M+D Logo nad vstup (součást prosklené markýzy) vč. LED pásku osvětlení a doplňků - viz. popis/návrh</t>
  </si>
  <si>
    <t>-292051499</t>
  </si>
  <si>
    <t>113</t>
  </si>
  <si>
    <t>767-RZA</t>
  </si>
  <si>
    <t xml:space="preserve">Repase zábradlí - obroušení madla + nový lak- viz popis </t>
  </si>
  <si>
    <t>1849214053</t>
  </si>
  <si>
    <t>114</t>
  </si>
  <si>
    <t>767-RZ-1</t>
  </si>
  <si>
    <t>Repase zábradlí - přemístění chybějící litinové výplně z jiné části zábradlí do 1.np kde chybí</t>
  </si>
  <si>
    <t>1424081727</t>
  </si>
  <si>
    <t>115</t>
  </si>
  <si>
    <t>767-RZ-2</t>
  </si>
  <si>
    <t>Repase zábradlí - nový nátěr - oprava stávajícího nátěru litinové výpně zábradlí (barevnost dle výběru architekta)</t>
  </si>
  <si>
    <t>701077057</t>
  </si>
  <si>
    <t>116</t>
  </si>
  <si>
    <t>767-ZA</t>
  </si>
  <si>
    <t xml:space="preserve">M+D Zábradlí rampy a shodiště vč. kotvení a povrchové úpravy - viz popis </t>
  </si>
  <si>
    <t>-390877697</t>
  </si>
  <si>
    <t>6,0+2,745+0,9</t>
  </si>
  <si>
    <t>117</t>
  </si>
  <si>
    <t>998767101</t>
  </si>
  <si>
    <t>Přesun hmot pro zámečnické konstrukce stanovený z hmotnosti přesunovaného materiálu vodorovná dopravní vzdálenost do 50 m v objektech výšky do 6 m</t>
  </si>
  <si>
    <t>620556782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</si>
  <si>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</si>
  <si>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771</t>
  </si>
  <si>
    <t>Podlahy z dlaždic</t>
  </si>
  <si>
    <t>118</t>
  </si>
  <si>
    <t>771474112</t>
  </si>
  <si>
    <t>Montáž soklíků z dlaždic keramických lepených flexibilním lepidlem rovných výšky přes 65 do 90 mm</t>
  </si>
  <si>
    <t>435356134</t>
  </si>
  <si>
    <t>(1,6+0,19+2,19+0,1+1,75+0,1+1,95+1,95+2,0+2,0+1,6+3,045+0,1+2,935+3,565)*2</t>
  </si>
  <si>
    <t>2*(18,2+7,34)</t>
  </si>
  <si>
    <t>100,0</t>
  </si>
  <si>
    <t>119</t>
  </si>
  <si>
    <t>5976131</t>
  </si>
  <si>
    <t>1254604313</t>
  </si>
  <si>
    <t>103</t>
  </si>
  <si>
    <t>766-O3</t>
  </si>
  <si>
    <t>M+D Okno 1200x1000mm vč. zasklení a doplňků - viz popis O3</t>
  </si>
  <si>
    <t>497402445</t>
  </si>
  <si>
    <t>104</t>
  </si>
  <si>
    <t>998766101</t>
  </si>
  <si>
    <t>Přesun hmot pro konstrukce truhlářské stanovený z hmotnosti přesunovaného materiálu vodorovná dopravní vzdálenost do 50 m v objektech výšky do 6 m</t>
  </si>
  <si>
    <t>993223458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</si>
  <si>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</si>
  <si>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</si>
  <si>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</si>
  <si>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105</t>
  </si>
  <si>
    <t>767.ČZ-ven</t>
  </si>
  <si>
    <t xml:space="preserve">M+D Vnější čistící zóna vč. rámu a podkladu - viz popis </t>
  </si>
  <si>
    <t>-669626359</t>
  </si>
  <si>
    <t>2,0*2,0</t>
  </si>
  <si>
    <t>106</t>
  </si>
  <si>
    <t>767.ČZ-vni</t>
  </si>
  <si>
    <t xml:space="preserve">M+D Vnitřn čistící zóna vč. rámu nebo lišty  - viz popis </t>
  </si>
  <si>
    <t>739519678</t>
  </si>
  <si>
    <t>2,0*3,0</t>
  </si>
  <si>
    <t>107</t>
  </si>
  <si>
    <t>767-D05</t>
  </si>
  <si>
    <t>M+D Hliníkové prosklené stěny s dveřmi vč. zasklení ( bezp. sklo), folie (proti tříštění), kotvení, kování, ovládání  a doplňků - viz popis D5</t>
  </si>
  <si>
    <t>2086442470</t>
  </si>
  <si>
    <t>(2,55+1,8)*3,28</t>
  </si>
  <si>
    <t>108</t>
  </si>
  <si>
    <t>767-D06</t>
  </si>
  <si>
    <t>M+D Hliníkové prosklené posuvně dveře vč. zasklení ( bezp. sklo), folie (proti tříštění), kotvení, kování, ovládání  a doplňků - viz popis D6</t>
  </si>
  <si>
    <t>492716215</t>
  </si>
  <si>
    <t>109</t>
  </si>
  <si>
    <t>767-D08</t>
  </si>
  <si>
    <t>M+D Hliníkové prosklené otevíravé dveře vč. zasklení ( bezp. sklo),  kotvení, kování, ovládání  a doplňků - viz popis D8</t>
  </si>
  <si>
    <t>1062076899</t>
  </si>
  <si>
    <t>110</t>
  </si>
  <si>
    <t>767-DE</t>
  </si>
  <si>
    <t xml:space="preserve">Demontáž stávající recepce vč. likvidace - viz popis </t>
  </si>
  <si>
    <t>celek</t>
  </si>
  <si>
    <t>-1950344185</t>
  </si>
  <si>
    <t>111</t>
  </si>
  <si>
    <t>767-M</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</si>
  <si>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</si>
  <si>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766</t>
  </si>
  <si>
    <t>Konstrukce truhlářské</t>
  </si>
  <si>
    <t>94</t>
  </si>
  <si>
    <t>766-D01</t>
  </si>
  <si>
    <t>M+D Dveře dřevěné 700x1970mm vč. zárubně, povrchové úpravy, kování a doplňků - viz popis D1</t>
  </si>
  <si>
    <t>-347216544</t>
  </si>
  <si>
    <t>95</t>
  </si>
  <si>
    <t>766-D02</t>
  </si>
  <si>
    <t>M+D Dveře dřevěné 900x1970mm vč. zárubně, povrchové úpravy, kování a doplňků - viz popis D2</t>
  </si>
  <si>
    <t>1212798418</t>
  </si>
  <si>
    <t>96</t>
  </si>
  <si>
    <t>766-D03</t>
  </si>
  <si>
    <t>M+D Dveře dřevěné 800x1970mm vč. zárubně, povrchové úpravy, kování a doplňků - viz popis D3</t>
  </si>
  <si>
    <t>-180661709</t>
  </si>
  <si>
    <t>97</t>
  </si>
  <si>
    <t>766-D04</t>
  </si>
  <si>
    <t>M+D Dveře dřevěné 600x1970mm vč. zárubně, povrchové úpravy, kování a doplňků - viz popis D4</t>
  </si>
  <si>
    <t>1110757593</t>
  </si>
  <si>
    <t>98</t>
  </si>
  <si>
    <t>766-D07</t>
  </si>
  <si>
    <t>M+D Dveře vchodové dřevěné prosklené s nadsvětlíkem vč. zasklení, zárubně, povrchové úpravy, kování a doplňků - viz popis D7</t>
  </si>
  <si>
    <t>100927670</t>
  </si>
  <si>
    <t>99</t>
  </si>
  <si>
    <t>766-D-d</t>
  </si>
  <si>
    <t xml:space="preserve">M+D Dveře dřevěné dvoukřídlé (výměna)  vč. zárubně, povrchové úpravy, kování a doplňků - viz popis </t>
  </si>
  <si>
    <t>-63553930</t>
  </si>
  <si>
    <t>766-D-j</t>
  </si>
  <si>
    <t xml:space="preserve">M+D Dveře dřevěné jednokřídlé (výměna)  vč. zárubně, povrchové úpravy, kování a doplňků - viz popis </t>
  </si>
  <si>
    <t>1034154719</t>
  </si>
  <si>
    <t>101</t>
  </si>
  <si>
    <t>766-K</t>
  </si>
  <si>
    <t xml:space="preserve">M+D Krytí přístupu do místnosti vč. kotvení, povrchové úpravy a doplňků - viz popis </t>
  </si>
  <si>
    <t>1462054541</t>
  </si>
  <si>
    <t>102</t>
  </si>
  <si>
    <t>766-O2</t>
  </si>
  <si>
    <t>M+D Okno 2300x600mm vč. zasklení a doplňků - viz popis O2</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</si>
  <si>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</si>
  <si>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7,36*18,1</t>
  </si>
  <si>
    <t>90</t>
  </si>
  <si>
    <t>763131713</t>
  </si>
  <si>
    <t>Podhled ze sádrokartonových desek ostatní práce a konstrukce na podhledech ze sádrokartonových desek napojení na obvodové konstrukce profilem</t>
  </si>
  <si>
    <t>470605312</t>
  </si>
  <si>
    <t>2*(7,34+18,1)</t>
  </si>
  <si>
    <t>91</t>
  </si>
  <si>
    <t>763131714</t>
  </si>
  <si>
    <t>Podhled ze sádrokartonových desek ostatní práce a konstrukce na podhledech ze sádrokartonových desek základní penetrační nátěr</t>
  </si>
  <si>
    <t>342431521</t>
  </si>
  <si>
    <t>92</t>
  </si>
  <si>
    <t>763131721</t>
  </si>
  <si>
    <t>Podhled ze sádrokartonových desek ostatní práce a konstrukce na podhledech ze sádrokartonových desek skokové změny výšky podhledu do 0,5 m</t>
  </si>
  <si>
    <t>1539443743</t>
  </si>
  <si>
    <t>93</t>
  </si>
  <si>
    <t>998763301</t>
  </si>
  <si>
    <t>Přesun hmot pro konstrukce montované z desek sádrokartonových, sádrovláknitých, cementovláknitých nebo cementových stanovený z hmotnosti přesunovaného materiálu vodorovná dopravní vzdálenost do 50 m v objektech výšky do 6 m</t>
  </si>
  <si>
    <t>536790994</t>
  </si>
  <si>
    <t xml:space="preserve">Poznámka k souboru cen:
1. V cenách jsou započteny i náklady na tmelení a výztužnou pásku. 2. V cenách nejsou započteny náklady na základní penetrační nátěr; tyto se oceňují cenou 763 12-1714. 3. Ceny pro předsazené stěny lepené celoplošně jsou určeny pro lepení na rovný podklad, lepené na bochánky jsou určeny pro podklad o nerovnosti do 20 mm a lepené na pásky jsou určeny pro podklad o nerovnosti přes 20 mm. 4. Ceny -1611 a -1612 Montáž nosné konstrukce je stanoveny pro m2 plochy předsazené stěny. 5. V ceně -1611 a -1612 nejsou započteny náklady na profily; tyto se oceňují ve specifikaci. Doporučené množství na 1 m2 stěny je: a) 1,9 m profilu CW a 0,8 m profilu UW u ceny. -1611, b) 1,9 m profilu CD a 0,5 m profilu UD u ceny -1612. 6. V cenách -1621 až -1641 Montáž desek nejsou započteny náklady na desky; tato dodávka se oceňuje ve specifikaci. 7. Ostatní konstrukce a práce a příplatky, neuvedené v tomto souboru cen, se oceňují cenami 763 11-17.. pro příčky ze sádrokartonových desek. </t>
  </si>
  <si>
    <t>2,4*3,8</t>
  </si>
  <si>
    <t>87</t>
  </si>
  <si>
    <t>763121714</t>
  </si>
  <si>
    <t>Stěna předsazená ze sádrokartonových desek ostatní konstrukce a práce na předsazených stěnách ze sádrokartonových desek základní penetrační nátěr</t>
  </si>
  <si>
    <t>852021448</t>
  </si>
  <si>
    <t>88</t>
  </si>
  <si>
    <t>763121715</t>
  </si>
  <si>
    <t>Stěna předsazená ze sádrokartonových desek ostatní konstrukce a práce na předsazených stěnách ze sádrokartonových desek úprava styku stěny a podhledu separační páskou se silikonem</t>
  </si>
  <si>
    <t>1361935881</t>
  </si>
  <si>
    <t>89</t>
  </si>
  <si>
    <t>763131411</t>
  </si>
  <si>
    <t>Podhled ze sádrokartonových desek dvouvrstvá zavěšená spodní konstrukce z ocelových profilů CD, UD jednoduše opláštěná deskou standardní A, tl. 12,5 mm, bez TI</t>
  </si>
  <si>
    <t>132012120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</si>
  <si>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</si>
  <si>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721</t>
  </si>
  <si>
    <t xml:space="preserve">Zdravotechnika </t>
  </si>
  <si>
    <t>78</t>
  </si>
  <si>
    <t xml:space="preserve">Zdravotechnika - viz přiložený samostatný rozpočet </t>
  </si>
  <si>
    <t>kpl</t>
  </si>
  <si>
    <t>-1235793642</t>
  </si>
  <si>
    <t>731</t>
  </si>
  <si>
    <t xml:space="preserve">Ústřední vytápění </t>
  </si>
  <si>
    <t>79</t>
  </si>
  <si>
    <t xml:space="preserve">Vytápění - viz přiložený samostatný rozpočet </t>
  </si>
  <si>
    <t>973213087</t>
  </si>
  <si>
    <t>741</t>
  </si>
  <si>
    <t>Elektromontáže</t>
  </si>
  <si>
    <t>80</t>
  </si>
  <si>
    <t>741-SIL</t>
  </si>
  <si>
    <t>Elektroinstalace - silnoproud - viz přiložený samostatný rozpočet</t>
  </si>
  <si>
    <t>1285317831</t>
  </si>
  <si>
    <t>81</t>
  </si>
  <si>
    <t>741-SLA</t>
  </si>
  <si>
    <t>Elektroinstalace - slaboproud - viz přiložený samostatný rozpočet</t>
  </si>
  <si>
    <t>-1044245824</t>
  </si>
  <si>
    <t>82</t>
  </si>
  <si>
    <t>741-Sp</t>
  </si>
  <si>
    <t>D+M+D Nástěnná světla podesty</t>
  </si>
  <si>
    <t>-877120579</t>
  </si>
  <si>
    <t>83</t>
  </si>
  <si>
    <t>741-Ss</t>
  </si>
  <si>
    <t xml:space="preserve">D+M+D Nástěnná světla schodiště </t>
  </si>
  <si>
    <t>-1459079083</t>
  </si>
  <si>
    <t>84</t>
  </si>
  <si>
    <t>741-Ú</t>
  </si>
  <si>
    <t>Úprava elektrovedení - sjednocení do jedné lišty (4 patra)</t>
  </si>
  <si>
    <t>-291383574</t>
  </si>
  <si>
    <t>751</t>
  </si>
  <si>
    <t>Vzduchotechnika</t>
  </si>
  <si>
    <t>85</t>
  </si>
  <si>
    <t xml:space="preserve">Vzduchotechnika - viz přiložený samostatný rozpočet </t>
  </si>
  <si>
    <t>426013680</t>
  </si>
  <si>
    <t>763</t>
  </si>
  <si>
    <t>Konstrukce suché výstavby</t>
  </si>
  <si>
    <t>86</t>
  </si>
  <si>
    <t>763121415</t>
  </si>
  <si>
    <t>Stěna předsazená ze sádrokartonových desek s nosnou konstrukcí z ocelových profilů CW, UW jednoduše opláštěná deskou standardní A tl. 12,5 mm, bez TI, EI 15 stěna tl. 112,5 mm, profil 100</t>
  </si>
  <si>
    <t>-1597337789</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</si>
  <si>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</si>
  <si>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</si>
  <si>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</si>
  <si>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75</t>
  </si>
  <si>
    <t>998018001</t>
  </si>
  <si>
    <t>Přesun hmot pro budovy občanské výstavby, bydlení, výrobu a služby ruční - bez užití mechanizace vodorovná dopravní vzdálenost do 100 m pro budovy s jakoukoliv nosnou konstrukcí výšky do 6 m</t>
  </si>
  <si>
    <t>153115692</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</si>
  <si>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</si>
  <si>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</si>
  <si>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</si>
  <si>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</si>
  <si>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</si>
  <si>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76</t>
  </si>
  <si>
    <t>7114931</t>
  </si>
  <si>
    <t xml:space="preserve">Izolace proti vodě vodorovná  těsnicí stěrkou - mechanicky odolnou </t>
  </si>
  <si>
    <t>1163862509</t>
  </si>
  <si>
    <t>4,4</t>
  </si>
  <si>
    <t>12,0*1,25</t>
  </si>
  <si>
    <t>77</t>
  </si>
  <si>
    <t>998711101</t>
  </si>
  <si>
    <t>Přesun hmot pro izolace proti vodě, vlhkosti a plynům stanovený z hmotnosti přesunovaného materiálu vodorovná dopravní vzdálenost do 50 m v objektech výšky do 6 m</t>
  </si>
  <si>
    <t>1168151294</t>
  </si>
  <si>
    <t xml:space="preserve">Poznámka k souboru cen:
1. Položky lze použít i pro ocenění otlučení sádrových, hliněných apod. vnitřních omítek. </t>
  </si>
  <si>
    <t>997</t>
  </si>
  <si>
    <t>Přesun sutě</t>
  </si>
  <si>
    <t>71</t>
  </si>
  <si>
    <t>997013211</t>
  </si>
  <si>
    <t>Vnitrostaveništní doprava suti a vybouraných hmot vodorovně do 50 m svisle ručně (nošením po schodech) pro budovy a haly výšky do 6 m</t>
  </si>
  <si>
    <t>99890207</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</si>
  <si>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užije se pro ocenění dopravy suti cena -3111 (pro nejmenší výšku, tj. 6 m). 3. Montáž, demontáž a pronájem shozu se ocení cenami souboru cen 997 01-33 Shoz suti. 4. Ceny -3151 až -3162 lze použít v případě, kdy dochází ke ztížení dopravy suti např. tím, že není možné instalovat jeřáb. </t>
  </si>
  <si>
    <t>72</t>
  </si>
  <si>
    <t>997013501</t>
  </si>
  <si>
    <t>Odvoz suti a vybouraných hmot na skládku nebo meziskládku se složením, na vzdálenost do 1 km</t>
  </si>
  <si>
    <t>-1682212532</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</si>
  <si>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</si>
  <si>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73</t>
  </si>
  <si>
    <t>997013509</t>
  </si>
  <si>
    <t>Odvoz suti a vybouraných hmot na skládku nebo meziskládku se složením, na vzdálenost Příplatek k ceně za každý další i započatý 1 km přes 1 km</t>
  </si>
  <si>
    <t>542030071</t>
  </si>
  <si>
    <t>138,627*20 'Přepočtené koeficientem množství</t>
  </si>
  <si>
    <t>74</t>
  </si>
  <si>
    <t>997013831</t>
  </si>
  <si>
    <t>Poplatek za uložení stavebního odpadu na skládce (skládkovné) směsného</t>
  </si>
  <si>
    <t>1753091582</t>
  </si>
  <si>
    <t xml:space="preserve">Poznámka k souboru cen:
1. Bourání pilířů o průřezu přes 0,36 m2 se oceňuje příslušnými cenami -2230, -2231, -2240, -2241,-2253 a -2254 jako bourání zdiva nadzákladového cihelného. </t>
  </si>
  <si>
    <t>2,3*0,6*0,3</t>
  </si>
  <si>
    <t>1,5*1,0*0,65</t>
  </si>
  <si>
    <t>63</t>
  </si>
  <si>
    <t>962032231</t>
  </si>
  <si>
    <t>Bourání zdiva nadzákladového z cihel nebo tvárnic z cihel pálených nebo vápenopískových, na maltu vápennou nebo vápenocementovou, objemu přes 1 m3</t>
  </si>
  <si>
    <t>1083899799</t>
  </si>
  <si>
    <t>2,275*2,5*0,3</t>
  </si>
  <si>
    <t>64</t>
  </si>
  <si>
    <t>965043441</t>
  </si>
  <si>
    <t>Bourání mazanin betonových s potěrem nebo teracem tl. do 150 mm, plochy přes 4 m2</t>
  </si>
  <si>
    <t>-1858188122</t>
  </si>
  <si>
    <t>65</t>
  </si>
  <si>
    <t>965049112</t>
  </si>
  <si>
    <t>Bourání mazanin Příplatek k cenám za bourání mazanin betonových se svařovanou sítí, tl. přes 100 mm</t>
  </si>
  <si>
    <t>-2056112069</t>
  </si>
  <si>
    <t>66</t>
  </si>
  <si>
    <t>968072455</t>
  </si>
  <si>
    <t>Vybourání kovových rámů oken s křídly, dveřních zárubní, vrat, stěn, ostění nebo obkladů dveřních zárubní, plochy do 2 m2</t>
  </si>
  <si>
    <t>-875060807</t>
  </si>
  <si>
    <t xml:space="preserve">Poznámka k souboru cen:
1. V cenách -2244 až -2559 jsou započteny i náklady na vyvěšení křídel. 2. Cenou -2641 se oceňuje i vybourání nosné ocelové konstrukce pro sádrokartonové příčky. </t>
  </si>
  <si>
    <t>8*0,9*1,97</t>
  </si>
  <si>
    <t>0,9*1,97</t>
  </si>
  <si>
    <t>67</t>
  </si>
  <si>
    <t>968072456</t>
  </si>
  <si>
    <t>Vybourání kovových rámů oken s křídly, dveřních zárubní, vrat, stěn, ostění nebo obkladů dveřních zárubní, plochy přes 2 m2</t>
  </si>
  <si>
    <t>-1029351866</t>
  </si>
  <si>
    <t>1,6*1,97*4</t>
  </si>
  <si>
    <t>68</t>
  </si>
  <si>
    <t>971033641</t>
  </si>
  <si>
    <t>Vybourání otvorů ve zdivu základovém nebo nadzákladovém z cihel, tvárnic, příčkovek z cihel pálených na maltu vápennou nebo vápenocementovou plochy do 4 m2, tl. do 300 mm</t>
  </si>
  <si>
    <t>-2141892789</t>
  </si>
  <si>
    <t>69</t>
  </si>
  <si>
    <t>974031666</t>
  </si>
  <si>
    <t>Vysekání rýh ve zdivu cihelném na maltu vápennou nebo vápenocementovou pro vtahování nosníků do zdí, před vybouráním otvoru do hl. 150 mm, při v. nosníku do 250 mm</t>
  </si>
  <si>
    <t>-430341580</t>
  </si>
  <si>
    <t>4*2,7*2</t>
  </si>
  <si>
    <t>70</t>
  </si>
  <si>
    <t>978013161</t>
  </si>
  <si>
    <t>Otlučení vápenných nebo vápenocementových omítek vnitřních ploch stěn s vyškrabáním spar, s očištěním zdiva, v rozsahu přes 30 do 50 %</t>
  </si>
  <si>
    <t>1374040430</t>
  </si>
  <si>
    <t xml:space="preserve">Poznámka k souboru cen:
1. Cena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t>
  </si>
  <si>
    <t>58</t>
  </si>
  <si>
    <t>953312122</t>
  </si>
  <si>
    <t>Vložky svislé do dilatačních spár z polystyrenových desek extrudovaných včetně dodání a osazení, v jakémkoliv zdivu přes 10 do 20 mm</t>
  </si>
  <si>
    <t>2122029174</t>
  </si>
  <si>
    <t>(6,0+2,745+0,9+0,9)*1,3</t>
  </si>
  <si>
    <t>59</t>
  </si>
  <si>
    <t>953943113</t>
  </si>
  <si>
    <t>Osazování drobných kovových předmětů výrobků ostatních jinde neuvedených do vynechaných či vysekaných kapes zdiva, se zajištěním polohy se zalitím maltou cementovou, hmotnosti přes 5 do 15 kg/kus</t>
  </si>
  <si>
    <t>-1194140413</t>
  </si>
  <si>
    <t xml:space="preserve">Poznámka k souboru cen:
1. V cenách nejsou započteny náklady na dodávku kovových předmětů; tyto se oceňují ve specifikaci. Ztratné se nestanoví. 2. Cenu -2841 lze použít pro osazení rámu pod pružinový (roštový) ocelový základ např. domovních praček, odstředivek, ždímaček, motorových zařízení, ventilátorů apod. 3. Cena -2851 je určena pro zednické osazení zábradlí ze samostatných dílů nevyžadující samostatnou montáž. 4. Ceny platí za každé zalití. </t>
  </si>
  <si>
    <t>60</t>
  </si>
  <si>
    <t>DOD-HP</t>
  </si>
  <si>
    <t>HP s náplní 6 kg prášku a hasicí schopností 34A stanovenou podle ČSN EN 3-7</t>
  </si>
  <si>
    <t>185915936</t>
  </si>
  <si>
    <t>61</t>
  </si>
  <si>
    <t>962031133</t>
  </si>
  <si>
    <t>Bourání příček z cihel, tvárnic nebo příčkovek z cihel pálených, plných nebo dutých na maltu vápennou nebo vápenocementovou, tl. do 150 mm</t>
  </si>
  <si>
    <t>983176669</t>
  </si>
  <si>
    <t>(1,375+1,375+2,145+1,39+6,865)*3,8</t>
  </si>
  <si>
    <t>62</t>
  </si>
  <si>
    <t>962032230</t>
  </si>
  <si>
    <t>Bourání zdiva nadzákladového z cihel nebo tvárnic z cihel pálených nebo vápenopískových, na maltu vápennou nebo vápenocementovou, objemu do 1 m3</t>
  </si>
  <si>
    <t>1124521133</t>
  </si>
  <si>
    <t>Výztuž mazanin ze svařovaných sítí z drátů typu KARI</t>
  </si>
  <si>
    <t>1897440151</t>
  </si>
  <si>
    <t>15,0*0,0045*1,25</t>
  </si>
  <si>
    <t>2,0*0,0045</t>
  </si>
  <si>
    <t>53</t>
  </si>
  <si>
    <t>632451107</t>
  </si>
  <si>
    <t>Potěr cementový samonivelační ze suchých směsí tloušťky přes 15 do 20 mm</t>
  </si>
  <si>
    <t>2072244254</t>
  </si>
  <si>
    <t>Ostatní konstrukce a práce, bourání</t>
  </si>
  <si>
    <t>54</t>
  </si>
  <si>
    <t>919735122</t>
  </si>
  <si>
    <t>Řezání stávajícího betonového krytu nebo podkladu hloubky přes 50 do 100 mm</t>
  </si>
  <si>
    <t>721582417</t>
  </si>
  <si>
    <t xml:space="preserve">Poznámka k souboru cen:
1. V cenách jsou započteny i náklady na spotřebu vody. </t>
  </si>
  <si>
    <t>(1,2+6,0+2,745+0,9+1,8+0,9+1,2)</t>
  </si>
  <si>
    <t>55</t>
  </si>
  <si>
    <t>949101111</t>
  </si>
  <si>
    <t>Lešení pomocné pracovní pro objekty pozemních staveb pro zatížení do 150 kg/m2, o výšce lešeňové podlahy do 1,9 m</t>
  </si>
  <si>
    <t>-740355158</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</si>
  <si>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</si>
  <si>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56</t>
  </si>
  <si>
    <t>949101112</t>
  </si>
  <si>
    <t>Lešení pomocné pracovní pro objekty pozemních staveb pro zatížení do 150 kg/m2, o výšce lešeňové podlahy přes 1,9 do 3,5 m</t>
  </si>
  <si>
    <t>1810505192</t>
  </si>
  <si>
    <t>57</t>
  </si>
  <si>
    <t>952901111</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</si>
  <si>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</si>
  <si>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-566237523</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</si>
  <si>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</si>
  <si>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15,0*0,15</t>
  </si>
  <si>
    <t>2,0*0,15</t>
  </si>
  <si>
    <t>50</t>
  </si>
  <si>
    <t>631319013</t>
  </si>
  <si>
    <t>Příplatek k cenám mazanin za úpravu povrchu mazaniny přehlazením, mazanina tl. přes 120 do 240 mm</t>
  </si>
  <si>
    <t>1505959625</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</si>
  <si>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</si>
  <si>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51</t>
  </si>
  <si>
    <t>631319175</t>
  </si>
  <si>
    <t>Příplatek k cenám mazanin za stržení povrchu spodní vrstvy mazaniny latí před vložením výztuže nebo pletiva pro tl. obou vrstev mazaniny přes 120 do 240 mm</t>
  </si>
  <si>
    <t>-498204650</t>
  </si>
  <si>
    <t>52</t>
  </si>
  <si>
    <t>631362021</t>
  </si>
  <si>
    <t xml:space="preserve">Poznámka k souboru cen:
1. V cenách jsou započteny náklady na: a) upevnění desek lepením a talířovými hmoždinkami, b) přestěrkování izolačních desek, c) vložení sklovláknité výztužné tkaniny. 2. V cenách nejsou započteny náklady na: a) dodávku desek tepelné izolace; tyto se ocení ve specifikaci, ztratné lze stanovit ve výši 2%, b) provedení konečné povrchové úpravy: - vrchní tenkovrstvou omítkou, tyto se ocení příslušnými cenami této části katalogu - nátěrem; tyto se ocení příslušnými cenami části A07 katalogu 800-783 - keramickým obkladem; tyto se ocení příslušnými cenami souboru cen části A01 katalogu 800-781 Obklady keramické, c) osazení lišt; tyto se ocení příslušnými cenami této části katalogu. 3. V cenách -1101 a -1105 jsou započteny náklady na osazení a dodávku tepelněizolačních zátek v počtu 9 ks/m2 pro podhledy a 6 ks/m2 pro stěny. 4. Kombinovaná deska je např. sendvičově uspořádaná deska tvořena izolačním jádrem z grafitového polystyrenu a krycí deskou z minerální vlny. </t>
  </si>
  <si>
    <t>47</t>
  </si>
  <si>
    <t>283759330</t>
  </si>
  <si>
    <t>deska fasádní polystyrénová EPS 70 F 1000 x 500 x 50 mm</t>
  </si>
  <si>
    <t>-1828836770</t>
  </si>
  <si>
    <t>15*1,02 'Přepočtené koeficientem množství</t>
  </si>
  <si>
    <t>48</t>
  </si>
  <si>
    <t>622-R</t>
  </si>
  <si>
    <t>Vnější povrchová úprava rampa</t>
  </si>
  <si>
    <t>-1691719522</t>
  </si>
  <si>
    <t>49</t>
  </si>
  <si>
    <t>631311135</t>
  </si>
  <si>
    <t>Mazanina z betonu prostého bez zvýšených nároků na prostředí tl. přes 120 do 240 mm tř. C 20/25</t>
  </si>
  <si>
    <t>237363780</t>
  </si>
  <si>
    <t>Oprava vápenocementové nebo vápenné omítky vnitřních ploch hladké, tloušťky do 20 mm stěn, v rozsahu opravované plochy přes 30 do 50%</t>
  </si>
  <si>
    <t>2143527991</t>
  </si>
  <si>
    <t xml:space="preserve">Poznámka k souboru cen:
1. Pro ocenění opravy omítek plochy do 1 m2 se použijí ceny souboru cen 61. 32-52.. Vápenocementová nebo vápenná omítka jednotlivých malých ploch. </t>
  </si>
  <si>
    <t>2*(18,1+7,34)*3,8</t>
  </si>
  <si>
    <t>41</t>
  </si>
  <si>
    <t>6124</t>
  </si>
  <si>
    <t>M+D Rohovníky pro vnitřní omítky</t>
  </si>
  <si>
    <t>-62744803</t>
  </si>
  <si>
    <t>4*3,8</t>
  </si>
  <si>
    <t>(0,9+2,3+0,9)*2</t>
  </si>
  <si>
    <t>(3,8+2,275+3,8)*2</t>
  </si>
  <si>
    <t>6,0*4</t>
  </si>
  <si>
    <t>10,0</t>
  </si>
  <si>
    <t>42</t>
  </si>
  <si>
    <t>6125</t>
  </si>
  <si>
    <t xml:space="preserve">Úprava schodiště - viz popis </t>
  </si>
  <si>
    <t>686914904</t>
  </si>
  <si>
    <t>43</t>
  </si>
  <si>
    <t>619991001</t>
  </si>
  <si>
    <t>Zakrytí vnitřních ploch před znečištěním včetně pozdějšího odkrytí podlah fólií přilepenou lepící páskou</t>
  </si>
  <si>
    <t>484999338</t>
  </si>
  <si>
    <t>44</t>
  </si>
  <si>
    <t>619991011</t>
  </si>
  <si>
    <t>Zakrytí vnitřních ploch před znečištěním včetně pozdějšího odkrytí konstrukcí a prvků obalením fólií a přelepením páskou</t>
  </si>
  <si>
    <t>95770030</t>
  </si>
  <si>
    <t xml:space="preserve">Poznámka k souboru cen:
1. U ceny -1011 se množství měrných jednotek určuje v m2 rozvinuté plochy jednotlivých konstrukcí a prvků. 2. Zakrytí výplní otvorů se oceňuje příslušnými cenami souboru cen 629 99-10.. Zakrytí vnějších ploch před znečištěním. </t>
  </si>
  <si>
    <t>45</t>
  </si>
  <si>
    <t>622</t>
  </si>
  <si>
    <t>Oprava vnější omítky - dle původní</t>
  </si>
  <si>
    <t>-500007982</t>
  </si>
  <si>
    <t>46</t>
  </si>
  <si>
    <t>622211011</t>
  </si>
  <si>
    <t>Montáž kontaktního zateplení z polystyrenových desek nebo z kombinovaných desek na vnější stěny, tloušťky desek přes 40 do 80 mm</t>
  </si>
  <si>
    <t>-1360260851</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</si>
  <si>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50 mm se oceňuje cenami souboru cen 451 ..-9 Příplatek za každých dalších 10 mm tloušťky podkladu nebo lože. </t>
  </si>
  <si>
    <t>34</t>
  </si>
  <si>
    <t>M</t>
  </si>
  <si>
    <t>59245109-ZA</t>
  </si>
  <si>
    <t>dlažba  skladebná (zámková) betonová pro komunikace tl. 8 cm přírodní - viz popis</t>
  </si>
  <si>
    <t>1255755324</t>
  </si>
  <si>
    <t>Úpravy povrchů, podlahy a osazování výplní</t>
  </si>
  <si>
    <t>35</t>
  </si>
  <si>
    <t>611325222</t>
  </si>
  <si>
    <t>Vápenocementová nebo vápenná omítka jednotlivých malých ploch štuková na stropech, plochy jednotlivě přes 0,09 do 0,25 m2</t>
  </si>
  <si>
    <t>644184839</t>
  </si>
  <si>
    <t>36</t>
  </si>
  <si>
    <t>612142001</t>
  </si>
  <si>
    <t>Potažení vnitřních ploch pletivem v ploše nebo pruzích, na plném podkladu sklovláknitým vtlačením do tmelu stěn</t>
  </si>
  <si>
    <t>-842300555</t>
  </si>
  <si>
    <t xml:space="preserve">Poznámka k souboru cen:
1. V cenách -2001 jsou započteny i náklady na tmel. </t>
  </si>
  <si>
    <t>11,4*2</t>
  </si>
  <si>
    <t>2*85,22</t>
  </si>
  <si>
    <t>37</t>
  </si>
  <si>
    <t>612311131</t>
  </si>
  <si>
    <t>Potažení vnitřních ploch štukem tloušťky do 3 mm svislých konstrukcí stěn</t>
  </si>
  <si>
    <t>430686943</t>
  </si>
  <si>
    <t>193,24</t>
  </si>
  <si>
    <t>193,344</t>
  </si>
  <si>
    <t>-55,931</t>
  </si>
  <si>
    <t>"ostění"</t>
  </si>
  <si>
    <t>6,5*0,5*4</t>
  </si>
  <si>
    <t>7,5*0,5</t>
  </si>
  <si>
    <t>(3,0+1,1+3,0)*0,5</t>
  </si>
  <si>
    <t>38</t>
  </si>
  <si>
    <t>612325222</t>
  </si>
  <si>
    <t>Vápenocementová nebo vápenná omítka jednotlivých malých ploch štuková na stěnách, plochy jednotlivě přes 0,09 do 0,25 m2</t>
  </si>
  <si>
    <t>-254974822</t>
  </si>
  <si>
    <t>39</t>
  </si>
  <si>
    <t>612325225</t>
  </si>
  <si>
    <t>Vápenocementová nebo vápenná omítka jednotlivých malých ploch štuková na stěnách, plochy jednotlivě přes 1,0 do 4 m2</t>
  </si>
  <si>
    <t>562216576</t>
  </si>
  <si>
    <t>12*2</t>
  </si>
  <si>
    <t>40</t>
  </si>
  <si>
    <t>612325413</t>
  </si>
  <si>
    <t>Bednění stupňů betonovaných na podstupňové desce nebo na terénu půdorysně přímočarých zřízení</t>
  </si>
  <si>
    <t>-1604395258</t>
  </si>
  <si>
    <t xml:space="preserve">Poznámka k souboru cen:
1. Množství měrných jednotek bednění stupňů se určuje v m2 plochy stupnic a podstupnic. </t>
  </si>
  <si>
    <t>2*(1,8+0,9+1,2)*0,6</t>
  </si>
  <si>
    <t>31</t>
  </si>
  <si>
    <t>434351142</t>
  </si>
  <si>
    <t>Bednění stupňů betonovaných na podstupňové desce nebo na terénu půdorysně přímočarých odstranění</t>
  </si>
  <si>
    <t>-1980203212</t>
  </si>
  <si>
    <t>Komunikace pozemní</t>
  </si>
  <si>
    <t>32</t>
  </si>
  <si>
    <t>566901221</t>
  </si>
  <si>
    <t>Vyspravení podkladu po překopech inženýrských sítí plochy přes 15 m2 s rozprostřením a zhutněním štěrpískem tl. 100 mm</t>
  </si>
  <si>
    <t>1123287886</t>
  </si>
  <si>
    <t xml:space="preserve">Poznámka k souboru cen:
1. Ceny jsou určeny pro vyspravení podkladů po překopech pro inženýrské sítětrvalé i dočasné (předepíše-li je projekt). 2. Ceny jsou určeny pouze pro případy havárií, přeložek nebo běžných oprav inženýrských sítí. 3. Ceny nelze použít v rámci výstavby nových inženýrských sítí. 4. V cenách nejsou započteny náklady na příp. nutný spojovací postřik, který se oceňuje cenami souboru cen 573 2.-11 Postřik živičný spojovací části A01 tohoto katalogu. </t>
  </si>
  <si>
    <t>33</t>
  </si>
  <si>
    <t>596212232</t>
  </si>
  <si>
    <t>Kladení dlažby z betonových zámkových dlaždic pozemních komunikací s ložem z kameniva těženého nebo drceného tl. do 50 mm, s vyplněním spár, s dvojitým hutněním vibrováním a se smetením přebytečného materiálu na krajnici tl. 80 mm skupiny C, pro plochy přes 100 do 300 m2</t>
  </si>
  <si>
    <t>-579485297</t>
  </si>
  <si>
    <t>Ukotvení příček plochými kotvami, do konstrukce cihelné</t>
  </si>
  <si>
    <t>m</t>
  </si>
  <si>
    <t>-1060119660</t>
  </si>
  <si>
    <t xml:space="preserve">Poznámka k souboru cen:
1. V cenách -1111 a -1112 jsou započteny náklady na dodání a aplikaci polyuretanové pěny ve spreji a na odříznutí zatvrdlé pěny u líce příčky. 2. Ceny -1111 a -1112 lze použít i pro ukotvení příček ke stropu. 3. Množství jednotek se určuje v m styku příčky s konstrukcí (výšky příčky). </t>
  </si>
  <si>
    <t>8*3,8</t>
  </si>
  <si>
    <t>23</t>
  </si>
  <si>
    <t>346244381</t>
  </si>
  <si>
    <t>Plentování ocelových válcovaných nosníků jednostranné cihlami na maltu, výška stojiny do 200 mm</t>
  </si>
  <si>
    <t>1290997365</t>
  </si>
  <si>
    <t>2*2,7*0,2*2</t>
  </si>
  <si>
    <t>Vodorovné konstrukce</t>
  </si>
  <si>
    <t>24</t>
  </si>
  <si>
    <t>413232221</t>
  </si>
  <si>
    <t>Zazdívka zhlaví stropních trámů nebo válcovaných nosníků pálenými cihlami válcovaných nosníků, výšky přes 150 do 300 mm</t>
  </si>
  <si>
    <t>-383929808</t>
  </si>
  <si>
    <t>4*2*2</t>
  </si>
  <si>
    <t>25</t>
  </si>
  <si>
    <t>430321414</t>
  </si>
  <si>
    <t>Schodišťové konstrukce a rampy z betonu železového (bez výztuže) stupně, schodnice, ramena, podesty s nosníky tř. C 25/30</t>
  </si>
  <si>
    <t>1341962178</t>
  </si>
  <si>
    <t>(6,0+2,745+0,9)*1,2*0,12</t>
  </si>
  <si>
    <t>(6,0+2,745+0,9+1,2+0,9+2,745+6,0)*0,2*0,05</t>
  </si>
  <si>
    <t>Mezisoučet</t>
  </si>
  <si>
    <t>(1,8+0,9+1,2)*1,1*0,12</t>
  </si>
  <si>
    <t>(1,8+0,9+1,2)*3*0,3*0,165/2</t>
  </si>
  <si>
    <t>26</t>
  </si>
  <si>
    <t>43033</t>
  </si>
  <si>
    <t xml:space="preserve">Povrchová úprava desky a stupňů - beton s žulovými kamínky + zjemnění jednolitosti betonu -  plastický lak pro protiskluz </t>
  </si>
  <si>
    <t>-1289150698</t>
  </si>
  <si>
    <t>(6,0+2,745+0,9)*1,2</t>
  </si>
  <si>
    <t>(1,8+0,9+1,2)*0,6*3</t>
  </si>
  <si>
    <t>27</t>
  </si>
  <si>
    <t>430362021</t>
  </si>
  <si>
    <t>Výztuž schodišťových konstrukcí a ramp stupňů, schodnic, ramen, podest s nosníky ze svařovaných sítí z drátů typu KARI</t>
  </si>
  <si>
    <t>843597840</t>
  </si>
  <si>
    <t>(6,0+2,745+0,9)*1,2*0,0045*2*1,3</t>
  </si>
  <si>
    <t>(1,8+0,9+1,2)*1,1*0,0045*2*1,3</t>
  </si>
  <si>
    <t>28</t>
  </si>
  <si>
    <t>431351121</t>
  </si>
  <si>
    <t>Bednění podest, podstupňových desek a ramp včetně podpěrné konstrukce výšky do 4 m půdorysně přímočarých zřízení</t>
  </si>
  <si>
    <t>-12902439</t>
  </si>
  <si>
    <t>(6,0+2,745+0,9+1,2)*0,15*2</t>
  </si>
  <si>
    <t>(1,8+0,9+1,2)*1,1</t>
  </si>
  <si>
    <t>(1,8+0,9+1,2)*0,15</t>
  </si>
  <si>
    <t>29</t>
  </si>
  <si>
    <t>431351122</t>
  </si>
  <si>
    <t>Bednění podest, podstupňových desek a ramp včetně podpěrné konstrukce výšky do 4 m půdorysně přímočarých odstranění</t>
  </si>
  <si>
    <t>555321236</t>
  </si>
  <si>
    <t>30</t>
  </si>
  <si>
    <t>434351141</t>
  </si>
  <si>
    <t>Výztuž základových zdí nosných svislých nebo odkloněných od svislice, rovinných nebo oblých, deskových nebo žebrových, včetně výztuže jejich žeber z betonářské oceli 10 505 (R) nebo BSt 500</t>
  </si>
  <si>
    <t>746311646</t>
  </si>
  <si>
    <t>15,179*0,2*0,05</t>
  </si>
  <si>
    <t>Svislé a kompletní konstrukce</t>
  </si>
  <si>
    <t>16</t>
  </si>
  <si>
    <t>31714121¨100</t>
  </si>
  <si>
    <t>Překlady ploché prefabrikované z pórobetonu [YTONG] osazené do tenkého maltového lože, včetně slepení dvou překladů vedle sebe po celé délce boční plochy, šířky překladu 125 mm, světlost otvoru přes 1250 do 1500 mm</t>
  </si>
  <si>
    <t>kus</t>
  </si>
  <si>
    <t>-1946474230</t>
  </si>
  <si>
    <t>17</t>
  </si>
  <si>
    <t>317142221</t>
  </si>
  <si>
    <t>Překlady nenosné prefabrikované z pórobetonu [YTONG] osazené do tenkého maltového lože, v příčkách přímé, světlost otvoru do 1010 mm tl. 100 mm</t>
  </si>
  <si>
    <t>163028756</t>
  </si>
  <si>
    <t xml:space="preserve">Poznámka k souboru cen:
1. V cenách jsou započteny náklady na dodání a uložení překladu, včetně podmazání ložné plochy tenkovrstvou maltou. </t>
  </si>
  <si>
    <t>18</t>
  </si>
  <si>
    <t>317944323</t>
  </si>
  <si>
    <t>Válcované nosníky dodatečně osazované do připravených otvorů bez zazdění hlav č. 14 až 22</t>
  </si>
  <si>
    <t>1433104170</t>
  </si>
  <si>
    <t xml:space="preserve">Poznámka k souboru cen:
1. V cenách jsou zahrnuty náklady na dodávku a montáž válcovaných nosníků. 2. Ceny jsou určeny pouze pro ocenění konstrukce překladů nad otvory. </t>
  </si>
  <si>
    <t>4*2,7*22,4*0,001*2</t>
  </si>
  <si>
    <t>19</t>
  </si>
  <si>
    <t>340239235</t>
  </si>
  <si>
    <t>Zazdívka otvorů v příčkách nebo stěnách plochy přes 1 m2 do 4 m2 příčkovkami hladkými pórobetonovými [YTONG], objemové hmotnosti 500 kg/m3, tl. příčky 150 mm</t>
  </si>
  <si>
    <t>-830825166</t>
  </si>
  <si>
    <t>20</t>
  </si>
  <si>
    <t>341272631</t>
  </si>
  <si>
    <t>Stěny z přesných pórobetonových tvárnic [YTONG] nosné hladkých jakékoli pevnosti na tenké maltové lože, tloušťka stěny 300 mm, objemová hmotnost 400 kg/m3</t>
  </si>
  <si>
    <t>1931066726</t>
  </si>
  <si>
    <t>3,0*3,8</t>
  </si>
  <si>
    <t>342272323</t>
  </si>
  <si>
    <t>Příčky z pórobetonových přesných příčkovek [YTONG] hladkých, objemové hmotnosti 500 kg/m3 na tenké maltové lože, tloušťky příčky 100 mm</t>
  </si>
  <si>
    <t>1702007926</t>
  </si>
  <si>
    <t>(1,6+0,19+2,19+0,1+1,75+0,1+1,95+1,95+2,0+2,0+1,6+3,045+0,1+2,935+3,565)*3,8</t>
  </si>
  <si>
    <t>-0,8*1,97*4</t>
  </si>
  <si>
    <t>-0,7*1,97</t>
  </si>
  <si>
    <t>-0,6*1,97</t>
  </si>
  <si>
    <t>-1,2*1,0</t>
  </si>
  <si>
    <t>22</t>
  </si>
  <si>
    <t>342291121</t>
  </si>
  <si>
    <t>12,666</t>
  </si>
  <si>
    <t>-4,878</t>
  </si>
  <si>
    <t>Zakládání</t>
  </si>
  <si>
    <t>11</t>
  </si>
  <si>
    <t>274313811</t>
  </si>
  <si>
    <t>Základy z betonu prostého pasy betonu kamenem neprokládaného tř. C 25/30</t>
  </si>
  <si>
    <t>1059385398</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</si>
  <si>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</si>
  <si>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(6,0+2,745+0,9+1,2+0,9+2,745+6,0)*0,3*0,4</t>
  </si>
  <si>
    <t>(1,8+0,9+1,2)*0,3*0,4</t>
  </si>
  <si>
    <t>12</t>
  </si>
  <si>
    <t>274351215</t>
  </si>
  <si>
    <t>Bednění základových stěn pasů svislé nebo šikmé (odkloněné), půdorysně přímé nebo zalomené ve volných nebo zapažených jámách, rýhách, šachtách, včetně případných vzpěr zřízení</t>
  </si>
  <si>
    <t>-752847917</t>
  </si>
  <si>
    <t>(6,0+2,745+0,9+1,2+0,9+2,745+6,0)*2*0,4</t>
  </si>
  <si>
    <t>(1,8+0,9+1,2)*2*0,4</t>
  </si>
  <si>
    <t>13</t>
  </si>
  <si>
    <t>274351216</t>
  </si>
  <si>
    <t>Bednění základových stěn pasů svislé nebo šikmé (odkloněné), půdorysně přímé nebo zalomené ve volných nebo zapažených jámách, rýhách, šachtách, včetně případných vzpěr odstranění</t>
  </si>
  <si>
    <t>90116918</t>
  </si>
  <si>
    <t>14</t>
  </si>
  <si>
    <t>279113132</t>
  </si>
  <si>
    <t>Základové zdi z tvárnic ztraceného bednění včetně výplně z betonu bez zvláštních nároků na vliv prostředí třídy C 16/20, tloušťky zdiva přes 150 do 200 mm</t>
  </si>
  <si>
    <t>-1297409441</t>
  </si>
  <si>
    <t xml:space="preserve">Poznámka k souboru cen:
1. V cenách jsou započteny i náklady na dodání a uložení betonu. 2. V cenách nejsou započteny náklady na dodání a uložení betonářské výztuže; tyto se oceňují cenami souboru cen 279 36- . . Výztuž základových zdí nosných. 3. Množství jednotek se určuje v m2 plochy zdiva. </t>
  </si>
  <si>
    <t>(6,0+2,745+0,9+1,2+0,9+2,745+6,0)*0,4</t>
  </si>
  <si>
    <t>(6,0+2,745+0,9+0,9+2,745+6,0)*0,5/2</t>
  </si>
  <si>
    <t>1,2*0,5</t>
  </si>
  <si>
    <t>(1,8+0,9+1,2)*0,4</t>
  </si>
  <si>
    <t>279361821</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</si>
  <si>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</si>
  <si>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986810891</t>
  </si>
  <si>
    <t>4,878*1,9 'Přepočtené koeficientem množství</t>
  </si>
  <si>
    <t>174101101</t>
  </si>
  <si>
    <t>Zásyp sypaninou z jakékoliv horniny s uložením výkopku ve vrstvách se zhutněním jam, šachet, rýh nebo kolem objektů v těchto vykopávkách</t>
  </si>
  <si>
    <t>-1990967203</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</si>
  <si>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</si>
  <si>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9</t>
  </si>
  <si>
    <t>171201211</t>
  </si>
  <si>
    <t>Uložení sypaniny poplatek za uložení sypaniny na skládce (skládkovné)</t>
  </si>
  <si>
    <t>t</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</si>
  <si>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</si>
  <si>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2,927</t>
  </si>
  <si>
    <t>(6,0+2,745+0,9+1,2+0,9+2,745+6,0)*0,4*0,2</t>
  </si>
  <si>
    <t>(1,8+0,9+1,2)*0,4*0,2</t>
  </si>
  <si>
    <t>7</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</si>
  <si>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</si>
  <si>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</si>
  <si>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289560722</t>
  </si>
  <si>
    <t>4,878*10 'Přepočtené koeficientem množství</t>
  </si>
  <si>
    <t>8</t>
  </si>
  <si>
    <t>171201201</t>
  </si>
  <si>
    <t>Uložení sypaniny na skládky</t>
  </si>
  <si>
    <t>-2114329499</t>
  </si>
  <si>
    <t>Hloubení zapažených i nezapažených jam ručním nebo pneumatickým nářadím s urovnáním dna do předepsaného profilu a spádu v horninách tř. 3 soudržných</t>
  </si>
  <si>
    <t>m3</t>
  </si>
  <si>
    <t>461154387</t>
  </si>
  <si>
    <t xml:space="preserve">Poznámka k souboru cen:
1. V cenách jsou započteny i náklady na přehození výkopku na přilehlém terénu na vzdálenost do 3 m od okraje jámy nebo naložení na dopravní prostředek. 2. V cenách 10-3101 až 40-3102 jsou započteny i náklady na svislý přesun horniny po házečkách do 2 metrů. </t>
  </si>
  <si>
    <t>13,194*0,8*1,2</t>
  </si>
  <si>
    <t>5</t>
  </si>
  <si>
    <t>131203109</t>
  </si>
  <si>
    <t>Hloubení zapažených i nezapažených jam ručním nebo pneumatickým nářadím s urovnáním dna do předepsaného profilu a spádu v horninách tř. 3 Příplatek k cenám za lepivost horniny tř. 3</t>
  </si>
  <si>
    <t>-1055306400</t>
  </si>
  <si>
    <t>6</t>
  </si>
  <si>
    <t>162701105</t>
  </si>
  <si>
    <t>Vodorovné přemístění výkopku nebo sypaniny po suchu na obvyklém dopravním prostředku, bez naložení výkopku, avšak se složením bez rozhrnutí z horniny tř. 1 až 4 na vzdálenost přes 9 000 do 10 000 m</t>
  </si>
  <si>
    <t>155561413</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</si>
  <si>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jsou určeny pouze pro případy havárií, přeložek nebo běžných oprav. 3. Ceny nelze použít v rámci výstavby nových inženýrských sítí. 4. Ceny a) –7011 až –7013 lze použít i pro odstranění podkladů nebo krytů ze štěrkopísku, škváry, strusky nebo z mechanicky zpevněných zemin, b) –7021 až 7025 lze použít i pro odstranění podkladů nebo krytů ze zemin stabilizovaných vápnem, c) –7030 až -7032 lze použít i pro odstranění dlažeb uložených do betonového lože a dlažeb z mozaiky uložených do cementové malty nebo podkladu ze zemin stabilizovaných cementem. 5. Ceny lze použít i pro odstranění podkladů nebo krytů opatřených živičnými postřiky nebo nátěry.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zanedbává. 7. Přemístění vybouraného materiálu na vzdálenost přes 3 m u cen –7011 až –7046 se oceňuje cenami souborů cen 997 22-1 Vodorovná doprava suti. 8. Ceny -704 . nelze použít pro odstranění podkladu nebo krytu frézováním, tyto práce se oceňují individuálně. </t>
  </si>
  <si>
    <t>VV</t>
  </si>
  <si>
    <t>(6,0+2,745)*1,2</t>
  </si>
  <si>
    <t>(0,9+0,9+1,2)*0,9</t>
  </si>
  <si>
    <t>Součet</t>
  </si>
  <si>
    <t>3</t>
  </si>
  <si>
    <t>113108441</t>
  </si>
  <si>
    <t>Rozrytí vrstvy krytu nebo podkladu z kameniva bez zhutnění, bez vyrovnání rozrytého materiálu, pro jakékoliv tloušťky bez živičného pojiva</t>
  </si>
  <si>
    <t>-1585962797</t>
  </si>
  <si>
    <t xml:space="preserve">Poznámka k souboru cen:
1. V ceně -8441 nejsou započteny náklady na příp. nutné doplnění kamenivem, které se oceňuje cenami souboru cen 566 . 0-11 Úprava dosavadního krytu z kameniva drceného jako podklad pro nový kryt. </t>
  </si>
  <si>
    <t>131203101</t>
  </si>
  <si>
    <t>Rozebrání dlažeb a dílců komunikací pro pěší, vozovek a ploch s přemístěním hmot na skládku na vzdálenost do 3 m nebo s naložením na dopravní prostředek vozovek a ploch, s jakoukoliv výplní spár v ploše jednotlivě přes 200 m2 ze zámkové dlažby kladené do lože z kameniva</t>
  </si>
  <si>
    <t>m2</t>
  </si>
  <si>
    <t>CS ÚRS 2016 02</t>
  </si>
  <si>
    <t>4</t>
  </si>
  <si>
    <t>-1287847174</t>
  </si>
  <si>
    <t>PSC</t>
  </si>
  <si>
    <t xml:space="preserve">Poznámka k souboru cen:
1. Ceny jsou určeny pro rozebrání dlažeb a dílců včetně odstranění lože. 2. Ceny nelze použít pro rozebrání dlažeb uložených do betonového lože nebo do cementové malty, které se oceňují cenami -7130, -7131, -7132, -7170, -7171, -7172, -7230, -7231 a -7232 Odstranění podkladů nebo krytů z betonu prostého; pro volbu těchto cen je rozhodující tloušťka bourané dlažby včetně lože nebo podkladu. 3. U komunikací pro pěší a u vozovek a ploch menších než 50 m2 jsou ceny určeny pro ruční rozebrání, u vozovek a ploch větších než 50 m2 pro rozebrání strojní. 4. V cenách nejsou započteny náklady na popř. nutné očištění: a) dlažebních nebo mozaikových kostek, které se oceňuje cenami souboru cen 979 07-11 Očištění vybouraných dlažebních kostek části C01 tohoto ceníku, b) betonových, kameninových nebo kamenných desek nebo dlaždic, které se oceňuje cenami souboru cen 979 0 . - . . Očištění vybouraných obrubníků, krajníků, desek nebo dílců části C01 tohoto ceníku. 5. Přemístění vybourané dlažby včetně materiálu z lože a spár na vzdálenost přes 3 m se oceňuje cenami souborů cen 997 22-1 Vodorovná doprava suti a vybouraných hmot. </t>
  </si>
  <si>
    <t>113107031</t>
  </si>
  <si>
    <t>Odstranění podkladů nebo krytů při překopech inženýrských sítí v ploše jednotlivě do 15 m2 s přemístěním hmot na skládku ve vzdálenosti do 3 m nebo s naložením na dopravní prostředek z betonu prostého, o tl. vrstvy přes 100 do 150 mm</t>
  </si>
  <si>
    <t>-2011565891</t>
  </si>
  <si>
    <t>{13601c0f-c8aa-4bb2-8018-836959519b47}</t>
  </si>
  <si>
    <t>2</t>
  </si>
  <si>
    <t xml:space="preserve">Vedlejší a ostatní náklady </t>
  </si>
  <si>
    <t>{68fbccfb-dda3-4cf8-81f5-b2aea208c33c}</t>
  </si>
  <si>
    <t>1) Krycí list soupisu</t>
  </si>
  <si>
    <t>2) Rekapitulace</t>
  </si>
  <si>
    <t>3) Soupis prací</t>
  </si>
  <si>
    <t>Zpět na list:</t>
  </si>
  <si>
    <t>Rekapitulace stavby</t>
  </si>
  <si>
    <t>KRYCÍ LIST SOUPISU</t>
  </si>
  <si>
    <t>Objekt:</t>
  </si>
  <si>
    <t>1 - Rekonstrukce a úpravy vstupů zaměstnanci a veřejnost Policie České republiky, úprava  prostoru recep</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</si>
  <si>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</si>
  <si>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</si>
  <si>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</si>
  <si>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</si>
  <si>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</si>
  <si>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</si>
  <si>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</si>
  <si>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</si>
  <si>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</si>
  <si>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</si>
  <si>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</si>
  <si>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</si>
  <si>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</si>
  <si>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</si>
  <si>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</si>
  <si>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</si>
  <si>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</si>
  <si>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721 - Zdravotechnika </t>
  </si>
  <si>
    <t xml:space="preserve">    731 - Ústřední vytápění </t>
  </si>
  <si>
    <t xml:space="preserve">    741 - Elektromontáže</t>
  </si>
  <si>
    <t xml:space="preserve">    751 - Vzduchotechnika</t>
  </si>
  <si>
    <t xml:space="preserve">    763 - Konstrukce suché výstavby</t>
  </si>
  <si>
    <t xml:space="preserve">    766 - Konstrukce truhlářské</t>
  </si>
  <si>
    <t xml:space="preserve">    767 - Konstrukce zámečnické</t>
  </si>
  <si>
    <t xml:space="preserve">    771 - Podlahy z dlaždic</t>
  </si>
  <si>
    <t xml:space="preserve">    776 - Podlahy povlakové</t>
  </si>
  <si>
    <t xml:space="preserve">    781 - Dokončovací práce - obklady</t>
  </si>
  <si>
    <t xml:space="preserve">    783 - Dokončovací práce - nátěry</t>
  </si>
  <si>
    <t xml:space="preserve">    784 - Dokončovací práce - malby a tapety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</si>
  <si>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</si>
  <si>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</si>
  <si>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</si>
  <si>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</si>
  <si>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</si>
  <si>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</si>
  <si>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</si>
  <si>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</si>
  <si>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</si>
  <si>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</si>
  <si>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</si>
  <si>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</si>
  <si>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</si>
  <si>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</si>
  <si>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</si>
  <si>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</si>
  <si>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</si>
  <si>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</si>
  <si>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</si>
  <si>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113106571</t>
  </si>
  <si>
    <t>Export VZ</t>
  </si>
  <si>
    <t>List obsahuje:</t>
  </si>
  <si>
    <t>1) Rekapitulace stavby</t>
  </si>
  <si>
    <t>2) Rekapitulace objektů stavby a soupisů prací</t>
  </si>
  <si>
    <t>3.0</t>
  </si>
  <si>
    <t>ZAMOK</t>
  </si>
  <si>
    <t>False</t>
  </si>
  <si>
    <t>{9b7b752f-ba7b-4207-a343-27ac2395db50}</t>
  </si>
  <si>
    <t>0,01</t>
  </si>
  <si>
    <t>21</t>
  </si>
  <si>
    <t>15</t>
  </si>
  <si>
    <t>REKAPITULACE STAVBY</t>
  </si>
  <si>
    <t>v ---  níže se nacházejí doplnkové a pomocné údaje k sestavám  --- v</t>
  </si>
  <si>
    <t>Návod na vyplnění</t>
  </si>
  <si>
    <t>0,001</t>
  </si>
  <si>
    <t>Kód:</t>
  </si>
  <si>
    <t>7s-16003</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</si>
  <si>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</si>
  <si>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</si>
  <si>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Vstup Bartolomějská</t>
  </si>
  <si>
    <t>0,1</t>
  </si>
  <si>
    <t>KSO:</t>
  </si>
  <si>
    <t/>
  </si>
  <si>
    <t>CC-CZ:</t>
  </si>
  <si>
    <t>1</t>
  </si>
  <si>
    <t>Místo:</t>
  </si>
  <si>
    <t xml:space="preserve"> </t>
  </si>
  <si>
    <t>Datum:</t>
  </si>
  <si>
    <t>7.10.2016</t>
  </si>
  <si>
    <t>10</t>
  </si>
  <si>
    <t>100</t>
  </si>
  <si>
    <t>Zadavatel:</t>
  </si>
  <si>
    <t>IČ:</t>
  </si>
  <si>
    <t xml:space="preserve">Policie České republiky </t>
  </si>
  <si>
    <t>DIČ:</t>
  </si>
  <si>
    <t>Uchazeč:</t>
  </si>
  <si>
    <t>Vyplň údaj</t>
  </si>
  <si>
    <t>Projektant:</t>
  </si>
  <si>
    <t>7s architektonická kancelář s.r.o.</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</si>
  <si>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</si>
  <si>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</si>
  <si>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</si>
  <si>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</si>
  <si>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</si>
  <si>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</si>
  <si>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</si>
  <si>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</si>
  <si>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</si>
  <si>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</si>
  <si>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</si>
  <si>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</si>
  <si>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</si>
  <si>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</si>
  <si>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</si>
  <si>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</si>
  <si>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</si>
  <si>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</si>
  <si>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</si>
  <si>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</si>
  <si>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</si>
  <si>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</si>
  <si>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</si>
  <si>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</si>
  <si>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</si>
  <si>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</si>
  <si>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</si>
  <si>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</si>
  <si>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</si>
  <si>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</si>
  <si>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</si>
  <si>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</si>
  <si>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</si>
  <si>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</si>
  <si>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</si>
  <si>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</si>
  <si>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</si>
  <si>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</si>
  <si>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</si>
  <si>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</si>
  <si>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</si>
  <si>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Rekonstrukce a úpravy vstupů zaměstnanci a veřejnost Policie České republiky, úprava  prostoru recep</t>
  </si>
  <si>
    <t>STA</t>
  </si>
</sst>
</file>

<file path=xl/styles.xml><?xml version="1.0" encoding="utf-8"?>
<styleSheet xmlns="http://schemas.openxmlformats.org/spreadsheetml/2006/main">
  <numFmts count="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dd\.mm\.yyyy"/>
    <numFmt numFmtId="166" formatCode="#,##0.00000"/>
    <numFmt numFmtId="167" formatCode="#,##0.000"/>
    <numFmt numFmtId="168" formatCode="0.0"/>
  </numFmts>
  <fonts count="81">
    <font>
      <sz val="8"/>
      <name val="Trebuchet MS"/>
      <family val="2"/>
    </font>
    <font>
      <sz val="8"/>
      <color indexed="55"/>
      <name val="Trebuchet MS"/>
    </font>
    <font>
      <sz val="9"/>
      <name val="Trebuchet MS"/>
    </font>
    <font>
      <b/>
      <sz val="12"/>
      <name val="Trebuchet MS"/>
    </font>
    <font>
      <sz val="11"/>
      <name val="Trebuchet MS"/>
    </font>
    <font>
      <sz val="12"/>
      <color indexed="56"/>
      <name val="Trebuchet MS"/>
    </font>
    <font>
      <sz val="10"/>
      <color indexed="56"/>
      <name val="Trebuchet MS"/>
    </font>
    <font>
      <sz val="8"/>
      <color indexed="56"/>
      <name val="Trebuchet MS"/>
    </font>
    <font>
      <sz val="8"/>
      <color rgb="FF505050"/>
      <name val="Trebuchet MS"/>
    </font>
    <font>
      <sz val="8"/>
      <color indexed="10"/>
      <name val="Trebuchet MS"/>
    </font>
    <font>
      <sz val="8"/>
      <color rgb="FF0000A8"/>
      <name val="Trebuchet MS"/>
    </font>
    <font>
      <sz val="8"/>
      <color indexed="20"/>
      <name val="Trebuchet MS"/>
    </font>
    <font>
      <sz val="8"/>
      <name val="Trebuchet MS"/>
      <charset val="238"/>
    </font>
    <font>
      <sz val="8"/>
      <color rgb="FFFAE682"/>
      <name val="Trebuchet MS"/>
    </font>
    <font>
      <sz val="10"/>
      <name val="Trebuchet MS"/>
    </font>
    <font>
      <sz val="10"/>
      <color rgb="FF960000"/>
      <name val="Trebuchet MS"/>
    </font>
    <font>
      <u/>
      <sz val="10"/>
      <color indexed="12"/>
      <name val="Trebuchet MS"/>
    </font>
    <font>
      <b/>
      <sz val="16"/>
      <name val="Trebuchet MS"/>
    </font>
    <font>
      <sz val="8"/>
      <color indexed="48"/>
      <name val="Trebuchet MS"/>
    </font>
    <font>
      <b/>
      <sz val="12"/>
      <color indexed="55"/>
      <name val="Trebuchet MS"/>
    </font>
    <font>
      <sz val="9"/>
      <color indexed="55"/>
      <name val="Trebuchet MS"/>
    </font>
    <font>
      <b/>
      <sz val="8"/>
      <color indexed="55"/>
      <name val="Trebuchet MS"/>
    </font>
    <font>
      <b/>
      <sz val="10"/>
      <name val="Trebuchet MS"/>
    </font>
    <font>
      <b/>
      <sz val="9"/>
      <name val="Trebuchet MS"/>
    </font>
    <font>
      <sz val="12"/>
      <color indexed="55"/>
      <name val="Trebuchet MS"/>
    </font>
    <font>
      <b/>
      <sz val="12"/>
      <color rgb="FF960000"/>
      <name val="Trebuchet MS"/>
    </font>
    <font>
      <sz val="12"/>
      <name val="Trebuchet MS"/>
    </font>
    <font>
      <sz val="18"/>
      <color indexed="12"/>
      <name val="Wingdings 2"/>
    </font>
    <font>
      <b/>
      <sz val="11"/>
      <color indexed="56"/>
      <name val="Trebuchet MS"/>
    </font>
    <font>
      <sz val="11"/>
      <color indexed="56"/>
      <name val="Trebuchet MS"/>
    </font>
    <font>
      <b/>
      <sz val="11"/>
      <name val="Trebuchet MS"/>
    </font>
    <font>
      <sz val="11"/>
      <color indexed="55"/>
      <name val="Trebuchet MS"/>
    </font>
    <font>
      <sz val="10"/>
      <color indexed="12"/>
      <name val="Trebuchet MS"/>
    </font>
    <font>
      <b/>
      <sz val="12"/>
      <color indexed="16"/>
      <name val="Trebuchet MS"/>
    </font>
    <font>
      <sz val="9"/>
      <color indexed="8"/>
      <name val="Trebuchet MS"/>
    </font>
    <font>
      <sz val="8"/>
      <color rgb="FF960000"/>
      <name val="Trebuchet MS"/>
    </font>
    <font>
      <b/>
      <sz val="8"/>
      <name val="Trebuchet MS"/>
    </font>
    <font>
      <sz val="7"/>
      <color indexed="55"/>
      <name val="Trebuchet MS"/>
    </font>
    <font>
      <i/>
      <sz val="7"/>
      <color indexed="55"/>
      <name val="Trebuchet MS"/>
    </font>
    <font>
      <sz val="8"/>
      <color indexed="10"/>
      <name val="Trebuchet MS"/>
    </font>
    <font>
      <i/>
      <sz val="8"/>
      <color indexed="12"/>
      <name val="Trebuchet MS"/>
    </font>
    <font>
      <sz val="8"/>
      <color indexed="20"/>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
      <sz val="8"/>
      <name val="Verdana"/>
    </font>
    <font>
      <b/>
      <sz val="14"/>
      <name val="Times New Roman CE"/>
      <family val="1"/>
    </font>
    <font>
      <b/>
      <sz val="12"/>
      <name val="Times New Roman CE"/>
      <family val="1"/>
    </font>
    <font>
      <b/>
      <sz val="10"/>
      <name val="Times New Roman CE"/>
      <family val="1"/>
    </font>
    <font>
      <sz val="12"/>
      <name val="Times New Roman CE"/>
      <family val="1"/>
    </font>
    <font>
      <b/>
      <sz val="12"/>
      <name val="Arial CE"/>
      <family val="2"/>
    </font>
    <font>
      <b/>
      <sz val="10"/>
      <name val="Arial CE"/>
      <family val="2"/>
    </font>
    <font>
      <sz val="10"/>
      <name val="Arial CE"/>
    </font>
    <font>
      <sz val="9"/>
      <name val="Arial CE"/>
      <family val="2"/>
    </font>
    <font>
      <b/>
      <i/>
      <sz val="9"/>
      <name val="Arial CE"/>
      <family val="2"/>
    </font>
    <font>
      <b/>
      <u/>
      <sz val="9"/>
      <name val="Arial CE"/>
      <family val="2"/>
    </font>
    <font>
      <b/>
      <sz val="9"/>
      <name val="Arial CE"/>
    </font>
    <font>
      <sz val="8"/>
      <name val="Arial CE"/>
    </font>
    <font>
      <u/>
      <sz val="9"/>
      <name val="Arial CE"/>
      <family val="2"/>
    </font>
    <font>
      <i/>
      <u/>
      <sz val="7"/>
      <name val="Arial CE"/>
    </font>
    <font>
      <sz val="7"/>
      <name val="Arial CE"/>
    </font>
    <font>
      <i/>
      <sz val="7"/>
      <name val="Arial CE"/>
    </font>
    <font>
      <b/>
      <sz val="7"/>
      <name val="Arial CE"/>
    </font>
    <font>
      <sz val="7"/>
      <name val="Trebuchet MS"/>
      <family val="2"/>
    </font>
    <font>
      <i/>
      <sz val="9"/>
      <name val="Arial CE"/>
      <family val="2"/>
    </font>
    <font>
      <u/>
      <sz val="7"/>
      <name val="Arial CE"/>
    </font>
    <font>
      <sz val="10"/>
      <name val="Helvetica"/>
      <family val="2"/>
    </font>
    <font>
      <sz val="9"/>
      <color indexed="10"/>
      <name val="Arial CE"/>
      <family val="2"/>
    </font>
    <font>
      <sz val="7"/>
      <color indexed="10"/>
      <name val="Arial CE"/>
    </font>
    <font>
      <b/>
      <sz val="14"/>
      <name val="Arial CE"/>
      <family val="2"/>
    </font>
    <font>
      <sz val="12"/>
      <name val="Arial CE"/>
    </font>
    <font>
      <sz val="11"/>
      <name val="Arial CE"/>
    </font>
    <font>
      <b/>
      <sz val="11"/>
      <name val="Arial CE"/>
    </font>
    <font>
      <b/>
      <sz val="13"/>
      <name val="Arial CE"/>
    </font>
    <font>
      <sz val="9"/>
      <color indexed="81"/>
      <name val="Tahoma"/>
      <family val="2"/>
      <charset val="238"/>
    </font>
  </fonts>
  <fills count="11">
    <fill>
      <patternFill patternType="none"/>
    </fill>
    <fill>
      <patternFill patternType="gray125"/>
    </fill>
    <fill>
      <patternFill patternType="none"/>
    </fill>
    <fill>
      <patternFill patternType="solid">
        <fgColor rgb="FFFAE682"/>
      </patternFill>
    </fill>
    <fill>
      <patternFill patternType="solid">
        <fgColor rgb="FFFFFFCC"/>
      </patternFill>
    </fill>
    <fill>
      <patternFill patternType="solid">
        <fgColor rgb="FFBEBEBE"/>
      </patternFill>
    </fill>
    <fill>
      <patternFill patternType="solid">
        <fgColor rgb="FFD2D2D2"/>
      </patternFill>
    </fill>
    <fill>
      <patternFill patternType="solid">
        <fgColor indexed="9"/>
        <bgColor indexed="64"/>
      </patternFill>
    </fill>
    <fill>
      <patternFill patternType="solid">
        <fgColor indexed="31"/>
        <bgColor indexed="64"/>
      </patternFill>
    </fill>
    <fill>
      <patternFill patternType="solid">
        <fgColor indexed="44"/>
        <bgColor indexed="64"/>
      </patternFill>
    </fill>
    <fill>
      <patternFill patternType="solid">
        <fgColor indexed="22"/>
        <bgColor indexed="64"/>
      </patternFill>
    </fill>
  </fills>
  <borders count="99">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style="hair">
        <color rgb="FF969696"/>
      </top>
      <bottom/>
      <diagonal/>
    </border>
    <border>
      <left/>
      <right style="thin">
        <color rgb="FF000000"/>
      </right>
      <top style="hair">
        <color rgb="FF000000"/>
      </top>
      <bottom style="hair">
        <color rgb="FF000000"/>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hair">
        <color indexed="8"/>
      </top>
      <bottom style="hair">
        <color indexed="8"/>
      </bottom>
      <diagonal/>
    </border>
    <border>
      <left/>
      <right/>
      <top style="hair">
        <color indexed="64"/>
      </top>
      <bottom style="hair">
        <color indexed="64"/>
      </bottom>
      <diagonal/>
    </border>
    <border>
      <left/>
      <right/>
      <top style="thin">
        <color indexed="64"/>
      </top>
      <bottom style="hair">
        <color indexed="64"/>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style="hair">
        <color indexed="8"/>
      </top>
      <bottom style="hair">
        <color indexed="8"/>
      </bottom>
      <diagonal/>
    </border>
    <border>
      <left style="thin">
        <color indexed="8"/>
      </left>
      <right/>
      <top style="hair">
        <color indexed="8"/>
      </top>
      <bottom style="hair">
        <color indexed="8"/>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8"/>
      </left>
      <right style="thin">
        <color indexed="8"/>
      </right>
      <top style="hair">
        <color indexed="8"/>
      </top>
      <bottom style="thin">
        <color indexed="8"/>
      </bottom>
      <diagonal/>
    </border>
    <border>
      <left style="thin">
        <color indexed="8"/>
      </left>
      <right/>
      <top style="hair">
        <color indexed="8"/>
      </top>
      <bottom style="thin">
        <color indexed="8"/>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s>
  <cellStyleXfs count="4">
    <xf numFmtId="0" fontId="0" fillId="0" borderId="0"/>
    <xf numFmtId="0" fontId="49" fillId="0" borderId="0" applyNumberFormat="0" applyFill="0" applyBorder="0" applyAlignment="0" applyProtection="0"/>
    <xf numFmtId="0" fontId="58" fillId="0" borderId="0"/>
    <xf numFmtId="0" fontId="72" fillId="0" borderId="0"/>
  </cellStyleXfs>
  <cellXfs count="890">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3" fillId="3" borderId="0" xfId="0" applyFont="1" applyFill="1" applyAlignment="1" applyProtection="1">
      <alignment horizontal="left" vertical="center"/>
    </xf>
    <xf numFmtId="0" fontId="14" fillId="3" borderId="0" xfId="0" applyFont="1" applyFill="1" applyAlignment="1" applyProtection="1">
      <alignment vertical="center"/>
    </xf>
    <xf numFmtId="0" fontId="15" fillId="3" borderId="0" xfId="0" applyFont="1" applyFill="1" applyAlignment="1" applyProtection="1">
      <alignment horizontal="left" vertical="center"/>
    </xf>
    <xf numFmtId="0" fontId="16" fillId="3" borderId="0" xfId="1" applyFont="1" applyFill="1" applyAlignment="1" applyProtection="1">
      <alignment vertical="center"/>
    </xf>
    <xf numFmtId="0" fontId="49" fillId="3" borderId="0" xfId="1" applyFill="1"/>
    <xf numFmtId="0" fontId="0" fillId="3" borderId="0" xfId="0" applyFill="1"/>
    <xf numFmtId="0" fontId="13" fillId="3"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17" fillId="0" borderId="0" xfId="0" applyFont="1" applyBorder="1" applyAlignment="1" applyProtection="1">
      <alignment horizontal="left" vertical="center"/>
    </xf>
    <xf numFmtId="0" fontId="0" fillId="0" borderId="6" xfId="0" applyBorder="1" applyProtection="1"/>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3" fillId="0" borderId="0" xfId="0" applyFont="1" applyBorder="1" applyAlignment="1" applyProtection="1">
      <alignment horizontal="left" vertical="top"/>
    </xf>
    <xf numFmtId="0" fontId="20" fillId="0" borderId="0" xfId="0" applyFont="1" applyBorder="1" applyAlignment="1" applyProtection="1">
      <alignment horizontal="left" vertical="center"/>
    </xf>
    <xf numFmtId="0" fontId="2" fillId="4" borderId="0" xfId="0" applyFont="1" applyFill="1" applyBorder="1" applyAlignment="1" applyProtection="1">
      <alignment horizontal="left" vertical="center"/>
      <protection locked="0"/>
    </xf>
    <xf numFmtId="49" fontId="2" fillId="4" borderId="0" xfId="0" applyNumberFormat="1" applyFont="1" applyFill="1" applyBorder="1" applyAlignment="1" applyProtection="1">
      <alignment horizontal="left" vertical="center"/>
      <protection locked="0"/>
    </xf>
    <xf numFmtId="0" fontId="0" fillId="0" borderId="7" xfId="0" applyBorder="1" applyProtection="1"/>
    <xf numFmtId="0" fontId="0" fillId="0" borderId="5" xfId="0" applyFont="1" applyBorder="1" applyAlignment="1" applyProtection="1">
      <alignment vertical="center"/>
    </xf>
    <xf numFmtId="0" fontId="0" fillId="0" borderId="0" xfId="0" applyFont="1" applyBorder="1" applyAlignment="1" applyProtection="1">
      <alignment vertical="center"/>
    </xf>
    <xf numFmtId="0" fontId="22" fillId="0" borderId="8" xfId="0" applyFont="1" applyBorder="1" applyAlignment="1" applyProtection="1">
      <alignment horizontal="left" vertical="center"/>
    </xf>
    <xf numFmtId="0" fontId="0" fillId="0" borderId="8" xfId="0" applyFont="1" applyBorder="1" applyAlignment="1" applyProtection="1">
      <alignment vertical="center"/>
    </xf>
    <xf numFmtId="0" fontId="0" fillId="0" borderId="6" xfId="0" applyFont="1" applyBorder="1" applyAlignment="1" applyProtection="1">
      <alignment vertical="center"/>
    </xf>
    <xf numFmtId="0" fontId="1" fillId="0" borderId="0" xfId="0" applyFont="1" applyBorder="1" applyAlignment="1" applyProtection="1">
      <alignment horizontal="right" vertical="center"/>
    </xf>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0" fontId="1" fillId="0" borderId="6" xfId="0" applyFont="1" applyBorder="1" applyAlignment="1" applyProtection="1">
      <alignment vertical="center"/>
    </xf>
    <xf numFmtId="0" fontId="0" fillId="5" borderId="0" xfId="0" applyFont="1" applyFill="1" applyBorder="1" applyAlignment="1" applyProtection="1">
      <alignment vertical="center"/>
    </xf>
    <xf numFmtId="0" fontId="3" fillId="5" borderId="9" xfId="0" applyFont="1" applyFill="1" applyBorder="1" applyAlignment="1" applyProtection="1">
      <alignment horizontal="left" vertical="center"/>
    </xf>
    <xf numFmtId="0" fontId="0" fillId="5" borderId="10" xfId="0" applyFont="1" applyFill="1" applyBorder="1" applyAlignment="1" applyProtection="1">
      <alignment vertical="center"/>
    </xf>
    <xf numFmtId="0" fontId="3" fillId="5" borderId="10" xfId="0" applyFont="1" applyFill="1" applyBorder="1" applyAlignment="1" applyProtection="1">
      <alignment horizontal="center" vertical="center"/>
    </xf>
    <xf numFmtId="0" fontId="0" fillId="5" borderId="6" xfId="0" applyFont="1" applyFill="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0" fillId="0" borderId="5" xfId="0" applyFont="1" applyBorder="1" applyAlignment="1">
      <alignment vertical="center"/>
    </xf>
    <xf numFmtId="0" fontId="17" fillId="0" borderId="0" xfId="0" applyFont="1" applyAlignment="1" applyProtection="1">
      <alignment horizontal="left" vertical="center"/>
    </xf>
    <xf numFmtId="0" fontId="0" fillId="0" borderId="0" xfId="0" applyFont="1" applyAlignment="1" applyProtection="1">
      <alignment vertical="center"/>
    </xf>
    <xf numFmtId="0" fontId="2" fillId="0" borderId="5" xfId="0" applyFont="1" applyBorder="1" applyAlignment="1" applyProtection="1">
      <alignment vertical="center"/>
    </xf>
    <xf numFmtId="0" fontId="20" fillId="0" borderId="0" xfId="0" applyFont="1" applyAlignment="1" applyProtection="1">
      <alignment horizontal="left" vertical="center"/>
    </xf>
    <xf numFmtId="0" fontId="2" fillId="0" borderId="0" xfId="0" applyFont="1" applyAlignment="1" applyProtection="1">
      <alignment vertical="center"/>
    </xf>
    <xf numFmtId="0" fontId="2" fillId="0" borderId="5" xfId="0" applyFont="1" applyBorder="1" applyAlignment="1">
      <alignment vertical="center"/>
    </xf>
    <xf numFmtId="0" fontId="3" fillId="0" borderId="5"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5" xfId="0" applyFont="1" applyBorder="1" applyAlignment="1">
      <alignment vertical="center"/>
    </xf>
    <xf numFmtId="0" fontId="23"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vertical="center"/>
    </xf>
    <xf numFmtId="0" fontId="0" fillId="0" borderId="19" xfId="0" applyFont="1" applyBorder="1" applyAlignment="1">
      <alignment vertical="center"/>
    </xf>
    <xf numFmtId="0" fontId="0" fillId="0" borderId="19" xfId="0" applyFont="1" applyBorder="1" applyAlignment="1" applyProtection="1">
      <alignment vertical="center"/>
    </xf>
    <xf numFmtId="0" fontId="0" fillId="6" borderId="10" xfId="0" applyFont="1" applyFill="1" applyBorder="1" applyAlignment="1" applyProtection="1">
      <alignment vertical="center"/>
    </xf>
    <xf numFmtId="0" fontId="2" fillId="6" borderId="11" xfId="0" applyFont="1" applyFill="1" applyBorder="1" applyAlignment="1" applyProtection="1">
      <alignment horizontal="center" vertical="center"/>
    </xf>
    <xf numFmtId="0" fontId="20" fillId="0" borderId="20" xfId="0" applyFont="1" applyBorder="1" applyAlignment="1" applyProtection="1">
      <alignment horizontal="center" vertical="center" wrapText="1"/>
    </xf>
    <xf numFmtId="0" fontId="20" fillId="0" borderId="21" xfId="0" applyFont="1" applyBorder="1" applyAlignment="1" applyProtection="1">
      <alignment horizontal="center" vertical="center" wrapText="1"/>
    </xf>
    <xf numFmtId="0" fontId="20" fillId="0" borderId="22" xfId="0" applyFont="1" applyBorder="1" applyAlignment="1" applyProtection="1">
      <alignment horizontal="center" vertical="center" wrapText="1"/>
    </xf>
    <xf numFmtId="0" fontId="0" fillId="0" borderId="15" xfId="0" applyFont="1" applyBorder="1" applyAlignment="1" applyProtection="1">
      <alignmen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25" fillId="0" borderId="0" xfId="0" applyFont="1" applyAlignment="1" applyProtection="1">
      <alignment horizontal="left" vertical="center"/>
    </xf>
    <xf numFmtId="0" fontId="25" fillId="0" borderId="0" xfId="0" applyFont="1" applyAlignment="1" applyProtection="1">
      <alignment vertical="center"/>
    </xf>
    <xf numFmtId="0" fontId="3" fillId="0" borderId="0" xfId="0" applyFont="1" applyAlignment="1" applyProtection="1">
      <alignment horizontal="center" vertical="center"/>
    </xf>
    <xf numFmtId="4" fontId="24" fillId="0" borderId="18" xfId="0" applyNumberFormat="1" applyFont="1" applyBorder="1" applyAlignment="1" applyProtection="1">
      <alignment vertical="center"/>
    </xf>
    <xf numFmtId="4" fontId="24" fillId="0" borderId="0" xfId="0" applyNumberFormat="1" applyFont="1" applyBorder="1" applyAlignment="1" applyProtection="1">
      <alignment vertical="center"/>
    </xf>
    <xf numFmtId="166" fontId="24" fillId="0" borderId="0" xfId="0" applyNumberFormat="1" applyFont="1" applyBorder="1" applyAlignment="1" applyProtection="1">
      <alignment vertical="center"/>
    </xf>
    <xf numFmtId="4" fontId="24" fillId="0" borderId="19" xfId="0" applyNumberFormat="1" applyFont="1" applyBorder="1" applyAlignment="1" applyProtection="1">
      <alignment vertical="center"/>
    </xf>
    <xf numFmtId="0" fontId="3" fillId="0" borderId="0" xfId="0" applyFont="1" applyAlignment="1">
      <alignment horizontal="left" vertical="center"/>
    </xf>
    <xf numFmtId="0" fontId="26" fillId="0" borderId="0" xfId="0" applyFont="1" applyAlignment="1">
      <alignment horizontal="left" vertical="center"/>
    </xf>
    <xf numFmtId="0" fontId="27" fillId="0" borderId="0" xfId="1" applyFont="1" applyAlignment="1">
      <alignment horizontal="center" vertical="center"/>
    </xf>
    <xf numFmtId="0" fontId="4" fillId="0" borderId="5" xfId="0" applyFont="1" applyBorder="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vertical="center"/>
    </xf>
    <xf numFmtId="0" fontId="30" fillId="0" borderId="0" xfId="0" applyFont="1" applyAlignment="1" applyProtection="1">
      <alignment horizontal="center" vertical="center"/>
    </xf>
    <xf numFmtId="0" fontId="4" fillId="0" borderId="5" xfId="0" applyFont="1" applyBorder="1" applyAlignment="1">
      <alignment vertical="center"/>
    </xf>
    <xf numFmtId="4" fontId="31" fillId="0" borderId="18" xfId="0" applyNumberFormat="1" applyFont="1" applyBorder="1" applyAlignment="1" applyProtection="1">
      <alignment vertical="center"/>
    </xf>
    <xf numFmtId="4" fontId="31" fillId="0" borderId="0" xfId="0" applyNumberFormat="1" applyFont="1" applyBorder="1" applyAlignment="1" applyProtection="1">
      <alignment vertical="center"/>
    </xf>
    <xf numFmtId="166" fontId="31" fillId="0" borderId="0" xfId="0" applyNumberFormat="1" applyFont="1" applyBorder="1" applyAlignment="1" applyProtection="1">
      <alignment vertical="center"/>
    </xf>
    <xf numFmtId="4" fontId="31" fillId="0" borderId="19" xfId="0" applyNumberFormat="1" applyFont="1" applyBorder="1" applyAlignment="1" applyProtection="1">
      <alignment vertical="center"/>
    </xf>
    <xf numFmtId="0" fontId="4" fillId="0" borderId="0" xfId="0" applyFont="1" applyAlignment="1">
      <alignment horizontal="left" vertical="center"/>
    </xf>
    <xf numFmtId="4" fontId="31" fillId="0" borderId="23" xfId="0" applyNumberFormat="1" applyFont="1" applyBorder="1" applyAlignment="1" applyProtection="1">
      <alignment vertical="center"/>
    </xf>
    <xf numFmtId="4" fontId="31" fillId="0" borderId="24" xfId="0" applyNumberFormat="1" applyFont="1" applyBorder="1" applyAlignment="1" applyProtection="1">
      <alignment vertical="center"/>
    </xf>
    <xf numFmtId="166" fontId="31" fillId="0" borderId="24" xfId="0" applyNumberFormat="1" applyFont="1" applyBorder="1" applyAlignment="1" applyProtection="1">
      <alignment vertical="center"/>
    </xf>
    <xf numFmtId="4" fontId="31" fillId="0" borderId="25" xfId="0" applyNumberFormat="1" applyFont="1" applyBorder="1" applyAlignment="1" applyProtection="1">
      <alignment vertical="center"/>
    </xf>
    <xf numFmtId="0" fontId="0" fillId="0" borderId="0" xfId="0" applyProtection="1">
      <protection locked="0"/>
    </xf>
    <xf numFmtId="0" fontId="14" fillId="3" borderId="0" xfId="0" applyFont="1" applyFill="1" applyAlignment="1">
      <alignment vertical="center"/>
    </xf>
    <xf numFmtId="0" fontId="15" fillId="3" borderId="0" xfId="0" applyFont="1" applyFill="1" applyAlignment="1">
      <alignment horizontal="left" vertical="center"/>
    </xf>
    <xf numFmtId="0" fontId="32" fillId="3" borderId="0" xfId="1" applyFont="1" applyFill="1" applyAlignment="1">
      <alignment vertical="center"/>
    </xf>
    <xf numFmtId="0" fontId="14" fillId="3" borderId="0" xfId="0" applyFont="1" applyFill="1" applyAlignment="1" applyProtection="1">
      <alignment vertical="center"/>
      <protection locked="0"/>
    </xf>
    <xf numFmtId="0" fontId="0" fillId="0" borderId="3"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20" fillId="0" borderId="0" xfId="0"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xf>
    <xf numFmtId="0" fontId="0" fillId="0" borderId="5" xfId="0" applyFont="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pplyProtection="1">
      <alignment vertical="center" wrapText="1"/>
    </xf>
    <xf numFmtId="0" fontId="0" fillId="0" borderId="16" xfId="0" applyFont="1" applyBorder="1" applyAlignment="1" applyProtection="1">
      <alignment vertical="center"/>
      <protection locked="0"/>
    </xf>
    <xf numFmtId="0" fontId="0" fillId="0" borderId="26" xfId="0" applyFont="1" applyBorder="1" applyAlignment="1" applyProtection="1">
      <alignment vertical="center"/>
    </xf>
    <xf numFmtId="0" fontId="22" fillId="0" borderId="0" xfId="0" applyFont="1" applyBorder="1" applyAlignment="1" applyProtection="1">
      <alignment horizontal="left" vertical="center"/>
    </xf>
    <xf numFmtId="4" fontId="25" fillId="0" borderId="0" xfId="0" applyNumberFormat="1" applyFont="1" applyBorder="1" applyAlignment="1" applyProtection="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pplyProtection="1">
      <alignment vertical="center"/>
    </xf>
    <xf numFmtId="164" fontId="1" fillId="0" borderId="0" xfId="0" applyNumberFormat="1" applyFont="1" applyBorder="1" applyAlignment="1" applyProtection="1">
      <alignment horizontal="right" vertical="center"/>
      <protection locked="0"/>
    </xf>
    <xf numFmtId="0" fontId="0" fillId="6" borderId="0" xfId="0" applyFont="1" applyFill="1" applyBorder="1" applyAlignment="1" applyProtection="1">
      <alignment vertical="center"/>
    </xf>
    <xf numFmtId="0" fontId="3" fillId="6" borderId="9" xfId="0" applyFont="1" applyFill="1" applyBorder="1" applyAlignment="1" applyProtection="1">
      <alignment horizontal="left" vertical="center"/>
    </xf>
    <xf numFmtId="0" fontId="3" fillId="6" borderId="10" xfId="0" applyFont="1" applyFill="1" applyBorder="1" applyAlignment="1" applyProtection="1">
      <alignment horizontal="right" vertical="center"/>
    </xf>
    <xf numFmtId="0" fontId="3" fillId="6" borderId="10" xfId="0" applyFont="1" applyFill="1" applyBorder="1" applyAlignment="1" applyProtection="1">
      <alignment horizontal="center" vertical="center"/>
    </xf>
    <xf numFmtId="0" fontId="0" fillId="6" borderId="10" xfId="0" applyFont="1" applyFill="1" applyBorder="1" applyAlignment="1" applyProtection="1">
      <alignment vertical="center"/>
      <protection locked="0"/>
    </xf>
    <xf numFmtId="4" fontId="3" fillId="6" borderId="10" xfId="0" applyNumberFormat="1" applyFont="1" applyFill="1" applyBorder="1" applyAlignment="1" applyProtection="1">
      <alignment vertical="center"/>
    </xf>
    <xf numFmtId="0" fontId="0" fillId="6" borderId="27" xfId="0" applyFont="1" applyFill="1" applyBorder="1" applyAlignment="1" applyProtection="1">
      <alignment vertical="center"/>
    </xf>
    <xf numFmtId="0" fontId="0" fillId="0" borderId="13"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2" fillId="6" borderId="0" xfId="0" applyFont="1" applyFill="1" applyBorder="1" applyAlignment="1" applyProtection="1">
      <alignment horizontal="left" vertical="center"/>
    </xf>
    <xf numFmtId="0" fontId="0" fillId="6" borderId="0" xfId="0" applyFont="1" applyFill="1" applyBorder="1" applyAlignment="1" applyProtection="1">
      <alignment vertical="center"/>
      <protection locked="0"/>
    </xf>
    <xf numFmtId="0" fontId="2" fillId="6" borderId="0" xfId="0" applyFont="1" applyFill="1" applyBorder="1" applyAlignment="1" applyProtection="1">
      <alignment horizontal="right" vertical="center"/>
    </xf>
    <xf numFmtId="0" fontId="0" fillId="6" borderId="6" xfId="0" applyFont="1" applyFill="1" applyBorder="1" applyAlignment="1" applyProtection="1">
      <alignment vertical="center"/>
    </xf>
    <xf numFmtId="0" fontId="33" fillId="0" borderId="0" xfId="0" applyFont="1" applyBorder="1" applyAlignment="1" applyProtection="1">
      <alignment horizontal="left" vertical="center"/>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24" xfId="0" applyFont="1" applyBorder="1" applyAlignment="1" applyProtection="1">
      <alignment horizontal="left" vertical="center"/>
    </xf>
    <xf numFmtId="0" fontId="5" fillId="0" borderId="24" xfId="0" applyFont="1" applyBorder="1" applyAlignment="1" applyProtection="1">
      <alignment vertical="center"/>
    </xf>
    <xf numFmtId="0" fontId="5" fillId="0" borderId="24" xfId="0" applyFont="1" applyBorder="1" applyAlignment="1" applyProtection="1">
      <alignment vertical="center"/>
      <protection locked="0"/>
    </xf>
    <xf numFmtId="4" fontId="5" fillId="0" borderId="24" xfId="0" applyNumberFormat="1" applyFont="1" applyBorder="1" applyAlignment="1" applyProtection="1">
      <alignment vertical="center"/>
    </xf>
    <xf numFmtId="0" fontId="5" fillId="0" borderId="6" xfId="0" applyFont="1" applyBorder="1" applyAlignment="1" applyProtection="1">
      <alignment vertical="center"/>
    </xf>
    <xf numFmtId="0" fontId="6" fillId="0" borderId="5" xfId="0" applyFont="1" applyBorder="1" applyAlignment="1" applyProtection="1">
      <alignment vertical="center"/>
    </xf>
    <xf numFmtId="0" fontId="6" fillId="0" borderId="0" xfId="0" applyFont="1" applyBorder="1" applyAlignment="1" applyProtection="1">
      <alignment vertical="center"/>
    </xf>
    <xf numFmtId="0" fontId="6" fillId="0" borderId="24" xfId="0" applyFont="1" applyBorder="1" applyAlignment="1" applyProtection="1">
      <alignment horizontal="left" vertical="center"/>
    </xf>
    <xf numFmtId="0" fontId="6" fillId="0" borderId="24" xfId="0" applyFont="1" applyBorder="1" applyAlignment="1" applyProtection="1">
      <alignment vertical="center"/>
    </xf>
    <xf numFmtId="0" fontId="6" fillId="0" borderId="24" xfId="0" applyFont="1" applyBorder="1" applyAlignment="1" applyProtection="1">
      <alignment vertical="center"/>
      <protection locked="0"/>
    </xf>
    <xf numFmtId="4" fontId="6" fillId="0" borderId="24" xfId="0" applyNumberFormat="1" applyFont="1" applyBorder="1" applyAlignment="1" applyProtection="1">
      <alignment vertical="center"/>
    </xf>
    <xf numFmtId="0" fontId="6" fillId="0" borderId="6" xfId="0" applyFont="1" applyBorder="1" applyAlignment="1" applyProtection="1">
      <alignmen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xf>
    <xf numFmtId="0" fontId="20" fillId="0" borderId="0" xfId="0" applyFont="1" applyAlignment="1" applyProtection="1">
      <alignment horizontal="left" vertical="center"/>
      <protection locked="0"/>
    </xf>
    <xf numFmtId="0" fontId="0" fillId="0" borderId="5" xfId="0" applyFont="1" applyBorder="1" applyAlignment="1" applyProtection="1">
      <alignment horizontal="center" vertical="center" wrapText="1"/>
    </xf>
    <xf numFmtId="0" fontId="2" fillId="6" borderId="20" xfId="0" applyFont="1" applyFill="1" applyBorder="1" applyAlignment="1" applyProtection="1">
      <alignment horizontal="center" vertical="center" wrapText="1"/>
    </xf>
    <xf numFmtId="0" fontId="2" fillId="6" borderId="21" xfId="0" applyFont="1" applyFill="1" applyBorder="1" applyAlignment="1" applyProtection="1">
      <alignment horizontal="center" vertical="center" wrapText="1"/>
    </xf>
    <xf numFmtId="0" fontId="34" fillId="6" borderId="21" xfId="0" applyFont="1" applyFill="1" applyBorder="1" applyAlignment="1" applyProtection="1">
      <alignment horizontal="center" vertical="center" wrapText="1"/>
      <protection locked="0"/>
    </xf>
    <xf numFmtId="0" fontId="2" fillId="6" borderId="22" xfId="0" applyFont="1" applyFill="1" applyBorder="1" applyAlignment="1" applyProtection="1">
      <alignment horizontal="center" vertical="center" wrapText="1"/>
    </xf>
    <xf numFmtId="0" fontId="0" fillId="0" borderId="5" xfId="0" applyFont="1" applyBorder="1" applyAlignment="1">
      <alignment horizontal="center" vertical="center" wrapText="1"/>
    </xf>
    <xf numFmtId="4" fontId="25" fillId="0" borderId="0" xfId="0" applyNumberFormat="1" applyFont="1" applyAlignment="1" applyProtection="1"/>
    <xf numFmtId="166" fontId="35" fillId="0" borderId="16" xfId="0" applyNumberFormat="1" applyFont="1" applyBorder="1" applyAlignment="1" applyProtection="1"/>
    <xf numFmtId="166" fontId="35" fillId="0" borderId="17" xfId="0" applyNumberFormat="1" applyFont="1" applyBorder="1" applyAlignment="1" applyProtection="1"/>
    <xf numFmtId="4" fontId="36" fillId="0" borderId="0" xfId="0" applyNumberFormat="1" applyFont="1" applyAlignment="1">
      <alignment vertical="center"/>
    </xf>
    <xf numFmtId="0" fontId="7" fillId="0" borderId="5" xfId="0" applyFont="1" applyBorder="1" applyAlignment="1" applyProtection="1"/>
    <xf numFmtId="0" fontId="7" fillId="0" borderId="0" xfId="0" applyFont="1" applyAlignment="1" applyProtection="1"/>
    <xf numFmtId="0" fontId="7" fillId="0" borderId="0" xfId="0" applyFont="1" applyAlignment="1" applyProtection="1">
      <alignment horizontal="left"/>
    </xf>
    <xf numFmtId="0" fontId="5" fillId="0" borderId="0" xfId="0" applyFont="1" applyAlignment="1" applyProtection="1">
      <alignment horizontal="left"/>
    </xf>
    <xf numFmtId="0" fontId="7" fillId="0" borderId="0" xfId="0" applyFont="1" applyAlignment="1" applyProtection="1">
      <protection locked="0"/>
    </xf>
    <xf numFmtId="4" fontId="5" fillId="0" borderId="0" xfId="0" applyNumberFormat="1" applyFont="1" applyAlignment="1" applyProtection="1"/>
    <xf numFmtId="0" fontId="7" fillId="0" borderId="5" xfId="0" applyFont="1" applyBorder="1" applyAlignment="1"/>
    <xf numFmtId="0" fontId="7" fillId="0" borderId="18" xfId="0" applyFont="1" applyBorder="1" applyAlignment="1" applyProtection="1"/>
    <xf numFmtId="0" fontId="7" fillId="0" borderId="0" xfId="0" applyFont="1" applyBorder="1" applyAlignment="1" applyProtection="1"/>
    <xf numFmtId="166" fontId="7" fillId="0" borderId="0" xfId="0" applyNumberFormat="1" applyFont="1" applyBorder="1" applyAlignment="1" applyProtection="1"/>
    <xf numFmtId="166" fontId="7" fillId="0" borderId="19" xfId="0" applyNumberFormat="1" applyFont="1" applyBorder="1" applyAlignment="1" applyProtection="1"/>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7" fillId="0" borderId="0" xfId="0" applyFont="1" applyBorder="1" applyAlignment="1" applyProtection="1">
      <alignment horizontal="left"/>
    </xf>
    <xf numFmtId="0" fontId="6" fillId="0" borderId="0" xfId="0" applyFont="1" applyBorder="1" applyAlignment="1" applyProtection="1">
      <alignment horizontal="left"/>
    </xf>
    <xf numFmtId="4" fontId="6" fillId="0" borderId="0" xfId="0" applyNumberFormat="1" applyFont="1" applyBorder="1" applyAlignment="1" applyProtection="1"/>
    <xf numFmtId="0" fontId="0" fillId="0" borderId="28" xfId="0" applyFont="1" applyBorder="1" applyAlignment="1" applyProtection="1">
      <alignment horizontal="center" vertical="center"/>
    </xf>
    <xf numFmtId="49" fontId="0" fillId="0" borderId="28" xfId="0" applyNumberFormat="1" applyFont="1" applyBorder="1" applyAlignment="1" applyProtection="1">
      <alignment horizontal="left" vertical="center" wrapText="1"/>
    </xf>
    <xf numFmtId="0" fontId="0" fillId="0" borderId="28" xfId="0" applyFont="1" applyBorder="1" applyAlignment="1" applyProtection="1">
      <alignment horizontal="left" vertical="center" wrapText="1"/>
    </xf>
    <xf numFmtId="0" fontId="0" fillId="0" borderId="28" xfId="0" applyFont="1" applyBorder="1" applyAlignment="1" applyProtection="1">
      <alignment horizontal="center" vertical="center" wrapText="1"/>
    </xf>
    <xf numFmtId="167" fontId="0" fillId="0" borderId="28" xfId="0" applyNumberFormat="1" applyFont="1" applyBorder="1" applyAlignment="1" applyProtection="1">
      <alignment vertical="center"/>
    </xf>
    <xf numFmtId="4" fontId="0" fillId="4" borderId="28" xfId="0" applyNumberFormat="1" applyFont="1" applyFill="1" applyBorder="1" applyAlignment="1" applyProtection="1">
      <alignment vertical="center"/>
      <protection locked="0"/>
    </xf>
    <xf numFmtId="4" fontId="0" fillId="0" borderId="28" xfId="0" applyNumberFormat="1" applyFont="1" applyBorder="1" applyAlignment="1" applyProtection="1">
      <alignment vertical="center"/>
    </xf>
    <xf numFmtId="0" fontId="1" fillId="4" borderId="28"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9" xfId="0" applyNumberFormat="1" applyFont="1" applyBorder="1" applyAlignment="1" applyProtection="1">
      <alignment vertical="center"/>
    </xf>
    <xf numFmtId="4" fontId="0" fillId="0" borderId="0" xfId="0" applyNumberFormat="1" applyFont="1" applyAlignment="1">
      <alignment vertical="center"/>
    </xf>
    <xf numFmtId="0" fontId="37" fillId="0" borderId="0" xfId="0" applyFont="1" applyBorder="1" applyAlignment="1" applyProtection="1">
      <alignment horizontal="left" vertical="center"/>
    </xf>
    <xf numFmtId="0" fontId="38" fillId="0" borderId="0" xfId="0" applyFont="1" applyBorder="1" applyAlignment="1" applyProtection="1">
      <alignment vertical="center" wrapText="1"/>
    </xf>
    <xf numFmtId="0" fontId="0" fillId="0" borderId="18" xfId="0" applyFont="1" applyBorder="1" applyAlignment="1" applyProtection="1">
      <alignment vertical="center"/>
    </xf>
    <xf numFmtId="0" fontId="37" fillId="0" borderId="0" xfId="0" applyFont="1" applyAlignment="1" applyProtection="1">
      <alignment horizontal="left" vertical="center"/>
    </xf>
    <xf numFmtId="0" fontId="38" fillId="0" borderId="0" xfId="0" applyFont="1" applyAlignment="1" applyProtection="1">
      <alignment vertical="center" wrapText="1"/>
    </xf>
    <xf numFmtId="0" fontId="8" fillId="0" borderId="5" xfId="0" applyFont="1" applyBorder="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left" vertical="center"/>
    </xf>
    <xf numFmtId="0" fontId="8" fillId="0" borderId="0" xfId="0" applyFont="1" applyAlignment="1" applyProtection="1">
      <alignment horizontal="left" vertical="center" wrapText="1"/>
    </xf>
    <xf numFmtId="167" fontId="8" fillId="0" borderId="0" xfId="0" applyNumberFormat="1" applyFont="1" applyAlignment="1" applyProtection="1">
      <alignment vertical="center"/>
    </xf>
    <xf numFmtId="0" fontId="8" fillId="0" borderId="0" xfId="0" applyFont="1" applyAlignment="1" applyProtection="1">
      <alignment vertical="center"/>
      <protection locked="0"/>
    </xf>
    <xf numFmtId="0" fontId="8" fillId="0" borderId="5" xfId="0" applyFont="1" applyBorder="1" applyAlignment="1">
      <alignment vertical="center"/>
    </xf>
    <xf numFmtId="0" fontId="8" fillId="0" borderId="18" xfId="0" applyFont="1" applyBorder="1" applyAlignment="1" applyProtection="1">
      <alignment vertical="center"/>
    </xf>
    <xf numFmtId="0" fontId="8" fillId="0" borderId="0" xfId="0" applyFont="1" applyBorder="1" applyAlignment="1" applyProtection="1">
      <alignment vertical="center"/>
    </xf>
    <xf numFmtId="0" fontId="8" fillId="0" borderId="19" xfId="0" applyFont="1" applyBorder="1" applyAlignment="1" applyProtection="1">
      <alignment vertical="center"/>
    </xf>
    <xf numFmtId="0" fontId="8" fillId="0" borderId="0" xfId="0" applyFont="1" applyAlignment="1">
      <alignment horizontal="left" vertical="center"/>
    </xf>
    <xf numFmtId="0" fontId="9" fillId="0" borderId="5" xfId="0" applyFont="1" applyBorder="1" applyAlignment="1" applyProtection="1">
      <alignment vertical="center"/>
    </xf>
    <xf numFmtId="0" fontId="9" fillId="0" borderId="0" xfId="0" applyFont="1" applyAlignment="1" applyProtection="1">
      <alignment vertical="center"/>
    </xf>
    <xf numFmtId="0" fontId="39" fillId="0" borderId="0" xfId="0" applyFont="1" applyBorder="1" applyAlignment="1" applyProtection="1">
      <alignment horizontal="left" vertical="center"/>
    </xf>
    <xf numFmtId="0" fontId="39" fillId="0" borderId="0" xfId="0" applyFont="1" applyBorder="1" applyAlignment="1" applyProtection="1">
      <alignment horizontal="left" vertical="center" wrapText="1"/>
    </xf>
    <xf numFmtId="167" fontId="9" fillId="0" borderId="0" xfId="0" applyNumberFormat="1" applyFont="1" applyBorder="1" applyAlignment="1" applyProtection="1">
      <alignment vertical="center"/>
    </xf>
    <xf numFmtId="0" fontId="9" fillId="0" borderId="0" xfId="0" applyFont="1" applyAlignment="1" applyProtection="1">
      <alignment vertical="center"/>
      <protection locked="0"/>
    </xf>
    <xf numFmtId="0" fontId="9" fillId="0" borderId="5" xfId="0" applyFont="1" applyBorder="1" applyAlignment="1">
      <alignment vertical="center"/>
    </xf>
    <xf numFmtId="0" fontId="9" fillId="0" borderId="18" xfId="0" applyFont="1" applyBorder="1" applyAlignment="1" applyProtection="1">
      <alignment vertical="center"/>
    </xf>
    <xf numFmtId="0" fontId="9" fillId="0" borderId="0" xfId="0" applyFont="1" applyBorder="1" applyAlignment="1" applyProtection="1">
      <alignment vertical="center"/>
    </xf>
    <xf numFmtId="0" fontId="9" fillId="0" borderId="19" xfId="0" applyFont="1" applyBorder="1" applyAlignment="1" applyProtection="1">
      <alignment vertical="center"/>
    </xf>
    <xf numFmtId="0" fontId="9" fillId="0" borderId="0" xfId="0" applyFont="1" applyAlignment="1">
      <alignment horizontal="lef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left" vertical="center" wrapText="1"/>
    </xf>
    <xf numFmtId="167" fontId="8" fillId="0" borderId="0" xfId="0" applyNumberFormat="1" applyFont="1" applyBorder="1" applyAlignment="1" applyProtection="1">
      <alignment vertical="center"/>
    </xf>
    <xf numFmtId="0" fontId="38" fillId="0" borderId="0" xfId="0" applyFont="1" applyAlignment="1" applyProtection="1">
      <alignment vertical="top" wrapText="1"/>
    </xf>
    <xf numFmtId="0" fontId="39" fillId="0" borderId="0" xfId="0" applyFont="1" applyAlignment="1" applyProtection="1">
      <alignment horizontal="left" vertical="center"/>
    </xf>
    <xf numFmtId="0" fontId="3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10" fillId="0" borderId="5"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5" xfId="0" applyFont="1" applyBorder="1" applyAlignment="1">
      <alignment vertical="center"/>
    </xf>
    <xf numFmtId="0" fontId="10" fillId="0" borderId="18" xfId="0" applyFont="1" applyBorder="1" applyAlignment="1" applyProtection="1">
      <alignment vertical="center"/>
    </xf>
    <xf numFmtId="0" fontId="10" fillId="0" borderId="0" xfId="0" applyFont="1" applyBorder="1" applyAlignment="1" applyProtection="1">
      <alignment vertical="center"/>
    </xf>
    <xf numFmtId="0" fontId="10" fillId="0" borderId="19" xfId="0" applyFont="1" applyBorder="1" applyAlignment="1" applyProtection="1">
      <alignment vertical="center"/>
    </xf>
    <xf numFmtId="0" fontId="10" fillId="0" borderId="0" xfId="0" applyFont="1" applyAlignment="1">
      <alignment horizontal="left" vertical="center"/>
    </xf>
    <xf numFmtId="0" fontId="40" fillId="0" borderId="28" xfId="0" applyFont="1" applyBorder="1" applyAlignment="1" applyProtection="1">
      <alignment horizontal="center" vertical="center"/>
    </xf>
    <xf numFmtId="49" fontId="40" fillId="0" borderId="28" xfId="0" applyNumberFormat="1" applyFont="1" applyBorder="1" applyAlignment="1" applyProtection="1">
      <alignment horizontal="left" vertical="center" wrapText="1"/>
    </xf>
    <xf numFmtId="0" fontId="40" fillId="0" borderId="28" xfId="0" applyFont="1" applyBorder="1" applyAlignment="1" applyProtection="1">
      <alignment horizontal="left" vertical="center" wrapText="1"/>
    </xf>
    <xf numFmtId="0" fontId="40" fillId="0" borderId="28" xfId="0" applyFont="1" applyBorder="1" applyAlignment="1" applyProtection="1">
      <alignment horizontal="center" vertical="center" wrapText="1"/>
    </xf>
    <xf numFmtId="167" fontId="40" fillId="0" borderId="28" xfId="0" applyNumberFormat="1" applyFont="1" applyBorder="1" applyAlignment="1" applyProtection="1">
      <alignment vertical="center"/>
    </xf>
    <xf numFmtId="4" fontId="40" fillId="4" borderId="28" xfId="0" applyNumberFormat="1" applyFont="1" applyFill="1" applyBorder="1" applyAlignment="1" applyProtection="1">
      <alignment vertical="center"/>
      <protection locked="0"/>
    </xf>
    <xf numFmtId="4" fontId="40" fillId="0" borderId="28" xfId="0" applyNumberFormat="1" applyFont="1" applyBorder="1" applyAlignment="1" applyProtection="1">
      <alignment vertical="center"/>
    </xf>
    <xf numFmtId="0" fontId="40" fillId="0" borderId="5" xfId="0" applyFont="1" applyBorder="1" applyAlignment="1">
      <alignment vertical="center"/>
    </xf>
    <xf numFmtId="0" fontId="40" fillId="4" borderId="28" xfId="0" applyFont="1" applyFill="1" applyBorder="1" applyAlignment="1" applyProtection="1">
      <alignment horizontal="left" vertical="center"/>
      <protection locked="0"/>
    </xf>
    <xf numFmtId="0" fontId="40" fillId="0" borderId="0" xfId="0" applyFont="1" applyBorder="1" applyAlignment="1" applyProtection="1">
      <alignment horizontal="center" vertical="center"/>
    </xf>
    <xf numFmtId="0" fontId="11" fillId="0" borderId="5" xfId="0" applyFont="1" applyBorder="1" applyAlignment="1" applyProtection="1">
      <alignment vertical="center"/>
    </xf>
    <xf numFmtId="0" fontId="11" fillId="0" borderId="0" xfId="0" applyFont="1" applyAlignment="1" applyProtection="1">
      <alignment vertical="center"/>
    </xf>
    <xf numFmtId="0" fontId="41" fillId="0" borderId="0" xfId="0" applyFont="1" applyAlignment="1" applyProtection="1">
      <alignment horizontal="left" vertical="center"/>
    </xf>
    <xf numFmtId="0" fontId="41" fillId="0" borderId="0" xfId="0" applyFont="1" applyAlignment="1" applyProtection="1">
      <alignment horizontal="left" vertical="center" wrapText="1"/>
    </xf>
    <xf numFmtId="0" fontId="11" fillId="0" borderId="0" xfId="0" applyFont="1" applyAlignment="1" applyProtection="1">
      <alignment horizontal="left" vertical="center"/>
    </xf>
    <xf numFmtId="0" fontId="11" fillId="0" borderId="0" xfId="0" applyFont="1" applyAlignment="1" applyProtection="1">
      <alignment vertical="center"/>
      <protection locked="0"/>
    </xf>
    <xf numFmtId="0" fontId="11" fillId="0" borderId="5" xfId="0" applyFont="1" applyBorder="1" applyAlignment="1">
      <alignment vertical="center"/>
    </xf>
    <xf numFmtId="0" fontId="11" fillId="0" borderId="18" xfId="0" applyFont="1" applyBorder="1" applyAlignment="1" applyProtection="1">
      <alignment vertical="center"/>
    </xf>
    <xf numFmtId="0" fontId="11" fillId="0" borderId="0" xfId="0" applyFont="1" applyBorder="1" applyAlignment="1" applyProtection="1">
      <alignment vertical="center"/>
    </xf>
    <xf numFmtId="0" fontId="11" fillId="0" borderId="19" xfId="0" applyFont="1" applyBorder="1" applyAlignment="1" applyProtection="1">
      <alignment vertical="center"/>
    </xf>
    <xf numFmtId="0" fontId="11" fillId="0" borderId="0" xfId="0" applyFont="1" applyAlignment="1">
      <alignment horizontal="left" vertical="center"/>
    </xf>
    <xf numFmtId="0" fontId="9" fillId="0" borderId="23"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1" fillId="0" borderId="24" xfId="0" applyFont="1" applyBorder="1" applyAlignment="1" applyProtection="1">
      <alignment horizontal="center" vertical="center"/>
    </xf>
    <xf numFmtId="0" fontId="0" fillId="0" borderId="24" xfId="0" applyFont="1" applyBorder="1" applyAlignment="1" applyProtection="1">
      <alignment vertical="center"/>
    </xf>
    <xf numFmtId="166" fontId="1" fillId="0" borderId="24" xfId="0" applyNumberFormat="1" applyFont="1" applyBorder="1" applyAlignment="1" applyProtection="1">
      <alignment vertical="center"/>
    </xf>
    <xf numFmtId="166" fontId="1" fillId="0" borderId="25" xfId="0" applyNumberFormat="1" applyFont="1" applyBorder="1" applyAlignment="1" applyProtection="1">
      <alignment vertical="center"/>
    </xf>
    <xf numFmtId="0" fontId="0" fillId="0" borderId="0" xfId="0" applyAlignment="1" applyProtection="1">
      <alignment vertical="top"/>
      <protection locked="0"/>
    </xf>
    <xf numFmtId="0" fontId="42" fillId="0" borderId="29" xfId="0" applyFont="1" applyBorder="1" applyAlignment="1" applyProtection="1">
      <alignment vertical="center" wrapText="1"/>
      <protection locked="0"/>
    </xf>
    <xf numFmtId="0" fontId="42" fillId="0" borderId="30" xfId="0" applyFont="1" applyBorder="1" applyAlignment="1" applyProtection="1">
      <alignment vertical="center" wrapText="1"/>
      <protection locked="0"/>
    </xf>
    <xf numFmtId="0" fontId="42" fillId="0" borderId="31" xfId="0" applyFont="1" applyBorder="1" applyAlignment="1" applyProtection="1">
      <alignment vertical="center" wrapText="1"/>
      <protection locked="0"/>
    </xf>
    <xf numFmtId="0" fontId="42" fillId="0" borderId="32" xfId="0" applyFont="1" applyBorder="1" applyAlignment="1" applyProtection="1">
      <alignment horizontal="center" vertical="center" wrapText="1"/>
      <protection locked="0"/>
    </xf>
    <xf numFmtId="0" fontId="42" fillId="0" borderId="33" xfId="0" applyFont="1" applyBorder="1" applyAlignment="1" applyProtection="1">
      <alignment horizontal="center" vertical="center" wrapText="1"/>
      <protection locked="0"/>
    </xf>
    <xf numFmtId="0" fontId="42" fillId="0" borderId="32" xfId="0" applyFont="1" applyBorder="1" applyAlignment="1" applyProtection="1">
      <alignment vertical="center" wrapText="1"/>
      <protection locked="0"/>
    </xf>
    <xf numFmtId="0" fontId="42" fillId="0" borderId="33" xfId="0" applyFont="1" applyBorder="1" applyAlignment="1" applyProtection="1">
      <alignment vertical="center" wrapText="1"/>
      <protection locked="0"/>
    </xf>
    <xf numFmtId="0" fontId="44" fillId="0" borderId="1" xfId="0" applyFont="1" applyBorder="1" applyAlignment="1" applyProtection="1">
      <alignment horizontal="left" vertical="center" wrapText="1"/>
      <protection locked="0"/>
    </xf>
    <xf numFmtId="0" fontId="45" fillId="0" borderId="1" xfId="0" applyFont="1" applyBorder="1" applyAlignment="1" applyProtection="1">
      <alignment horizontal="left" vertical="center" wrapText="1"/>
      <protection locked="0"/>
    </xf>
    <xf numFmtId="0" fontId="45" fillId="0" borderId="32" xfId="0" applyFont="1" applyBorder="1" applyAlignment="1" applyProtection="1">
      <alignment vertical="center" wrapText="1"/>
      <protection locked="0"/>
    </xf>
    <xf numFmtId="0" fontId="45" fillId="0" borderId="1" xfId="0" applyFont="1" applyBorder="1" applyAlignment="1" applyProtection="1">
      <alignment vertical="center" wrapText="1"/>
      <protection locked="0"/>
    </xf>
    <xf numFmtId="0" fontId="45" fillId="0" borderId="1" xfId="0" applyFont="1" applyBorder="1" applyAlignment="1" applyProtection="1">
      <alignment vertical="center"/>
      <protection locked="0"/>
    </xf>
    <xf numFmtId="0" fontId="45" fillId="0" borderId="1" xfId="0" applyFont="1" applyBorder="1" applyAlignment="1" applyProtection="1">
      <alignment horizontal="left" vertical="center"/>
      <protection locked="0"/>
    </xf>
    <xf numFmtId="49" fontId="45" fillId="0" borderId="1" xfId="0" applyNumberFormat="1" applyFont="1" applyBorder="1" applyAlignment="1" applyProtection="1">
      <alignment vertical="center" wrapText="1"/>
      <protection locked="0"/>
    </xf>
    <xf numFmtId="0" fontId="42" fillId="0" borderId="35" xfId="0" applyFont="1" applyBorder="1" applyAlignment="1" applyProtection="1">
      <alignment vertical="center" wrapText="1"/>
      <protection locked="0"/>
    </xf>
    <xf numFmtId="0" fontId="46" fillId="0" borderId="34" xfId="0" applyFont="1" applyBorder="1" applyAlignment="1" applyProtection="1">
      <alignment vertical="center" wrapText="1"/>
      <protection locked="0"/>
    </xf>
    <xf numFmtId="0" fontId="42" fillId="0" borderId="36" xfId="0" applyFont="1" applyBorder="1" applyAlignment="1" applyProtection="1">
      <alignment vertical="center" wrapText="1"/>
      <protection locked="0"/>
    </xf>
    <xf numFmtId="0" fontId="42" fillId="0" borderId="1" xfId="0" applyFont="1" applyBorder="1" applyAlignment="1" applyProtection="1">
      <alignment vertical="top"/>
      <protection locked="0"/>
    </xf>
    <xf numFmtId="0" fontId="42" fillId="0" borderId="0" xfId="0" applyFont="1" applyAlignment="1" applyProtection="1">
      <alignment vertical="top"/>
      <protection locked="0"/>
    </xf>
    <xf numFmtId="0" fontId="42" fillId="0" borderId="29" xfId="0" applyFont="1" applyBorder="1" applyAlignment="1" applyProtection="1">
      <alignment horizontal="left" vertical="center"/>
      <protection locked="0"/>
    </xf>
    <xf numFmtId="0" fontId="42" fillId="0" borderId="30" xfId="0" applyFont="1" applyBorder="1" applyAlignment="1" applyProtection="1">
      <alignment horizontal="left" vertical="center"/>
      <protection locked="0"/>
    </xf>
    <xf numFmtId="0" fontId="42" fillId="0" borderId="31" xfId="0" applyFont="1" applyBorder="1" applyAlignment="1" applyProtection="1">
      <alignment horizontal="left" vertical="center"/>
      <protection locked="0"/>
    </xf>
    <xf numFmtId="0" fontId="42" fillId="0" borderId="32" xfId="0" applyFont="1" applyBorder="1" applyAlignment="1" applyProtection="1">
      <alignment horizontal="left" vertical="center"/>
      <protection locked="0"/>
    </xf>
    <xf numFmtId="0" fontId="42" fillId="0" borderId="33" xfId="0" applyFont="1" applyBorder="1" applyAlignment="1" applyProtection="1">
      <alignment horizontal="left" vertical="center"/>
      <protection locked="0"/>
    </xf>
    <xf numFmtId="0" fontId="44" fillId="0" borderId="1" xfId="0" applyFont="1" applyBorder="1" applyAlignment="1" applyProtection="1">
      <alignment horizontal="left" vertical="center"/>
      <protection locked="0"/>
    </xf>
    <xf numFmtId="0" fontId="47" fillId="0" borderId="0" xfId="0" applyFont="1" applyAlignment="1" applyProtection="1">
      <alignment horizontal="left" vertical="center"/>
      <protection locked="0"/>
    </xf>
    <xf numFmtId="0" fontId="44" fillId="0" borderId="34" xfId="0" applyFont="1" applyBorder="1" applyAlignment="1" applyProtection="1">
      <alignment horizontal="left" vertical="center"/>
      <protection locked="0"/>
    </xf>
    <xf numFmtId="0" fontId="44" fillId="0" borderId="34" xfId="0" applyFont="1" applyBorder="1" applyAlignment="1" applyProtection="1">
      <alignment horizontal="center" vertical="center"/>
      <protection locked="0"/>
    </xf>
    <xf numFmtId="0" fontId="47" fillId="0" borderId="34" xfId="0" applyFont="1" applyBorder="1" applyAlignment="1" applyProtection="1">
      <alignment horizontal="left" vertical="center"/>
      <protection locked="0"/>
    </xf>
    <xf numFmtId="0" fontId="48" fillId="0" borderId="1" xfId="0" applyFont="1" applyBorder="1" applyAlignment="1" applyProtection="1">
      <alignment horizontal="left" vertical="center"/>
      <protection locked="0"/>
    </xf>
    <xf numFmtId="0" fontId="45" fillId="0" borderId="0" xfId="0" applyFont="1" applyAlignment="1" applyProtection="1">
      <alignment horizontal="left" vertical="center"/>
      <protection locked="0"/>
    </xf>
    <xf numFmtId="0" fontId="45" fillId="0" borderId="1" xfId="0" applyFont="1" applyBorder="1" applyAlignment="1" applyProtection="1">
      <alignment horizontal="center" vertical="center"/>
      <protection locked="0"/>
    </xf>
    <xf numFmtId="0" fontId="45" fillId="0" borderId="32" xfId="0" applyFont="1" applyBorder="1" applyAlignment="1" applyProtection="1">
      <alignment horizontal="left" vertical="center"/>
      <protection locked="0"/>
    </xf>
    <xf numFmtId="0" fontId="45" fillId="2" borderId="1" xfId="0" applyFont="1" applyFill="1" applyBorder="1" applyAlignment="1" applyProtection="1">
      <alignment horizontal="left" vertical="center"/>
      <protection locked="0"/>
    </xf>
    <xf numFmtId="0" fontId="45" fillId="2" borderId="1" xfId="0" applyFont="1" applyFill="1" applyBorder="1" applyAlignment="1" applyProtection="1">
      <alignment horizontal="center" vertical="center"/>
      <protection locked="0"/>
    </xf>
    <xf numFmtId="0" fontId="42" fillId="0" borderId="35" xfId="0" applyFont="1" applyBorder="1" applyAlignment="1" applyProtection="1">
      <alignment horizontal="left" vertical="center"/>
      <protection locked="0"/>
    </xf>
    <xf numFmtId="0" fontId="46" fillId="0" borderId="34" xfId="0" applyFont="1" applyBorder="1" applyAlignment="1" applyProtection="1">
      <alignment horizontal="left" vertical="center"/>
      <protection locked="0"/>
    </xf>
    <xf numFmtId="0" fontId="42" fillId="0" borderId="36" xfId="0" applyFont="1" applyBorder="1" applyAlignment="1" applyProtection="1">
      <alignment horizontal="left" vertical="center"/>
      <protection locked="0"/>
    </xf>
    <xf numFmtId="0" fontId="42" fillId="0" borderId="1" xfId="0" applyFont="1" applyBorder="1" applyAlignment="1" applyProtection="1">
      <alignment horizontal="left" vertical="center"/>
      <protection locked="0"/>
    </xf>
    <xf numFmtId="0" fontId="46" fillId="0" borderId="1" xfId="0" applyFont="1" applyBorder="1" applyAlignment="1" applyProtection="1">
      <alignment horizontal="left" vertical="center"/>
      <protection locked="0"/>
    </xf>
    <xf numFmtId="0" fontId="47" fillId="0" borderId="1" xfId="0" applyFont="1" applyBorder="1" applyAlignment="1" applyProtection="1">
      <alignment horizontal="left" vertical="center"/>
      <protection locked="0"/>
    </xf>
    <xf numFmtId="0" fontId="45" fillId="0" borderId="34" xfId="0" applyFont="1" applyBorder="1" applyAlignment="1" applyProtection="1">
      <alignment horizontal="left" vertical="center"/>
      <protection locked="0"/>
    </xf>
    <xf numFmtId="0" fontId="42" fillId="0" borderId="1" xfId="0" applyFont="1" applyBorder="1" applyAlignment="1" applyProtection="1">
      <alignment horizontal="left" vertical="center" wrapText="1"/>
      <protection locked="0"/>
    </xf>
    <xf numFmtId="0" fontId="45" fillId="0" borderId="1" xfId="0" applyFont="1" applyBorder="1" applyAlignment="1" applyProtection="1">
      <alignment horizontal="center" vertical="center" wrapText="1"/>
      <protection locked="0"/>
    </xf>
    <xf numFmtId="0" fontId="42" fillId="0" borderId="29" xfId="0" applyFont="1" applyBorder="1" applyAlignment="1" applyProtection="1">
      <alignment horizontal="left" vertical="center" wrapText="1"/>
      <protection locked="0"/>
    </xf>
    <xf numFmtId="0" fontId="42" fillId="0" borderId="30" xfId="0" applyFont="1" applyBorder="1" applyAlignment="1" applyProtection="1">
      <alignment horizontal="left" vertical="center" wrapText="1"/>
      <protection locked="0"/>
    </xf>
    <xf numFmtId="0" fontId="42" fillId="0" borderId="31" xfId="0" applyFont="1" applyBorder="1" applyAlignment="1" applyProtection="1">
      <alignment horizontal="left" vertical="center" wrapText="1"/>
      <protection locked="0"/>
    </xf>
    <xf numFmtId="0" fontId="42" fillId="0" borderId="32" xfId="0" applyFont="1" applyBorder="1" applyAlignment="1" applyProtection="1">
      <alignment horizontal="left" vertical="center" wrapText="1"/>
      <protection locked="0"/>
    </xf>
    <xf numFmtId="0" fontId="42" fillId="0" borderId="33" xfId="0" applyFont="1" applyBorder="1" applyAlignment="1" applyProtection="1">
      <alignment horizontal="left" vertical="center" wrapText="1"/>
      <protection locked="0"/>
    </xf>
    <xf numFmtId="0" fontId="47" fillId="0" borderId="32" xfId="0" applyFont="1" applyBorder="1" applyAlignment="1" applyProtection="1">
      <alignment horizontal="left" vertical="center" wrapText="1"/>
      <protection locked="0"/>
    </xf>
    <xf numFmtId="0" fontId="47" fillId="0" borderId="33" xfId="0" applyFont="1" applyBorder="1" applyAlignment="1" applyProtection="1">
      <alignment horizontal="left" vertical="center" wrapText="1"/>
      <protection locked="0"/>
    </xf>
    <xf numFmtId="0" fontId="45" fillId="0" borderId="32" xfId="0" applyFont="1" applyBorder="1" applyAlignment="1" applyProtection="1">
      <alignment horizontal="left" vertical="center" wrapText="1"/>
      <protection locked="0"/>
    </xf>
    <xf numFmtId="0" fontId="45" fillId="0" borderId="33" xfId="0" applyFont="1" applyBorder="1" applyAlignment="1" applyProtection="1">
      <alignment horizontal="left" vertical="center" wrapText="1"/>
      <protection locked="0"/>
    </xf>
    <xf numFmtId="0" fontId="45" fillId="0" borderId="33" xfId="0" applyFont="1" applyBorder="1" applyAlignment="1" applyProtection="1">
      <alignment horizontal="left" vertical="center"/>
      <protection locked="0"/>
    </xf>
    <xf numFmtId="0" fontId="45" fillId="0" borderId="35" xfId="0" applyFont="1" applyBorder="1" applyAlignment="1" applyProtection="1">
      <alignment horizontal="left" vertical="center" wrapText="1"/>
      <protection locked="0"/>
    </xf>
    <xf numFmtId="0" fontId="45" fillId="0" borderId="34" xfId="0" applyFont="1" applyBorder="1" applyAlignment="1" applyProtection="1">
      <alignment horizontal="left" vertical="center" wrapText="1"/>
      <protection locked="0"/>
    </xf>
    <xf numFmtId="0" fontId="45" fillId="0" borderId="36" xfId="0" applyFont="1" applyBorder="1" applyAlignment="1" applyProtection="1">
      <alignment horizontal="left" vertical="center" wrapText="1"/>
      <protection locked="0"/>
    </xf>
    <xf numFmtId="0" fontId="45" fillId="0" borderId="1" xfId="0" applyFont="1" applyBorder="1" applyAlignment="1" applyProtection="1">
      <alignment horizontal="left" vertical="top"/>
      <protection locked="0"/>
    </xf>
    <xf numFmtId="0" fontId="45" fillId="0" borderId="1" xfId="0" applyFont="1" applyBorder="1" applyAlignment="1" applyProtection="1">
      <alignment horizontal="center" vertical="top"/>
      <protection locked="0"/>
    </xf>
    <xf numFmtId="0" fontId="45" fillId="0" borderId="35" xfId="0" applyFont="1" applyBorder="1" applyAlignment="1" applyProtection="1">
      <alignment horizontal="left" vertical="center"/>
      <protection locked="0"/>
    </xf>
    <xf numFmtId="0" fontId="45" fillId="0" borderId="36" xfId="0" applyFont="1" applyBorder="1" applyAlignment="1" applyProtection="1">
      <alignment horizontal="left" vertical="center"/>
      <protection locked="0"/>
    </xf>
    <xf numFmtId="0" fontId="47" fillId="0" borderId="0" xfId="0" applyFont="1" applyAlignment="1" applyProtection="1">
      <alignment vertical="center"/>
      <protection locked="0"/>
    </xf>
    <xf numFmtId="0" fontId="44" fillId="0" borderId="1" xfId="0" applyFont="1" applyBorder="1" applyAlignment="1" applyProtection="1">
      <alignment vertical="center"/>
      <protection locked="0"/>
    </xf>
    <xf numFmtId="0" fontId="47" fillId="0" borderId="34" xfId="0" applyFont="1" applyBorder="1" applyAlignment="1" applyProtection="1">
      <alignment vertical="center"/>
      <protection locked="0"/>
    </xf>
    <xf numFmtId="0" fontId="44" fillId="0" borderId="34" xfId="0" applyFont="1" applyBorder="1" applyAlignment="1" applyProtection="1">
      <alignment vertical="center"/>
      <protection locked="0"/>
    </xf>
    <xf numFmtId="0" fontId="0" fillId="0" borderId="1" xfId="0" applyBorder="1" applyAlignment="1" applyProtection="1">
      <alignment vertical="top"/>
      <protection locked="0"/>
    </xf>
    <xf numFmtId="49" fontId="45" fillId="0" borderId="1"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44" fillId="0" borderId="34" xfId="0" applyFont="1" applyBorder="1" applyAlignment="1" applyProtection="1">
      <alignment horizontal="left"/>
      <protection locked="0"/>
    </xf>
    <xf numFmtId="0" fontId="47" fillId="0" borderId="34" xfId="0" applyFont="1" applyBorder="1" applyAlignment="1" applyProtection="1">
      <protection locked="0"/>
    </xf>
    <xf numFmtId="0" fontId="42" fillId="0" borderId="32" xfId="0" applyFont="1" applyBorder="1" applyAlignment="1" applyProtection="1">
      <alignment vertical="top"/>
      <protection locked="0"/>
    </xf>
    <xf numFmtId="0" fontId="42" fillId="0" borderId="33" xfId="0" applyFont="1" applyBorder="1" applyAlignment="1" applyProtection="1">
      <alignment vertical="top"/>
      <protection locked="0"/>
    </xf>
    <xf numFmtId="0" fontId="42" fillId="0" borderId="1" xfId="0" applyFont="1" applyBorder="1" applyAlignment="1" applyProtection="1">
      <alignment horizontal="center" vertical="center"/>
      <protection locked="0"/>
    </xf>
    <xf numFmtId="0" fontId="42" fillId="0" borderId="1" xfId="0" applyFont="1" applyBorder="1" applyAlignment="1" applyProtection="1">
      <alignment horizontal="left" vertical="top"/>
      <protection locked="0"/>
    </xf>
    <xf numFmtId="0" fontId="42" fillId="0" borderId="35" xfId="0" applyFont="1" applyBorder="1" applyAlignment="1" applyProtection="1">
      <alignment vertical="top"/>
      <protection locked="0"/>
    </xf>
    <xf numFmtId="0" fontId="42" fillId="0" borderId="34" xfId="0" applyFont="1" applyBorder="1" applyAlignment="1" applyProtection="1">
      <alignment vertical="top"/>
      <protection locked="0"/>
    </xf>
    <xf numFmtId="0" fontId="42" fillId="0" borderId="36" xfId="0" applyFont="1" applyBorder="1" applyAlignment="1" applyProtection="1">
      <alignment vertical="top"/>
      <protection locked="0"/>
    </xf>
    <xf numFmtId="0" fontId="0" fillId="0" borderId="0" xfId="0"/>
    <xf numFmtId="4" fontId="25" fillId="0" borderId="0" xfId="0" applyNumberFormat="1" applyFont="1" applyAlignment="1" applyProtection="1">
      <alignment horizontal="right" vertical="center"/>
    </xf>
    <xf numFmtId="4" fontId="25" fillId="0" borderId="0" xfId="0" applyNumberFormat="1" applyFont="1" applyAlignment="1" applyProtection="1">
      <alignment vertical="center"/>
    </xf>
    <xf numFmtId="0" fontId="0" fillId="0" borderId="0" xfId="0"/>
    <xf numFmtId="4" fontId="29" fillId="0" borderId="0" xfId="0" applyNumberFormat="1" applyFont="1" applyAlignment="1" applyProtection="1">
      <alignment vertical="center"/>
    </xf>
    <xf numFmtId="0" fontId="29" fillId="0" borderId="0" xfId="0" applyFont="1" applyAlignment="1" applyProtection="1">
      <alignment vertical="center"/>
    </xf>
    <xf numFmtId="0" fontId="28" fillId="0" borderId="0" xfId="0" applyFont="1" applyAlignment="1" applyProtection="1">
      <alignment horizontal="left" vertical="center" wrapText="1"/>
    </xf>
    <xf numFmtId="0" fontId="3" fillId="0" borderId="0" xfId="0" applyFont="1" applyAlignment="1" applyProtection="1">
      <alignment horizontal="left" vertical="center" wrapText="1"/>
    </xf>
    <xf numFmtId="0" fontId="3"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xf>
    <xf numFmtId="0" fontId="24" fillId="0" borderId="15" xfId="0" applyFont="1" applyBorder="1" applyAlignment="1">
      <alignment horizontal="center" vertical="center"/>
    </xf>
    <xf numFmtId="0" fontId="24" fillId="0" borderId="16" xfId="0" applyFont="1" applyBorder="1" applyAlignment="1">
      <alignment horizontal="lef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1" fillId="0" borderId="18" xfId="0" applyFont="1" applyBorder="1" applyAlignment="1" applyProtection="1">
      <alignment horizontal="left" vertical="center"/>
    </xf>
    <xf numFmtId="0" fontId="1" fillId="0" borderId="0" xfId="0" applyFont="1" applyBorder="1" applyAlignment="1" applyProtection="1">
      <alignment horizontal="left" vertical="center"/>
    </xf>
    <xf numFmtId="0" fontId="2" fillId="6" borderId="9" xfId="0" applyFont="1" applyFill="1" applyBorder="1" applyAlignment="1" applyProtection="1">
      <alignment horizontal="center" vertical="center"/>
    </xf>
    <xf numFmtId="0" fontId="2" fillId="6" borderId="10" xfId="0" applyFont="1" applyFill="1" applyBorder="1" applyAlignment="1" applyProtection="1">
      <alignment horizontal="left" vertical="center"/>
    </xf>
    <xf numFmtId="0" fontId="2" fillId="6" borderId="10" xfId="0" applyFont="1" applyFill="1" applyBorder="1" applyAlignment="1" applyProtection="1">
      <alignment horizontal="center" vertical="center"/>
    </xf>
    <xf numFmtId="0" fontId="2" fillId="6" borderId="10" xfId="0" applyFont="1" applyFill="1" applyBorder="1" applyAlignment="1" applyProtection="1">
      <alignment horizontal="right" vertical="center"/>
    </xf>
    <xf numFmtId="164" fontId="1" fillId="0" borderId="0" xfId="0" applyNumberFormat="1" applyFont="1" applyBorder="1" applyAlignment="1" applyProtection="1">
      <alignment horizontal="center" vertical="center"/>
    </xf>
    <xf numFmtId="0" fontId="1" fillId="0" borderId="0" xfId="0" applyFont="1" applyBorder="1" applyAlignment="1" applyProtection="1">
      <alignment vertical="center"/>
    </xf>
    <xf numFmtId="4" fontId="21" fillId="0" borderId="0" xfId="0" applyNumberFormat="1" applyFont="1" applyBorder="1" applyAlignment="1" applyProtection="1">
      <alignment vertical="center"/>
    </xf>
    <xf numFmtId="0" fontId="3" fillId="5" borderId="10" xfId="0" applyFont="1" applyFill="1" applyBorder="1" applyAlignment="1" applyProtection="1">
      <alignment horizontal="left" vertical="center"/>
    </xf>
    <xf numFmtId="0" fontId="0" fillId="5" borderId="10" xfId="0" applyFont="1" applyFill="1" applyBorder="1" applyAlignment="1" applyProtection="1">
      <alignment vertical="center"/>
    </xf>
    <xf numFmtId="4" fontId="3" fillId="5" borderId="10" xfId="0" applyNumberFormat="1" applyFont="1" applyFill="1" applyBorder="1" applyAlignment="1" applyProtection="1">
      <alignment vertical="center"/>
    </xf>
    <xf numFmtId="0" fontId="0" fillId="5" borderId="11" xfId="0" applyFont="1" applyFill="1" applyBorder="1" applyAlignment="1" applyProtection="1">
      <alignment vertical="center"/>
    </xf>
    <xf numFmtId="0" fontId="21" fillId="0" borderId="0" xfId="0" applyFont="1" applyAlignment="1">
      <alignment horizontal="left" vertical="top" wrapText="1"/>
    </xf>
    <xf numFmtId="0" fontId="21" fillId="0" borderId="0" xfId="0" applyFont="1" applyAlignment="1">
      <alignment horizontal="left" vertical="center"/>
    </xf>
    <xf numFmtId="0" fontId="2" fillId="0" borderId="0" xfId="0" applyFont="1" applyBorder="1" applyAlignment="1" applyProtection="1">
      <alignment horizontal="left" vertical="center"/>
    </xf>
    <xf numFmtId="0" fontId="0" fillId="0" borderId="0" xfId="0" applyBorder="1" applyProtection="1"/>
    <xf numFmtId="0" fontId="3" fillId="0" borderId="0" xfId="0" applyFont="1" applyBorder="1" applyAlignment="1" applyProtection="1">
      <alignment horizontal="left" vertical="top" wrapText="1"/>
    </xf>
    <xf numFmtId="49" fontId="2" fillId="4" borderId="0" xfId="0" applyNumberFormat="1" applyFont="1" applyFill="1" applyBorder="1" applyAlignment="1" applyProtection="1">
      <alignment horizontal="left" vertical="center"/>
      <protection locked="0"/>
    </xf>
    <xf numFmtId="49" fontId="2" fillId="0" borderId="0"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4" fontId="22" fillId="0" borderId="8" xfId="0" applyNumberFormat="1" applyFont="1" applyBorder="1" applyAlignment="1" applyProtection="1">
      <alignment vertical="center"/>
    </xf>
    <xf numFmtId="0" fontId="0" fillId="0" borderId="8" xfId="0" applyFont="1" applyBorder="1" applyAlignment="1" applyProtection="1">
      <alignment vertical="center"/>
    </xf>
    <xf numFmtId="0" fontId="1" fillId="0" borderId="0" xfId="0" applyFont="1" applyBorder="1" applyAlignment="1" applyProtection="1">
      <alignment horizontal="right" vertical="center"/>
    </xf>
    <xf numFmtId="0" fontId="20" fillId="0" borderId="0" xfId="0" applyFont="1" applyAlignment="1" applyProtection="1">
      <alignment horizontal="left" vertical="center" wrapText="1"/>
    </xf>
    <xf numFmtId="0" fontId="20" fillId="0" borderId="0" xfId="0" applyFont="1" applyAlignment="1" applyProtection="1">
      <alignment horizontal="left" vertical="center"/>
    </xf>
    <xf numFmtId="0" fontId="0" fillId="0" borderId="0" xfId="0" applyFont="1" applyAlignment="1" applyProtection="1">
      <alignment vertical="center"/>
    </xf>
    <xf numFmtId="0" fontId="32" fillId="3" borderId="0" xfId="1" applyFont="1" applyFill="1" applyAlignment="1">
      <alignment vertical="center"/>
    </xf>
    <xf numFmtId="0" fontId="20" fillId="0" borderId="0" xfId="0" applyFont="1" applyBorder="1" applyAlignment="1" applyProtection="1">
      <alignment horizontal="left" vertical="center" wrapText="1"/>
    </xf>
    <xf numFmtId="0" fontId="20" fillId="0" borderId="0" xfId="0" applyFont="1" applyBorder="1" applyAlignment="1" applyProtection="1">
      <alignment horizontal="left" vertical="center"/>
    </xf>
    <xf numFmtId="0" fontId="3" fillId="0" borderId="0" xfId="0" applyFont="1" applyBorder="1" applyAlignment="1" applyProtection="1">
      <alignment horizontal="left" vertical="center" wrapText="1"/>
    </xf>
    <xf numFmtId="0" fontId="0" fillId="0" borderId="0" xfId="0" applyFont="1" applyBorder="1" applyAlignment="1" applyProtection="1">
      <alignment vertical="center"/>
    </xf>
    <xf numFmtId="0" fontId="45" fillId="0" borderId="1" xfId="0" applyFont="1" applyBorder="1" applyAlignment="1" applyProtection="1">
      <alignment horizontal="left" vertical="center" wrapText="1"/>
      <protection locked="0"/>
    </xf>
    <xf numFmtId="0" fontId="43" fillId="0" borderId="1" xfId="0" applyFont="1" applyBorder="1" applyAlignment="1" applyProtection="1">
      <alignment horizontal="center" vertical="center" wrapText="1"/>
      <protection locked="0"/>
    </xf>
    <xf numFmtId="0" fontId="44" fillId="0" borderId="34" xfId="0" applyFont="1" applyBorder="1" applyAlignment="1" applyProtection="1">
      <alignment horizontal="left" wrapText="1"/>
      <protection locked="0"/>
    </xf>
    <xf numFmtId="0" fontId="45" fillId="0" borderId="1" xfId="0" applyFont="1" applyBorder="1" applyAlignment="1" applyProtection="1">
      <alignment horizontal="left" vertical="center"/>
      <protection locked="0"/>
    </xf>
    <xf numFmtId="49" fontId="45" fillId="0" borderId="1" xfId="0" applyNumberFormat="1" applyFont="1" applyBorder="1" applyAlignment="1" applyProtection="1">
      <alignment horizontal="left" vertical="center" wrapText="1"/>
      <protection locked="0"/>
    </xf>
    <xf numFmtId="0" fontId="43" fillId="0" borderId="1" xfId="0" applyFont="1" applyBorder="1" applyAlignment="1" applyProtection="1">
      <alignment horizontal="center" vertical="center"/>
      <protection locked="0"/>
    </xf>
    <xf numFmtId="0" fontId="44" fillId="0" borderId="34" xfId="0" applyFont="1" applyBorder="1" applyAlignment="1" applyProtection="1">
      <alignment horizontal="left"/>
      <protection locked="0"/>
    </xf>
    <xf numFmtId="0" fontId="45" fillId="0" borderId="1" xfId="0" applyFont="1" applyBorder="1" applyAlignment="1" applyProtection="1">
      <alignment horizontal="left" vertical="top"/>
      <protection locked="0"/>
    </xf>
    <xf numFmtId="0" fontId="52" fillId="7" borderId="37" xfId="0" applyFont="1" applyFill="1" applyBorder="1" applyAlignment="1">
      <alignment horizontal="center" vertical="center" wrapText="1"/>
    </xf>
    <xf numFmtId="0" fontId="52" fillId="7" borderId="38" xfId="0" applyFont="1" applyFill="1" applyBorder="1" applyAlignment="1">
      <alignment horizontal="center" vertical="center" wrapText="1"/>
    </xf>
    <xf numFmtId="0" fontId="52" fillId="7" borderId="39" xfId="0" applyFont="1" applyFill="1" applyBorder="1" applyAlignment="1">
      <alignment horizontal="center" vertical="center" wrapText="1"/>
    </xf>
    <xf numFmtId="0" fontId="53" fillId="0" borderId="40" xfId="0" applyFont="1" applyBorder="1" applyAlignment="1">
      <alignment horizontal="center" vertical="center"/>
    </xf>
    <xf numFmtId="0" fontId="53" fillId="0" borderId="41" xfId="0" applyFont="1" applyBorder="1" applyAlignment="1">
      <alignment horizontal="center" vertical="center" wrapText="1"/>
    </xf>
    <xf numFmtId="0" fontId="53" fillId="0" borderId="42" xfId="0" applyFont="1" applyBorder="1" applyAlignment="1">
      <alignment horizontal="center" vertical="center"/>
    </xf>
    <xf numFmtId="0" fontId="54" fillId="0" borderId="42" xfId="0" applyFont="1" applyBorder="1" applyAlignment="1">
      <alignment horizontal="center"/>
    </xf>
    <xf numFmtId="0" fontId="53" fillId="0" borderId="42" xfId="0" applyFont="1" applyBorder="1" applyAlignment="1">
      <alignment horizontal="center"/>
    </xf>
    <xf numFmtId="0" fontId="53" fillId="0" borderId="43" xfId="0" applyFont="1" applyBorder="1" applyAlignment="1">
      <alignment horizontal="center"/>
    </xf>
    <xf numFmtId="0" fontId="53" fillId="0" borderId="44" xfId="0" applyFont="1" applyBorder="1" applyAlignment="1">
      <alignment horizontal="center" vertical="center"/>
    </xf>
    <xf numFmtId="0" fontId="53" fillId="0" borderId="45" xfId="0" applyFont="1" applyBorder="1" applyAlignment="1">
      <alignment horizontal="center" vertical="center" wrapText="1"/>
    </xf>
    <xf numFmtId="0" fontId="53" fillId="0" borderId="46" xfId="0" applyFont="1" applyBorder="1" applyAlignment="1">
      <alignment horizontal="center" vertical="center"/>
    </xf>
    <xf numFmtId="0" fontId="54" fillId="0" borderId="46" xfId="0" applyFont="1" applyBorder="1" applyAlignment="1">
      <alignment horizontal="center"/>
    </xf>
    <xf numFmtId="0" fontId="53" fillId="0" borderId="46" xfId="0" applyFont="1" applyBorder="1" applyAlignment="1">
      <alignment horizontal="center"/>
    </xf>
    <xf numFmtId="0" fontId="53" fillId="0" borderId="47" xfId="0" applyFont="1" applyBorder="1" applyAlignment="1">
      <alignment horizontal="center"/>
    </xf>
    <xf numFmtId="0" fontId="0" fillId="0" borderId="48" xfId="0" applyBorder="1" applyAlignment="1">
      <alignment horizontal="center"/>
    </xf>
    <xf numFmtId="0" fontId="0" fillId="0" borderId="49" xfId="0" applyBorder="1" applyAlignment="1">
      <alignment vertical="center" wrapText="1"/>
    </xf>
    <xf numFmtId="0" fontId="55" fillId="0" borderId="49" xfId="0" applyFont="1" applyBorder="1" applyAlignment="1">
      <alignment horizontal="center" vertical="center"/>
    </xf>
    <xf numFmtId="0" fontId="0" fillId="0" borderId="49" xfId="0" applyBorder="1" applyAlignment="1">
      <alignment horizontal="center"/>
    </xf>
    <xf numFmtId="0" fontId="0" fillId="0" borderId="49" xfId="0" applyBorder="1"/>
    <xf numFmtId="0" fontId="0" fillId="0" borderId="50" xfId="0" applyBorder="1"/>
    <xf numFmtId="0" fontId="0" fillId="0" borderId="48" xfId="0" applyBorder="1" applyAlignment="1">
      <alignment horizontal="center" vertical="top"/>
    </xf>
    <xf numFmtId="0" fontId="0" fillId="0" borderId="49" xfId="0" applyFill="1" applyBorder="1" applyAlignment="1">
      <alignment horizontal="left" vertical="center" wrapText="1"/>
    </xf>
    <xf numFmtId="0" fontId="0" fillId="0" borderId="49" xfId="0" applyFont="1" applyBorder="1" applyAlignment="1">
      <alignment horizontal="center" vertical="center" wrapText="1"/>
    </xf>
    <xf numFmtId="0" fontId="0" fillId="0" borderId="49" xfId="0" applyBorder="1" applyAlignment="1">
      <alignment horizontal="center" vertical="center"/>
    </xf>
    <xf numFmtId="3" fontId="0" fillId="0" borderId="49" xfId="0" applyNumberFormat="1" applyBorder="1"/>
    <xf numFmtId="3" fontId="0" fillId="0" borderId="50" xfId="0" applyNumberFormat="1" applyBorder="1"/>
    <xf numFmtId="0" fontId="55" fillId="0" borderId="49" xfId="0" applyFont="1" applyBorder="1" applyAlignment="1">
      <alignment horizontal="center" vertical="center" wrapText="1"/>
    </xf>
    <xf numFmtId="3" fontId="0" fillId="0" borderId="49" xfId="0" applyNumberFormat="1" applyFill="1" applyBorder="1" applyAlignment="1">
      <alignment horizontal="right" vertical="center"/>
    </xf>
    <xf numFmtId="3" fontId="0" fillId="0" borderId="49" xfId="0" applyNumberFormat="1" applyBorder="1" applyAlignment="1">
      <alignment vertical="center"/>
    </xf>
    <xf numFmtId="3" fontId="0" fillId="0" borderId="50" xfId="0" applyNumberFormat="1" applyBorder="1" applyAlignment="1">
      <alignment vertical="center"/>
    </xf>
    <xf numFmtId="0" fontId="0" fillId="0" borderId="49" xfId="0" applyBorder="1" applyAlignment="1">
      <alignment horizontal="center" vertical="center" wrapText="1"/>
    </xf>
    <xf numFmtId="0" fontId="53" fillId="0" borderId="49" xfId="0" applyFont="1" applyFill="1" applyBorder="1" applyAlignment="1">
      <alignment vertical="center" wrapText="1"/>
    </xf>
    <xf numFmtId="0" fontId="53" fillId="0" borderId="51" xfId="0" applyFont="1" applyBorder="1" applyAlignment="1">
      <alignment horizontal="left" vertical="center" wrapText="1"/>
    </xf>
    <xf numFmtId="0" fontId="53" fillId="0" borderId="52" xfId="0" applyFont="1" applyBorder="1" applyAlignment="1">
      <alignment horizontal="left" vertical="center" wrapText="1"/>
    </xf>
    <xf numFmtId="0" fontId="53" fillId="0" borderId="52" xfId="0" applyFont="1" applyBorder="1" applyAlignment="1">
      <alignment horizontal="center"/>
    </xf>
    <xf numFmtId="3" fontId="53" fillId="0" borderId="52" xfId="0" applyNumberFormat="1" applyFont="1" applyBorder="1"/>
    <xf numFmtId="3" fontId="52" fillId="0" borderId="52" xfId="0" applyNumberFormat="1" applyFont="1" applyBorder="1"/>
    <xf numFmtId="3" fontId="52" fillId="0" borderId="53" xfId="0" applyNumberFormat="1" applyFont="1" applyBorder="1"/>
    <xf numFmtId="0" fontId="0" fillId="0" borderId="54" xfId="0" applyBorder="1" applyAlignment="1">
      <alignment horizontal="center" vertical="top"/>
    </xf>
    <xf numFmtId="0" fontId="55" fillId="0" borderId="49" xfId="0" applyFont="1" applyFill="1" applyBorder="1" applyAlignment="1">
      <alignment horizontal="center"/>
    </xf>
    <xf numFmtId="0" fontId="0" fillId="0" borderId="55" xfId="0" applyFill="1" applyBorder="1" applyAlignment="1">
      <alignment horizontal="center"/>
    </xf>
    <xf numFmtId="0" fontId="0" fillId="0" borderId="49" xfId="0" applyFill="1" applyBorder="1"/>
    <xf numFmtId="0" fontId="0" fillId="0" borderId="50" xfId="0" applyFill="1" applyBorder="1"/>
    <xf numFmtId="0" fontId="0" fillId="0" borderId="49" xfId="0" applyFill="1" applyBorder="1" applyAlignment="1">
      <alignment vertical="center" wrapText="1"/>
    </xf>
    <xf numFmtId="0" fontId="0" fillId="0" borderId="56" xfId="0" applyFill="1" applyBorder="1" applyAlignment="1">
      <alignment vertical="center" wrapText="1"/>
    </xf>
    <xf numFmtId="0" fontId="0" fillId="0" borderId="57" xfId="0" applyFill="1" applyBorder="1" applyAlignment="1">
      <alignment vertical="center" wrapText="1"/>
    </xf>
    <xf numFmtId="0" fontId="55" fillId="0" borderId="57" xfId="0" applyFont="1" applyFill="1" applyBorder="1" applyAlignment="1">
      <alignment horizontal="center"/>
    </xf>
    <xf numFmtId="0" fontId="0" fillId="0" borderId="35" xfId="0" applyFill="1" applyBorder="1" applyAlignment="1">
      <alignment horizontal="center"/>
    </xf>
    <xf numFmtId="0" fontId="0" fillId="0" borderId="57" xfId="0" applyFill="1" applyBorder="1" applyAlignment="1">
      <alignment horizontal="center"/>
    </xf>
    <xf numFmtId="0" fontId="0" fillId="0" borderId="58" xfId="0" applyBorder="1" applyAlignment="1">
      <alignment horizontal="center" vertical="top"/>
    </xf>
    <xf numFmtId="0" fontId="0" fillId="0" borderId="59" xfId="0" applyFill="1" applyBorder="1" applyAlignment="1">
      <alignment vertical="center" wrapText="1"/>
    </xf>
    <xf numFmtId="0" fontId="0" fillId="0" borderId="59" xfId="0" applyFill="1" applyBorder="1" applyAlignment="1">
      <alignment horizontal="center"/>
    </xf>
    <xf numFmtId="0" fontId="0" fillId="0" borderId="60" xfId="0" applyFill="1" applyBorder="1" applyAlignment="1">
      <alignment horizontal="center"/>
    </xf>
    <xf numFmtId="0" fontId="0" fillId="0" borderId="61" xfId="0" applyFill="1" applyBorder="1"/>
    <xf numFmtId="0" fontId="0" fillId="0" borderId="62" xfId="0" applyFill="1" applyBorder="1"/>
    <xf numFmtId="0" fontId="56" fillId="0" borderId="51" xfId="0" applyFont="1" applyBorder="1" applyAlignment="1">
      <alignment horizontal="center"/>
    </xf>
    <xf numFmtId="0" fontId="56" fillId="0" borderId="52" xfId="0" applyFont="1" applyBorder="1" applyAlignment="1">
      <alignment horizontal="center"/>
    </xf>
    <xf numFmtId="0" fontId="56" fillId="0" borderId="53" xfId="0" applyFont="1" applyBorder="1" applyAlignment="1">
      <alignment horizontal="center"/>
    </xf>
    <xf numFmtId="0" fontId="56" fillId="0" borderId="63" xfId="0" applyFont="1" applyBorder="1" applyAlignment="1">
      <alignment horizontal="left"/>
    </xf>
    <xf numFmtId="0" fontId="56" fillId="0" borderId="64" xfId="0" applyFont="1" applyBorder="1" applyAlignment="1">
      <alignment horizontal="left"/>
    </xf>
    <xf numFmtId="0" fontId="56" fillId="0" borderId="65" xfId="0" applyFont="1" applyBorder="1" applyAlignment="1">
      <alignment horizontal="left"/>
    </xf>
    <xf numFmtId="0" fontId="56" fillId="0" borderId="66" xfId="0" applyFont="1" applyBorder="1" applyAlignment="1">
      <alignment horizontal="center"/>
    </xf>
    <xf numFmtId="0" fontId="56" fillId="0" borderId="67" xfId="0" applyFont="1" applyBorder="1" applyAlignment="1">
      <alignment horizontal="center"/>
    </xf>
    <xf numFmtId="0" fontId="57" fillId="0" borderId="40" xfId="0" applyFont="1" applyBorder="1"/>
    <xf numFmtId="0" fontId="57" fillId="0" borderId="41" xfId="0" applyFont="1" applyBorder="1"/>
    <xf numFmtId="0" fontId="57" fillId="0" borderId="41" xfId="0" applyFont="1" applyBorder="1" applyAlignment="1">
      <alignment horizontal="center" vertical="center"/>
    </xf>
    <xf numFmtId="0" fontId="57" fillId="0" borderId="41" xfId="0" applyFont="1" applyBorder="1" applyAlignment="1">
      <alignment horizontal="center"/>
    </xf>
    <xf numFmtId="0" fontId="57" fillId="0" borderId="68" xfId="0" applyFont="1" applyBorder="1" applyAlignment="1">
      <alignment horizontal="center"/>
    </xf>
    <xf numFmtId="0" fontId="57" fillId="0" borderId="48" xfId="0" applyFont="1" applyFill="1" applyBorder="1" applyAlignment="1">
      <alignment horizontal="center" vertical="top"/>
    </xf>
    <xf numFmtId="0" fontId="57" fillId="0" borderId="49" xfId="0" applyFont="1" applyFill="1" applyBorder="1" applyAlignment="1">
      <alignment wrapText="1"/>
    </xf>
    <xf numFmtId="0" fontId="58" fillId="0" borderId="49" xfId="0" applyFont="1" applyFill="1" applyBorder="1"/>
    <xf numFmtId="0" fontId="58" fillId="0" borderId="49" xfId="0" applyFont="1" applyFill="1" applyBorder="1" applyAlignment="1">
      <alignment horizontal="center" vertical="center"/>
    </xf>
    <xf numFmtId="3" fontId="0" fillId="0" borderId="49" xfId="0" applyNumberFormat="1" applyFill="1" applyBorder="1" applyAlignment="1">
      <alignment horizontal="center" vertical="center"/>
    </xf>
    <xf numFmtId="3" fontId="58" fillId="0" borderId="50" xfId="0" applyNumberFormat="1" applyFont="1" applyBorder="1" applyAlignment="1">
      <alignment horizontal="center" vertical="center"/>
    </xf>
    <xf numFmtId="0" fontId="58" fillId="0" borderId="45" xfId="0" applyFont="1" applyFill="1" applyBorder="1" applyAlignment="1">
      <alignment wrapText="1"/>
    </xf>
    <xf numFmtId="0" fontId="0" fillId="0" borderId="49" xfId="0" applyFont="1" applyFill="1" applyBorder="1" applyAlignment="1">
      <alignment wrapText="1"/>
    </xf>
    <xf numFmtId="0" fontId="57" fillId="0" borderId="54" xfId="0" applyFont="1" applyFill="1" applyBorder="1" applyAlignment="1">
      <alignment horizontal="center" vertical="top"/>
    </xf>
    <xf numFmtId="0" fontId="57" fillId="0" borderId="44" xfId="0" applyFont="1" applyFill="1" applyBorder="1" applyAlignment="1">
      <alignment horizontal="center" vertical="top"/>
    </xf>
    <xf numFmtId="0" fontId="0" fillId="0" borderId="49" xfId="0" applyFont="1" applyFill="1" applyBorder="1" applyAlignment="1">
      <alignment horizontal="left" wrapText="1"/>
    </xf>
    <xf numFmtId="0" fontId="0" fillId="0" borderId="44" xfId="0" applyBorder="1" applyAlignment="1">
      <alignment horizontal="center" vertical="top"/>
    </xf>
    <xf numFmtId="0" fontId="58" fillId="0" borderId="49" xfId="0" applyFont="1" applyBorder="1" applyAlignment="1">
      <alignment horizontal="center" vertical="center"/>
    </xf>
    <xf numFmtId="0" fontId="57" fillId="0" borderId="48" xfId="0" applyFont="1" applyFill="1" applyBorder="1" applyAlignment="1">
      <alignment horizontal="center" vertical="top"/>
    </xf>
    <xf numFmtId="0" fontId="58" fillId="0" borderId="49" xfId="0" applyFont="1" applyFill="1" applyBorder="1" applyAlignment="1">
      <alignment wrapText="1"/>
    </xf>
    <xf numFmtId="0" fontId="58" fillId="0" borderId="49" xfId="0" applyFont="1" applyBorder="1"/>
    <xf numFmtId="0" fontId="58" fillId="0" borderId="49" xfId="0" applyFont="1" applyBorder="1" applyAlignment="1">
      <alignment horizontal="center"/>
    </xf>
    <xf numFmtId="3" fontId="0" fillId="0" borderId="49" xfId="0" applyNumberFormat="1" applyBorder="1" applyAlignment="1">
      <alignment horizontal="center" vertical="center"/>
    </xf>
    <xf numFmtId="0" fontId="57" fillId="0" borderId="48" xfId="0" applyFont="1" applyBorder="1" applyAlignment="1">
      <alignment horizontal="center" vertical="top"/>
    </xf>
    <xf numFmtId="0" fontId="57" fillId="0" borderId="54" xfId="0" applyFont="1" applyBorder="1" applyAlignment="1">
      <alignment horizontal="center"/>
    </xf>
    <xf numFmtId="0" fontId="57" fillId="0" borderId="46" xfId="0" applyFont="1" applyBorder="1"/>
    <xf numFmtId="0" fontId="0" fillId="0" borderId="46" xfId="0" applyBorder="1"/>
    <xf numFmtId="0" fontId="0" fillId="0" borderId="46" xfId="0" applyBorder="1" applyAlignment="1">
      <alignment horizontal="center"/>
    </xf>
    <xf numFmtId="3" fontId="57" fillId="0" borderId="46" xfId="0" applyNumberFormat="1" applyFont="1" applyBorder="1" applyAlignment="1">
      <alignment horizontal="center" vertical="center"/>
    </xf>
    <xf numFmtId="3" fontId="57" fillId="0" borderId="69" xfId="0" applyNumberFormat="1" applyFont="1" applyBorder="1" applyAlignment="1">
      <alignment horizontal="center" vertical="center"/>
    </xf>
    <xf numFmtId="0" fontId="57" fillId="0" borderId="51" xfId="0" applyFont="1" applyFill="1" applyBorder="1" applyAlignment="1">
      <alignment horizontal="center" vertical="top"/>
    </xf>
    <xf numFmtId="0" fontId="0" fillId="0" borderId="52" xfId="0" applyBorder="1"/>
    <xf numFmtId="0" fontId="0" fillId="0" borderId="52" xfId="0" applyBorder="1" applyAlignment="1">
      <alignment horizontal="center"/>
    </xf>
    <xf numFmtId="0" fontId="0" fillId="0" borderId="52" xfId="0" applyFill="1" applyBorder="1" applyAlignment="1">
      <alignment horizontal="center"/>
    </xf>
    <xf numFmtId="3" fontId="0" fillId="0" borderId="52" xfId="0" applyNumberFormat="1" applyBorder="1" applyAlignment="1">
      <alignment horizontal="center" vertical="center"/>
    </xf>
    <xf numFmtId="3" fontId="0" fillId="0" borderId="53" xfId="0" applyNumberFormat="1" applyBorder="1" applyAlignment="1">
      <alignment horizontal="center" vertical="center"/>
    </xf>
    <xf numFmtId="0" fontId="59" fillId="0" borderId="0" xfId="0" applyFont="1" applyBorder="1" applyAlignment="1">
      <alignment horizontal="center" vertical="center"/>
    </xf>
    <xf numFmtId="0" fontId="60" fillId="0" borderId="0" xfId="0" applyFont="1" applyBorder="1"/>
    <xf numFmtId="0" fontId="59" fillId="0" borderId="0" xfId="0" applyFont="1" applyBorder="1" applyAlignment="1">
      <alignment horizontal="center"/>
    </xf>
    <xf numFmtId="0" fontId="59" fillId="0" borderId="0" xfId="0" applyFont="1" applyBorder="1" applyProtection="1">
      <protection locked="0"/>
    </xf>
    <xf numFmtId="49" fontId="60" fillId="0" borderId="0" xfId="0" applyNumberFormat="1" applyFont="1" applyBorder="1" applyAlignment="1"/>
    <xf numFmtId="0" fontId="61" fillId="0" borderId="0" xfId="0" applyFont="1" applyBorder="1"/>
    <xf numFmtId="1" fontId="59" fillId="0" borderId="0" xfId="0" applyNumberFormat="1" applyFont="1" applyBorder="1" applyProtection="1">
      <protection locked="0"/>
    </xf>
    <xf numFmtId="0" fontId="59" fillId="0" borderId="83" xfId="0" applyFont="1" applyBorder="1" applyAlignment="1">
      <alignment horizontal="center" vertical="center"/>
    </xf>
    <xf numFmtId="0" fontId="59" fillId="0" borderId="83" xfId="0" applyFont="1" applyBorder="1"/>
    <xf numFmtId="0" fontId="59" fillId="0" borderId="83" xfId="0" applyFont="1" applyBorder="1" applyAlignment="1">
      <alignment horizontal="center"/>
    </xf>
    <xf numFmtId="0" fontId="59" fillId="0" borderId="83" xfId="0" applyFont="1" applyBorder="1" applyProtection="1">
      <protection locked="0"/>
    </xf>
    <xf numFmtId="0" fontId="59" fillId="0" borderId="0" xfId="0" applyFont="1"/>
    <xf numFmtId="1" fontId="59" fillId="0" borderId="84" xfId="0" applyNumberFormat="1" applyFont="1" applyBorder="1" applyProtection="1">
      <protection locked="0"/>
    </xf>
    <xf numFmtId="1" fontId="62" fillId="0" borderId="0" xfId="0" applyNumberFormat="1" applyFont="1" applyBorder="1" applyProtection="1">
      <protection locked="0"/>
    </xf>
    <xf numFmtId="1" fontId="62" fillId="0" borderId="85" xfId="0" applyNumberFormat="1" applyFont="1" applyBorder="1" applyProtection="1">
      <protection locked="0"/>
    </xf>
    <xf numFmtId="0" fontId="62" fillId="0" borderId="0" xfId="0" applyFont="1" applyBorder="1" applyProtection="1">
      <protection locked="0"/>
    </xf>
    <xf numFmtId="1" fontId="62" fillId="0" borderId="84" xfId="0" applyNumberFormat="1" applyFont="1" applyBorder="1" applyProtection="1">
      <protection locked="0"/>
    </xf>
    <xf numFmtId="0" fontId="62" fillId="0" borderId="0" xfId="0" applyFont="1" applyBorder="1" applyAlignment="1">
      <alignment horizontal="center" vertical="center"/>
    </xf>
    <xf numFmtId="0" fontId="62" fillId="0" borderId="0" xfId="0" applyFont="1" applyBorder="1"/>
    <xf numFmtId="0" fontId="62" fillId="0" borderId="0" xfId="0" applyFont="1" applyBorder="1" applyAlignment="1">
      <alignment horizontal="center"/>
    </xf>
    <xf numFmtId="0" fontId="58" fillId="0" borderId="86" xfId="0" applyFont="1" applyBorder="1"/>
    <xf numFmtId="0" fontId="58" fillId="0" borderId="86" xfId="0" applyFont="1" applyBorder="1" applyAlignment="1">
      <alignment horizontal="center"/>
    </xf>
    <xf numFmtId="0" fontId="63" fillId="0" borderId="86" xfId="0" applyFont="1" applyBorder="1" applyProtection="1">
      <protection locked="0"/>
    </xf>
    <xf numFmtId="0" fontId="63" fillId="0" borderId="87" xfId="0" applyFont="1" applyBorder="1" applyProtection="1">
      <protection locked="0"/>
    </xf>
    <xf numFmtId="0" fontId="63" fillId="0" borderId="88" xfId="0" applyFont="1" applyBorder="1" applyProtection="1">
      <protection locked="0"/>
    </xf>
    <xf numFmtId="0" fontId="63" fillId="0" borderId="89" xfId="0" applyFont="1" applyBorder="1" applyProtection="1">
      <protection locked="0"/>
    </xf>
    <xf numFmtId="0" fontId="63" fillId="0" borderId="90" xfId="0" applyFont="1" applyBorder="1" applyAlignment="1">
      <alignment horizontal="center"/>
    </xf>
    <xf numFmtId="0" fontId="63" fillId="0" borderId="90" xfId="0" applyFont="1" applyBorder="1"/>
    <xf numFmtId="0" fontId="63" fillId="0" borderId="90" xfId="0" applyFont="1" applyBorder="1" applyProtection="1">
      <protection locked="0"/>
    </xf>
    <xf numFmtId="0" fontId="59" fillId="0" borderId="91" xfId="0" applyFont="1" applyBorder="1" applyAlignment="1">
      <alignment horizontal="center" vertical="center"/>
    </xf>
    <xf numFmtId="0" fontId="64" fillId="0" borderId="91" xfId="0" applyFont="1" applyBorder="1" applyAlignment="1">
      <alignment horizontal="left" vertical="center"/>
    </xf>
    <xf numFmtId="0" fontId="59" fillId="0" borderId="92" xfId="0" applyFont="1" applyBorder="1" applyAlignment="1">
      <alignment horizontal="center" vertical="center"/>
    </xf>
    <xf numFmtId="0" fontId="59" fillId="0" borderId="91" xfId="0" applyFont="1" applyBorder="1" applyAlignment="1" applyProtection="1">
      <alignment horizontal="center" vertical="center"/>
      <protection locked="0"/>
    </xf>
    <xf numFmtId="0" fontId="59" fillId="0" borderId="91" xfId="0" applyFont="1" applyBorder="1" applyProtection="1">
      <protection locked="0"/>
    </xf>
    <xf numFmtId="0" fontId="65" fillId="0" borderId="91" xfId="0" applyFont="1" applyBorder="1" applyAlignment="1">
      <alignment horizontal="left" vertical="center"/>
    </xf>
    <xf numFmtId="1" fontId="59" fillId="0" borderId="91" xfId="0" applyNumberFormat="1" applyFont="1" applyBorder="1" applyAlignment="1" applyProtection="1">
      <alignment horizontal="center" vertical="center"/>
      <protection locked="0"/>
    </xf>
    <xf numFmtId="1" fontId="59" fillId="0" borderId="91" xfId="0" applyNumberFormat="1" applyFont="1" applyBorder="1" applyAlignment="1" applyProtection="1">
      <alignment horizontal="center"/>
      <protection locked="0"/>
    </xf>
    <xf numFmtId="0" fontId="66" fillId="0" borderId="91" xfId="0" applyFont="1" applyBorder="1" applyAlignment="1">
      <alignment horizontal="left" vertical="center"/>
    </xf>
    <xf numFmtId="1" fontId="59" fillId="0" borderId="93" xfId="0" applyNumberFormat="1" applyFont="1" applyBorder="1" applyAlignment="1" applyProtection="1">
      <alignment horizontal="center" vertical="center"/>
      <protection locked="0"/>
    </xf>
    <xf numFmtId="1" fontId="59" fillId="0" borderId="93" xfId="0" applyNumberFormat="1" applyFont="1" applyBorder="1" applyAlignment="1" applyProtection="1">
      <alignment horizontal="center"/>
      <protection locked="0"/>
    </xf>
    <xf numFmtId="0" fontId="66" fillId="0" borderId="93" xfId="0" applyFont="1" applyBorder="1" applyAlignment="1">
      <alignment horizontal="left" vertical="center"/>
    </xf>
    <xf numFmtId="0" fontId="59" fillId="0" borderId="94" xfId="0" applyFont="1" applyBorder="1" applyAlignment="1">
      <alignment horizontal="center" vertical="center"/>
    </xf>
    <xf numFmtId="168" fontId="59" fillId="0" borderId="93" xfId="0" applyNumberFormat="1" applyFont="1" applyBorder="1" applyAlignment="1" applyProtection="1">
      <alignment horizontal="center" vertical="center"/>
      <protection locked="0"/>
    </xf>
    <xf numFmtId="0" fontId="62" fillId="0" borderId="92" xfId="0" applyFont="1" applyBorder="1" applyAlignment="1">
      <alignment horizontal="center" vertical="center"/>
    </xf>
    <xf numFmtId="1" fontId="62" fillId="0" borderId="91" xfId="0" applyNumberFormat="1" applyFont="1" applyBorder="1" applyAlignment="1" applyProtection="1">
      <alignment horizontal="center" vertical="center"/>
      <protection locked="0"/>
    </xf>
    <xf numFmtId="1" fontId="62" fillId="0" borderId="91" xfId="0" applyNumberFormat="1" applyFont="1" applyBorder="1" applyAlignment="1" applyProtection="1">
      <alignment horizontal="center"/>
      <protection locked="0"/>
    </xf>
    <xf numFmtId="0" fontId="67" fillId="0" borderId="91" xfId="0" applyFont="1" applyBorder="1" applyAlignment="1">
      <alignment horizontal="left" vertical="center"/>
    </xf>
    <xf numFmtId="0" fontId="66" fillId="0" borderId="93" xfId="2" applyFont="1" applyBorder="1" applyAlignment="1">
      <alignment horizontal="left" vertical="center"/>
    </xf>
    <xf numFmtId="0" fontId="59" fillId="0" borderId="94" xfId="2" applyFont="1" applyBorder="1" applyAlignment="1">
      <alignment horizontal="center" vertical="center"/>
    </xf>
    <xf numFmtId="1" fontId="59" fillId="0" borderId="93" xfId="2" applyNumberFormat="1" applyFont="1" applyBorder="1" applyAlignment="1" applyProtection="1">
      <alignment horizontal="center" vertical="center"/>
      <protection locked="0"/>
    </xf>
    <xf numFmtId="0" fontId="66" fillId="0" borderId="93" xfId="2" applyFont="1" applyBorder="1" applyAlignment="1">
      <alignment horizontal="left" vertical="center" wrapText="1"/>
    </xf>
    <xf numFmtId="0" fontId="65" fillId="0" borderId="91" xfId="0" applyFont="1" applyBorder="1" applyAlignment="1">
      <alignment horizontal="left" vertical="center" wrapText="1"/>
    </xf>
    <xf numFmtId="0" fontId="59" fillId="0" borderId="92" xfId="2" applyFont="1" applyBorder="1" applyAlignment="1">
      <alignment horizontal="center" vertical="center"/>
    </xf>
    <xf numFmtId="1" fontId="59" fillId="0" borderId="91" xfId="2" applyNumberFormat="1" applyFont="1" applyBorder="1" applyAlignment="1" applyProtection="1">
      <alignment horizontal="center" vertical="center"/>
      <protection locked="0"/>
    </xf>
    <xf numFmtId="0" fontId="59" fillId="0" borderId="0" xfId="2" applyFont="1" applyBorder="1" applyAlignment="1">
      <alignment horizontal="center" vertical="center"/>
    </xf>
    <xf numFmtId="0" fontId="66" fillId="0" borderId="91" xfId="0" applyFont="1" applyBorder="1" applyAlignment="1">
      <alignment horizontal="left" vertical="center" wrapText="1"/>
    </xf>
    <xf numFmtId="1" fontId="59" fillId="0" borderId="92" xfId="0" applyNumberFormat="1" applyFont="1" applyBorder="1" applyAlignment="1">
      <alignment horizontal="center" vertical="center"/>
    </xf>
    <xf numFmtId="0" fontId="68" fillId="0" borderId="91" xfId="0" applyFont="1" applyBorder="1" applyAlignment="1">
      <alignment horizontal="left" vertical="center"/>
    </xf>
    <xf numFmtId="1" fontId="59" fillId="0" borderId="91" xfId="0" applyNumberFormat="1" applyFont="1" applyBorder="1" applyAlignment="1" applyProtection="1">
      <alignment vertical="center"/>
      <protection locked="0"/>
    </xf>
    <xf numFmtId="0" fontId="59" fillId="0" borderId="95" xfId="0" applyFont="1" applyBorder="1" applyAlignment="1">
      <alignment horizontal="center" vertical="center"/>
    </xf>
    <xf numFmtId="0" fontId="66" fillId="0" borderId="95" xfId="0" applyFont="1" applyBorder="1" applyAlignment="1">
      <alignment horizontal="left" vertical="center"/>
    </xf>
    <xf numFmtId="0" fontId="59" fillId="0" borderId="96" xfId="0" applyFont="1" applyBorder="1" applyAlignment="1">
      <alignment horizontal="center" vertical="center"/>
    </xf>
    <xf numFmtId="1" fontId="59" fillId="0" borderId="95" xfId="0" applyNumberFormat="1" applyFont="1" applyBorder="1" applyAlignment="1" applyProtection="1">
      <alignment horizontal="center" vertical="center"/>
      <protection locked="0"/>
    </xf>
    <xf numFmtId="1" fontId="59" fillId="0" borderId="95" xfId="0" applyNumberFormat="1" applyFont="1" applyBorder="1" applyAlignment="1" applyProtection="1">
      <alignment horizontal="center"/>
      <protection locked="0"/>
    </xf>
    <xf numFmtId="1" fontId="59" fillId="0" borderId="95" xfId="0" applyNumberFormat="1" applyFont="1" applyBorder="1" applyAlignment="1" applyProtection="1">
      <alignment vertical="center"/>
      <protection locked="0"/>
    </xf>
    <xf numFmtId="0" fontId="69" fillId="0" borderId="0" xfId="0" applyFont="1"/>
    <xf numFmtId="0" fontId="59" fillId="0" borderId="0" xfId="0" applyFont="1" applyBorder="1" applyAlignment="1" applyProtection="1">
      <alignment horizontal="center" vertical="center"/>
    </xf>
    <xf numFmtId="0" fontId="60" fillId="0" borderId="0" xfId="0" applyFont="1" applyBorder="1" applyProtection="1"/>
    <xf numFmtId="0" fontId="59" fillId="0" borderId="0" xfId="0" applyFont="1" applyBorder="1" applyProtection="1"/>
    <xf numFmtId="49" fontId="60" fillId="0" borderId="0" xfId="0" applyNumberFormat="1" applyFont="1" applyBorder="1" applyAlignment="1" applyProtection="1">
      <alignment wrapText="1"/>
    </xf>
    <xf numFmtId="0" fontId="64" fillId="0" borderId="0" xfId="0" applyFont="1" applyBorder="1" applyProtection="1"/>
    <xf numFmtId="1" fontId="59" fillId="0" borderId="0" xfId="0" applyNumberFormat="1" applyFont="1" applyBorder="1" applyProtection="1"/>
    <xf numFmtId="0" fontId="0" fillId="0" borderId="0" xfId="0" applyProtection="1"/>
    <xf numFmtId="1" fontId="62" fillId="0" borderId="0" xfId="0" applyNumberFormat="1" applyFont="1" applyBorder="1" applyProtection="1"/>
    <xf numFmtId="0" fontId="59" fillId="0" borderId="0" xfId="0" applyFont="1" applyProtection="1"/>
    <xf numFmtId="0" fontId="59" fillId="0" borderId="46" xfId="0" applyFont="1" applyBorder="1" applyProtection="1"/>
    <xf numFmtId="0" fontId="66" fillId="0" borderId="46" xfId="0" applyFont="1" applyBorder="1" applyProtection="1"/>
    <xf numFmtId="0" fontId="59" fillId="0" borderId="55" xfId="0" applyFont="1" applyBorder="1" applyProtection="1"/>
    <xf numFmtId="0" fontId="70" fillId="0" borderId="56" xfId="0" applyFont="1" applyBorder="1" applyProtection="1"/>
    <xf numFmtId="0" fontId="59" fillId="0" borderId="56" xfId="0" applyFont="1" applyBorder="1" applyProtection="1"/>
    <xf numFmtId="0" fontId="59" fillId="0" borderId="78" xfId="0" applyFont="1" applyBorder="1" applyProtection="1"/>
    <xf numFmtId="0" fontId="70" fillId="0" borderId="45" xfId="0" applyFont="1" applyBorder="1" applyAlignment="1" applyProtection="1">
      <alignment horizontal="center"/>
    </xf>
    <xf numFmtId="0" fontId="67" fillId="0" borderId="45" xfId="0" applyFont="1" applyBorder="1" applyProtection="1"/>
    <xf numFmtId="0" fontId="70" fillId="0" borderId="45" xfId="0" applyFont="1" applyBorder="1" applyProtection="1"/>
    <xf numFmtId="0" fontId="70" fillId="0" borderId="55" xfId="0" applyFont="1" applyBorder="1" applyProtection="1"/>
    <xf numFmtId="0" fontId="70" fillId="0" borderId="78" xfId="0" applyFont="1" applyBorder="1" applyProtection="1"/>
    <xf numFmtId="0" fontId="70" fillId="0" borderId="46" xfId="0" applyFont="1" applyBorder="1" applyProtection="1"/>
    <xf numFmtId="0" fontId="59" fillId="0" borderId="93" xfId="0" applyFont="1" applyBorder="1" applyAlignment="1" applyProtection="1">
      <alignment horizontal="center" vertical="center"/>
    </xf>
    <xf numFmtId="0" fontId="71" fillId="0" borderId="93" xfId="0" applyFont="1" applyBorder="1" applyAlignment="1" applyProtection="1">
      <alignment horizontal="left" vertical="center"/>
    </xf>
    <xf numFmtId="0" fontId="59" fillId="0" borderId="94" xfId="0" applyFont="1" applyBorder="1" applyAlignment="1" applyProtection="1">
      <alignment horizontal="center" vertical="center"/>
    </xf>
    <xf numFmtId="0" fontId="59" fillId="0" borderId="93" xfId="0" applyFont="1" applyBorder="1" applyProtection="1"/>
    <xf numFmtId="0" fontId="66" fillId="0" borderId="93" xfId="0" applyFont="1" applyBorder="1" applyAlignment="1" applyProtection="1">
      <alignment horizontal="left" vertical="center"/>
    </xf>
    <xf numFmtId="1" fontId="59" fillId="0" borderId="93" xfId="0" applyNumberFormat="1" applyFont="1" applyBorder="1" applyAlignment="1" applyProtection="1">
      <alignment horizontal="center" vertical="center"/>
    </xf>
    <xf numFmtId="0" fontId="59" fillId="0" borderId="91" xfId="3" applyFont="1" applyBorder="1" applyAlignment="1" applyProtection="1">
      <alignment horizontal="center" vertical="center"/>
    </xf>
    <xf numFmtId="1" fontId="59" fillId="0" borderId="93" xfId="0" applyNumberFormat="1" applyFont="1" applyBorder="1" applyAlignment="1" applyProtection="1">
      <alignment horizontal="center"/>
    </xf>
    <xf numFmtId="0" fontId="65" fillId="0" borderId="93" xfId="0" applyFont="1" applyBorder="1" applyAlignment="1" applyProtection="1">
      <alignment vertical="center"/>
    </xf>
    <xf numFmtId="1" fontId="73" fillId="0" borderId="93" xfId="0" applyNumberFormat="1" applyFont="1" applyBorder="1" applyAlignment="1" applyProtection="1">
      <alignment horizontal="center" vertical="center"/>
    </xf>
    <xf numFmtId="0" fontId="66" fillId="0" borderId="93" xfId="0" applyFont="1" applyBorder="1" applyAlignment="1" applyProtection="1">
      <alignment horizontal="left" vertical="center" wrapText="1"/>
    </xf>
    <xf numFmtId="0" fontId="59" fillId="0" borderId="91" xfId="0" applyFont="1" applyBorder="1" applyAlignment="1" applyProtection="1">
      <alignment horizontal="center" vertical="center"/>
    </xf>
    <xf numFmtId="0" fontId="66" fillId="0" borderId="91" xfId="3" applyFont="1" applyBorder="1" applyAlignment="1" applyProtection="1">
      <alignment horizontal="left" vertical="center"/>
    </xf>
    <xf numFmtId="0" fontId="59" fillId="0" borderId="92" xfId="3" applyFont="1" applyBorder="1" applyAlignment="1" applyProtection="1">
      <alignment horizontal="center" vertical="center"/>
    </xf>
    <xf numFmtId="1" fontId="59" fillId="0" borderId="91" xfId="3" applyNumberFormat="1" applyFont="1" applyBorder="1" applyAlignment="1" applyProtection="1">
      <alignment horizontal="center" vertical="center"/>
    </xf>
    <xf numFmtId="168" fontId="59" fillId="0" borderId="93" xfId="0" applyNumberFormat="1" applyFont="1" applyBorder="1" applyAlignment="1" applyProtection="1">
      <alignment horizontal="center" vertical="center"/>
    </xf>
    <xf numFmtId="0" fontId="73" fillId="0" borderId="93" xfId="0" applyFont="1" applyBorder="1" applyAlignment="1" applyProtection="1">
      <alignment horizontal="center" vertical="center"/>
    </xf>
    <xf numFmtId="0" fontId="74" fillId="0" borderId="93" xfId="0" applyFont="1" applyBorder="1" applyAlignment="1" applyProtection="1">
      <alignment horizontal="left" vertical="center"/>
    </xf>
    <xf numFmtId="0" fontId="73" fillId="0" borderId="94" xfId="0" applyFont="1" applyBorder="1" applyAlignment="1" applyProtection="1">
      <alignment horizontal="center" vertical="center"/>
    </xf>
    <xf numFmtId="1" fontId="73" fillId="0" borderId="93" xfId="0" applyNumberFormat="1" applyFont="1" applyBorder="1" applyAlignment="1" applyProtection="1">
      <alignment horizontal="center"/>
    </xf>
    <xf numFmtId="0" fontId="63" fillId="0" borderId="94" xfId="0" applyFont="1" applyBorder="1" applyAlignment="1" applyProtection="1">
      <alignment horizontal="center" vertical="center"/>
    </xf>
    <xf numFmtId="0" fontId="59" fillId="0" borderId="97" xfId="0" applyFont="1" applyBorder="1" applyAlignment="1" applyProtection="1">
      <alignment horizontal="center" vertical="center"/>
    </xf>
    <xf numFmtId="0" fontId="66" fillId="0" borderId="97" xfId="0" applyFont="1" applyBorder="1" applyAlignment="1" applyProtection="1">
      <alignment horizontal="left" vertical="center"/>
    </xf>
    <xf numFmtId="1" fontId="59" fillId="0" borderId="98" xfId="0" applyNumberFormat="1" applyFont="1" applyBorder="1" applyAlignment="1" applyProtection="1">
      <alignment horizontal="center" vertical="center"/>
    </xf>
    <xf numFmtId="1" fontId="59" fillId="0" borderId="97" xfId="0" applyNumberFormat="1" applyFont="1" applyBorder="1" applyAlignment="1" applyProtection="1">
      <alignment horizontal="center" vertical="center"/>
    </xf>
    <xf numFmtId="0" fontId="0" fillId="0" borderId="37" xfId="0" applyBorder="1"/>
    <xf numFmtId="0" fontId="75" fillId="0" borderId="70" xfId="0" applyFont="1" applyBorder="1" applyAlignment="1">
      <alignment horizontal="center" vertical="center"/>
    </xf>
    <xf numFmtId="0" fontId="75" fillId="0" borderId="71" xfId="0" applyFont="1" applyBorder="1" applyAlignment="1">
      <alignment horizontal="center" vertical="center"/>
    </xf>
    <xf numFmtId="0" fontId="75" fillId="0" borderId="43" xfId="0" applyFont="1" applyBorder="1" applyAlignment="1">
      <alignment horizontal="center" vertical="center"/>
    </xf>
    <xf numFmtId="0" fontId="0" fillId="0" borderId="72" xfId="0" applyBorder="1"/>
    <xf numFmtId="0" fontId="76" fillId="8" borderId="72" xfId="0" applyFont="1" applyFill="1" applyBorder="1" applyAlignment="1">
      <alignment horizontal="left" vertical="center" indent="1"/>
    </xf>
    <xf numFmtId="0" fontId="0" fillId="8" borderId="0" xfId="0" applyFill="1" applyBorder="1"/>
    <xf numFmtId="49" fontId="56" fillId="8" borderId="0" xfId="0" applyNumberFormat="1" applyFont="1" applyFill="1" applyBorder="1" applyAlignment="1">
      <alignment horizontal="left" vertical="center"/>
    </xf>
    <xf numFmtId="0" fontId="57" fillId="8" borderId="0" xfId="0" applyFont="1" applyFill="1" applyBorder="1"/>
    <xf numFmtId="0" fontId="57" fillId="8" borderId="0" xfId="0" applyFont="1" applyFill="1" applyBorder="1" applyAlignment="1"/>
    <xf numFmtId="0" fontId="57" fillId="8" borderId="73" xfId="0" applyFont="1" applyFill="1" applyBorder="1" applyAlignment="1"/>
    <xf numFmtId="14" fontId="59" fillId="0" borderId="0" xfId="0" applyNumberFormat="1" applyFont="1" applyAlignment="1">
      <alignment horizontal="left"/>
    </xf>
    <xf numFmtId="0" fontId="0" fillId="8" borderId="72" xfId="0" applyFont="1" applyFill="1" applyBorder="1" applyAlignment="1">
      <alignment horizontal="left" vertical="center" indent="1"/>
    </xf>
    <xf numFmtId="49" fontId="57" fillId="8" borderId="0" xfId="0" applyNumberFormat="1" applyFont="1" applyFill="1" applyBorder="1" applyAlignment="1">
      <alignment horizontal="left" vertical="center"/>
    </xf>
    <xf numFmtId="0" fontId="57" fillId="8" borderId="0" xfId="0" applyFont="1" applyFill="1" applyBorder="1" applyAlignment="1">
      <alignment vertical="center"/>
    </xf>
    <xf numFmtId="0" fontId="0" fillId="8" borderId="0" xfId="0" applyFont="1" applyFill="1" applyBorder="1" applyAlignment="1">
      <alignment horizontal="right" vertical="center"/>
    </xf>
    <xf numFmtId="0" fontId="57" fillId="8" borderId="73" xfId="0" applyFont="1" applyFill="1" applyBorder="1" applyAlignment="1">
      <alignment vertical="center"/>
    </xf>
    <xf numFmtId="4" fontId="0" fillId="0" borderId="72" xfId="0" applyNumberFormat="1" applyBorder="1"/>
    <xf numFmtId="0" fontId="0" fillId="8" borderId="74" xfId="0" applyFont="1" applyFill="1" applyBorder="1" applyAlignment="1">
      <alignment horizontal="left" vertical="center" indent="1"/>
    </xf>
    <xf numFmtId="0" fontId="0" fillId="8" borderId="34" xfId="0" applyFont="1" applyFill="1" applyBorder="1"/>
    <xf numFmtId="49" fontId="57" fillId="8" borderId="34" xfId="0" applyNumberFormat="1" applyFont="1" applyFill="1" applyBorder="1" applyAlignment="1">
      <alignment horizontal="left" vertical="center"/>
    </xf>
    <xf numFmtId="0" fontId="57" fillId="8" borderId="34" xfId="0" applyFont="1" applyFill="1" applyBorder="1"/>
    <xf numFmtId="0" fontId="57" fillId="8" borderId="34" xfId="0" applyFont="1" applyFill="1" applyBorder="1" applyAlignment="1"/>
    <xf numFmtId="0" fontId="57" fillId="8" borderId="75" xfId="0" applyFont="1" applyFill="1" applyBorder="1" applyAlignment="1"/>
    <xf numFmtId="0" fontId="0" fillId="0" borderId="72" xfId="0" applyFont="1" applyBorder="1" applyAlignment="1">
      <alignment horizontal="left" vertical="center" indent="1"/>
    </xf>
    <xf numFmtId="0" fontId="0" fillId="0" borderId="0" xfId="0" applyBorder="1"/>
    <xf numFmtId="0" fontId="57" fillId="0" borderId="0" xfId="0" applyFont="1" applyBorder="1" applyAlignment="1">
      <alignment horizontal="left" vertical="center"/>
    </xf>
    <xf numFmtId="0" fontId="57" fillId="0" borderId="0" xfId="0" applyFont="1" applyBorder="1" applyAlignment="1">
      <alignment vertical="center"/>
    </xf>
    <xf numFmtId="0" fontId="0" fillId="0" borderId="0" xfId="0" applyFont="1" applyBorder="1" applyAlignment="1">
      <alignment horizontal="right" vertical="center"/>
    </xf>
    <xf numFmtId="0" fontId="0" fillId="0" borderId="73" xfId="0" applyBorder="1" applyAlignment="1"/>
    <xf numFmtId="0" fontId="57" fillId="0" borderId="72" xfId="0" applyFont="1" applyBorder="1" applyAlignment="1">
      <alignment horizontal="left" vertical="center" indent="1"/>
    </xf>
    <xf numFmtId="0" fontId="57" fillId="0" borderId="74" xfId="0" applyFont="1" applyBorder="1" applyAlignment="1">
      <alignment horizontal="left" vertical="center" indent="1"/>
    </xf>
    <xf numFmtId="0" fontId="57" fillId="0" borderId="34" xfId="0" applyFont="1" applyBorder="1" applyAlignment="1">
      <alignment horizontal="right" vertical="center"/>
    </xf>
    <xf numFmtId="0" fontId="57" fillId="0" borderId="34" xfId="0" applyFont="1" applyBorder="1" applyAlignment="1">
      <alignment horizontal="left" vertical="center"/>
    </xf>
    <xf numFmtId="0" fontId="57" fillId="0" borderId="34" xfId="0" applyFont="1" applyBorder="1" applyAlignment="1">
      <alignment vertical="center"/>
    </xf>
    <xf numFmtId="0" fontId="0" fillId="0" borderId="34" xfId="0" applyFont="1" applyBorder="1" applyAlignment="1">
      <alignment vertical="center"/>
    </xf>
    <xf numFmtId="0" fontId="0" fillId="0" borderId="75" xfId="0" applyBorder="1" applyAlignment="1"/>
    <xf numFmtId="0" fontId="57" fillId="0" borderId="0" xfId="0" applyFont="1" applyFill="1" applyBorder="1" applyAlignment="1">
      <alignment horizontal="left" vertical="center"/>
    </xf>
    <xf numFmtId="0" fontId="0" fillId="0" borderId="0" xfId="0" applyBorder="1" applyAlignment="1"/>
    <xf numFmtId="0" fontId="0" fillId="0" borderId="74" xfId="0" applyBorder="1" applyAlignment="1">
      <alignment horizontal="left" indent="1"/>
    </xf>
    <xf numFmtId="0" fontId="57" fillId="0" borderId="34" xfId="0" applyFont="1" applyFill="1" applyBorder="1" applyAlignment="1">
      <alignment horizontal="left" vertical="center"/>
    </xf>
    <xf numFmtId="0" fontId="0" fillId="0" borderId="34" xfId="0" applyBorder="1" applyAlignment="1">
      <alignment vertical="center"/>
    </xf>
    <xf numFmtId="0" fontId="0" fillId="0" borderId="34" xfId="0" applyBorder="1" applyAlignment="1"/>
    <xf numFmtId="0" fontId="0" fillId="0" borderId="34" xfId="0" applyBorder="1" applyAlignment="1">
      <alignment horizontal="right"/>
    </xf>
    <xf numFmtId="0" fontId="57" fillId="9" borderId="30" xfId="0" applyFont="1" applyFill="1" applyBorder="1" applyAlignment="1" applyProtection="1">
      <alignment horizontal="left" vertical="center"/>
      <protection locked="0"/>
    </xf>
    <xf numFmtId="0" fontId="57" fillId="9" borderId="0" xfId="0" applyFont="1" applyFill="1" applyBorder="1" applyAlignment="1" applyProtection="1">
      <alignment horizontal="left" vertical="center"/>
      <protection locked="0"/>
    </xf>
    <xf numFmtId="0" fontId="57" fillId="9" borderId="0" xfId="0" applyFont="1" applyFill="1" applyBorder="1" applyAlignment="1" applyProtection="1">
      <alignment horizontal="left" vertical="center"/>
      <protection locked="0"/>
    </xf>
    <xf numFmtId="0" fontId="57" fillId="9" borderId="34" xfId="0" applyFont="1" applyFill="1" applyBorder="1" applyAlignment="1" applyProtection="1">
      <alignment horizontal="right" vertical="center"/>
      <protection locked="0"/>
    </xf>
    <xf numFmtId="0" fontId="57" fillId="9" borderId="34" xfId="0" applyFont="1" applyFill="1" applyBorder="1" applyAlignment="1" applyProtection="1">
      <alignment horizontal="left" vertical="center"/>
      <protection locked="0"/>
    </xf>
    <xf numFmtId="0" fontId="0" fillId="0" borderId="34" xfId="0" applyFont="1" applyBorder="1" applyAlignment="1">
      <alignment horizontal="right" vertical="center"/>
    </xf>
    <xf numFmtId="0" fontId="0" fillId="0" borderId="76" xfId="0" applyFont="1" applyBorder="1" applyAlignment="1">
      <alignment horizontal="left" vertical="top" indent="1"/>
    </xf>
    <xf numFmtId="0" fontId="0" fillId="0" borderId="30" xfId="0" applyBorder="1" applyAlignment="1">
      <alignment vertical="top"/>
    </xf>
    <xf numFmtId="0" fontId="57" fillId="0" borderId="30" xfId="0" applyFont="1" applyFill="1" applyBorder="1" applyAlignment="1">
      <alignment horizontal="left" vertical="top"/>
    </xf>
    <xf numFmtId="0" fontId="57" fillId="0" borderId="30" xfId="0" applyFont="1" applyBorder="1" applyAlignment="1">
      <alignment vertical="center"/>
    </xf>
    <xf numFmtId="0" fontId="0" fillId="0" borderId="30" xfId="0" applyFont="1" applyBorder="1" applyAlignment="1">
      <alignment horizontal="right" vertical="center"/>
    </xf>
    <xf numFmtId="0" fontId="0" fillId="0" borderId="47" xfId="0" applyBorder="1" applyAlignment="1"/>
    <xf numFmtId="0" fontId="0" fillId="0" borderId="34" xfId="0" applyBorder="1" applyAlignment="1">
      <alignment horizontal="left"/>
    </xf>
    <xf numFmtId="1" fontId="0" fillId="0" borderId="34" xfId="0" applyNumberFormat="1" applyFont="1" applyBorder="1" applyAlignment="1">
      <alignment horizontal="right" indent="1"/>
    </xf>
    <xf numFmtId="0" fontId="0" fillId="0" borderId="34" xfId="0" applyFont="1" applyBorder="1" applyAlignment="1">
      <alignment horizontal="right" indent="1"/>
    </xf>
    <xf numFmtId="0" fontId="0" fillId="0" borderId="75" xfId="0" applyFont="1" applyBorder="1" applyAlignment="1">
      <alignment horizontal="right" indent="1"/>
    </xf>
    <xf numFmtId="49" fontId="0" fillId="0" borderId="72" xfId="0" applyNumberFormat="1" applyBorder="1"/>
    <xf numFmtId="0" fontId="0" fillId="0" borderId="77" xfId="0" applyBorder="1" applyAlignment="1">
      <alignment horizontal="left" vertical="center" indent="1"/>
    </xf>
    <xf numFmtId="0" fontId="0" fillId="0" borderId="56" xfId="0" applyBorder="1" applyAlignment="1">
      <alignment horizontal="left" vertical="center"/>
    </xf>
    <xf numFmtId="0" fontId="0" fillId="0" borderId="56" xfId="0" applyBorder="1"/>
    <xf numFmtId="4" fontId="77" fillId="0" borderId="55" xfId="0" applyNumberFormat="1" applyFont="1" applyBorder="1" applyAlignment="1">
      <alignment horizontal="right" vertical="center" indent="1"/>
    </xf>
    <xf numFmtId="4" fontId="77" fillId="0" borderId="78" xfId="0" applyNumberFormat="1" applyFont="1" applyBorder="1" applyAlignment="1">
      <alignment horizontal="right" vertical="center" indent="1"/>
    </xf>
    <xf numFmtId="4" fontId="77" fillId="0" borderId="79" xfId="0" applyNumberFormat="1" applyFont="1" applyBorder="1" applyAlignment="1">
      <alignment horizontal="right" vertical="center" indent="1"/>
    </xf>
    <xf numFmtId="0" fontId="57" fillId="0" borderId="77" xfId="0" applyFont="1" applyBorder="1" applyAlignment="1">
      <alignment horizontal="left" vertical="center" indent="1"/>
    </xf>
    <xf numFmtId="0" fontId="57" fillId="0" borderId="56" xfId="0" applyFont="1" applyBorder="1" applyAlignment="1">
      <alignment horizontal="left" vertical="center"/>
    </xf>
    <xf numFmtId="0" fontId="57" fillId="0" borderId="56" xfId="0" applyFont="1" applyBorder="1"/>
    <xf numFmtId="4" fontId="78" fillId="0" borderId="55" xfId="0" applyNumberFormat="1" applyFont="1" applyBorder="1" applyAlignment="1">
      <alignment horizontal="right" vertical="center" indent="1"/>
    </xf>
    <xf numFmtId="4" fontId="78" fillId="0" borderId="78" xfId="0" applyNumberFormat="1" applyFont="1" applyBorder="1" applyAlignment="1">
      <alignment horizontal="right" vertical="center" indent="1"/>
    </xf>
    <xf numFmtId="4" fontId="78" fillId="0" borderId="79" xfId="0" applyNumberFormat="1" applyFont="1" applyBorder="1" applyAlignment="1">
      <alignment horizontal="right" vertical="center" indent="1"/>
    </xf>
    <xf numFmtId="0" fontId="0" fillId="0" borderId="77" xfId="0" applyBorder="1" applyAlignment="1">
      <alignment horizontal="left" indent="1"/>
    </xf>
    <xf numFmtId="1" fontId="57" fillId="0" borderId="56" xfId="0" applyNumberFormat="1" applyFont="1" applyBorder="1" applyAlignment="1">
      <alignment horizontal="right" vertical="center"/>
    </xf>
    <xf numFmtId="0" fontId="0" fillId="0" borderId="56" xfId="0" applyBorder="1" applyAlignment="1">
      <alignment horizontal="left" vertical="center" indent="1"/>
    </xf>
    <xf numFmtId="0" fontId="57" fillId="0" borderId="56" xfId="0" applyFont="1" applyBorder="1" applyAlignment="1">
      <alignment vertical="center"/>
    </xf>
    <xf numFmtId="49" fontId="0" fillId="0" borderId="79" xfId="0" applyNumberFormat="1" applyFont="1" applyBorder="1" applyAlignment="1">
      <alignment horizontal="left" vertical="center"/>
    </xf>
    <xf numFmtId="1" fontId="57" fillId="0" borderId="55" xfId="0" applyNumberFormat="1" applyFont="1" applyBorder="1" applyAlignment="1">
      <alignment horizontal="right" vertical="center"/>
    </xf>
    <xf numFmtId="4" fontId="78" fillId="0" borderId="55" xfId="0" applyNumberFormat="1" applyFont="1" applyBorder="1" applyAlignment="1">
      <alignment vertical="center"/>
    </xf>
    <xf numFmtId="4" fontId="78" fillId="0" borderId="56" xfId="0" applyNumberFormat="1" applyFont="1" applyBorder="1" applyAlignment="1">
      <alignment vertical="center"/>
    </xf>
    <xf numFmtId="4" fontId="78" fillId="0" borderId="55" xfId="0" applyNumberFormat="1" applyFont="1" applyBorder="1" applyAlignment="1">
      <alignment horizontal="right" vertical="center"/>
    </xf>
    <xf numFmtId="4" fontId="78" fillId="0" borderId="56" xfId="0" applyNumberFormat="1" applyFont="1" applyBorder="1" applyAlignment="1">
      <alignment horizontal="right" vertical="center"/>
    </xf>
    <xf numFmtId="0" fontId="0" fillId="0" borderId="74" xfId="0" applyBorder="1" applyAlignment="1">
      <alignment horizontal="left" vertical="center" indent="1"/>
    </xf>
    <xf numFmtId="0" fontId="0" fillId="0" borderId="34" xfId="0" applyBorder="1" applyAlignment="1">
      <alignment horizontal="left" vertical="center"/>
    </xf>
    <xf numFmtId="0" fontId="0" fillId="0" borderId="34" xfId="0" applyBorder="1"/>
    <xf numFmtId="1" fontId="57" fillId="0" borderId="35" xfId="0" applyNumberFormat="1" applyFont="1" applyBorder="1" applyAlignment="1">
      <alignment horizontal="right" vertical="center"/>
    </xf>
    <xf numFmtId="0" fontId="0" fillId="0" borderId="34" xfId="0" applyBorder="1" applyAlignment="1">
      <alignment horizontal="left" vertical="center" indent="1"/>
    </xf>
    <xf numFmtId="4" fontId="78" fillId="0" borderId="35" xfId="0" applyNumberFormat="1" applyFont="1" applyBorder="1" applyAlignment="1">
      <alignment horizontal="right" vertical="center"/>
    </xf>
    <xf numFmtId="4" fontId="78" fillId="0" borderId="34" xfId="0" applyNumberFormat="1" applyFont="1" applyBorder="1" applyAlignment="1">
      <alignment horizontal="right" vertical="center"/>
    </xf>
    <xf numFmtId="49" fontId="0" fillId="0" borderId="75" xfId="0" applyNumberFormat="1" applyFont="1" applyBorder="1" applyAlignment="1">
      <alignment horizontal="left" vertical="center"/>
    </xf>
    <xf numFmtId="0" fontId="0" fillId="0" borderId="72" xfId="0" applyBorder="1" applyAlignment="1">
      <alignment horizontal="left" vertical="center" indent="1"/>
    </xf>
    <xf numFmtId="0" fontId="0" fillId="0" borderId="0" xfId="0" applyBorder="1" applyAlignment="1">
      <alignment horizontal="left" vertical="center"/>
    </xf>
    <xf numFmtId="1" fontId="0" fillId="0" borderId="0" xfId="0" applyNumberFormat="1" applyBorder="1" applyAlignment="1">
      <alignment horizontal="left" vertical="center"/>
    </xf>
    <xf numFmtId="4" fontId="0" fillId="0" borderId="0" xfId="0" applyNumberFormat="1" applyBorder="1" applyAlignment="1">
      <alignment horizontal="left" vertical="center"/>
    </xf>
    <xf numFmtId="4" fontId="78" fillId="0" borderId="30" xfId="0" applyNumberFormat="1" applyFont="1" applyBorder="1" applyAlignment="1">
      <alignment horizontal="right" vertical="center"/>
    </xf>
    <xf numFmtId="49" fontId="0" fillId="0" borderId="73" xfId="0" applyNumberFormat="1" applyFont="1" applyBorder="1" applyAlignment="1">
      <alignment horizontal="left" vertical="center"/>
    </xf>
    <xf numFmtId="0" fontId="56" fillId="8" borderId="63" xfId="0" applyFont="1" applyFill="1" applyBorder="1" applyAlignment="1">
      <alignment horizontal="left" vertical="center" indent="1"/>
    </xf>
    <xf numFmtId="0" fontId="57" fillId="8" borderId="64" xfId="0" applyFont="1" applyFill="1" applyBorder="1" applyAlignment="1">
      <alignment horizontal="left" vertical="center"/>
    </xf>
    <xf numFmtId="0" fontId="0" fillId="8" borderId="64" xfId="0" applyFill="1" applyBorder="1" applyAlignment="1">
      <alignment horizontal="left" vertical="center"/>
    </xf>
    <xf numFmtId="4" fontId="56" fillId="8" borderId="64" xfId="0" applyNumberFormat="1" applyFont="1" applyFill="1" applyBorder="1" applyAlignment="1">
      <alignment horizontal="left" vertical="center"/>
    </xf>
    <xf numFmtId="2" fontId="79" fillId="8" borderId="64" xfId="0" applyNumberFormat="1" applyFont="1" applyFill="1" applyBorder="1" applyAlignment="1">
      <alignment horizontal="right" vertical="center"/>
    </xf>
    <xf numFmtId="49" fontId="0" fillId="8" borderId="67" xfId="0" applyNumberFormat="1" applyFill="1" applyBorder="1" applyAlignment="1">
      <alignment horizontal="left" vertical="center"/>
    </xf>
    <xf numFmtId="0" fontId="0" fillId="8" borderId="64" xfId="0" applyFill="1" applyBorder="1"/>
    <xf numFmtId="4" fontId="79" fillId="8" borderId="64" xfId="0" applyNumberFormat="1" applyFont="1" applyFill="1" applyBorder="1" applyAlignment="1">
      <alignment horizontal="right" vertical="center"/>
    </xf>
    <xf numFmtId="49" fontId="57" fillId="8" borderId="67" xfId="0" applyNumberFormat="1" applyFont="1" applyFill="1" applyBorder="1" applyAlignment="1">
      <alignment horizontal="left" vertical="center"/>
    </xf>
    <xf numFmtId="0" fontId="0" fillId="0" borderId="73" xfId="0" applyBorder="1" applyAlignment="1">
      <alignment horizontal="right"/>
    </xf>
    <xf numFmtId="0" fontId="0" fillId="0" borderId="72" xfId="0" applyBorder="1" applyAlignment="1">
      <alignment horizontal="right"/>
    </xf>
    <xf numFmtId="0" fontId="0" fillId="0" borderId="0" xfId="0" applyBorder="1" applyAlignment="1">
      <alignment horizontal="center" vertical="center"/>
    </xf>
    <xf numFmtId="0" fontId="57" fillId="0" borderId="34" xfId="0" applyFont="1" applyBorder="1" applyAlignment="1">
      <alignment vertical="top"/>
    </xf>
    <xf numFmtId="14" fontId="57" fillId="0" borderId="34" xfId="0" applyNumberFormat="1" applyFont="1" applyBorder="1" applyAlignment="1">
      <alignment horizontal="center" vertical="top"/>
    </xf>
    <xf numFmtId="0" fontId="57" fillId="0" borderId="72" xfId="0" applyFont="1" applyBorder="1"/>
    <xf numFmtId="0" fontId="57" fillId="0" borderId="0" xfId="0" applyFont="1" applyBorder="1"/>
    <xf numFmtId="0" fontId="57" fillId="0" borderId="34" xfId="0" applyFont="1" applyBorder="1"/>
    <xf numFmtId="0" fontId="57" fillId="0" borderId="34" xfId="0" applyFont="1" applyBorder="1" applyAlignment="1"/>
    <xf numFmtId="0" fontId="57" fillId="0" borderId="73" xfId="0" applyFont="1" applyBorder="1" applyAlignment="1">
      <alignment horizontal="right"/>
    </xf>
    <xf numFmtId="0" fontId="57" fillId="0" borderId="0" xfId="0" applyFont="1"/>
    <xf numFmtId="0" fontId="0" fillId="0" borderId="30" xfId="0" applyBorder="1" applyAlignment="1">
      <alignment horizontal="center"/>
    </xf>
    <xf numFmtId="0" fontId="0" fillId="0" borderId="0" xfId="0" applyBorder="1" applyAlignment="1">
      <alignment horizontal="center"/>
    </xf>
    <xf numFmtId="0" fontId="0" fillId="0" borderId="80" xfId="0" applyBorder="1"/>
    <xf numFmtId="0" fontId="0" fillId="0" borderId="81" xfId="0" applyBorder="1"/>
    <xf numFmtId="0" fontId="0" fillId="0" borderId="81" xfId="0" applyBorder="1" applyAlignment="1"/>
    <xf numFmtId="0" fontId="0" fillId="0" borderId="82" xfId="0" applyBorder="1" applyAlignment="1">
      <alignment horizontal="right"/>
    </xf>
    <xf numFmtId="0" fontId="56" fillId="0" borderId="0" xfId="0" applyFont="1" applyAlignment="1">
      <alignment horizontal="left"/>
    </xf>
    <xf numFmtId="0" fontId="75" fillId="0" borderId="0" xfId="0" applyFont="1" applyAlignment="1">
      <alignment horizontal="center"/>
    </xf>
    <xf numFmtId="0" fontId="75" fillId="0" borderId="0" xfId="0" applyFont="1" applyAlignment="1">
      <alignment horizontal="center" shrinkToFit="1"/>
    </xf>
    <xf numFmtId="3" fontId="0" fillId="0" borderId="32" xfId="0" applyNumberFormat="1" applyBorder="1"/>
    <xf numFmtId="3" fontId="59" fillId="10" borderId="29" xfId="0" applyNumberFormat="1" applyFont="1" applyFill="1" applyBorder="1" applyAlignment="1">
      <alignment vertical="center"/>
    </xf>
    <xf numFmtId="3" fontId="59" fillId="10" borderId="30" xfId="0" applyNumberFormat="1" applyFont="1" applyFill="1" applyBorder="1" applyAlignment="1">
      <alignment vertical="center"/>
    </xf>
    <xf numFmtId="3" fontId="59" fillId="10" borderId="30" xfId="0" applyNumberFormat="1" applyFont="1" applyFill="1" applyBorder="1" applyAlignment="1">
      <alignment vertical="center" wrapText="1"/>
    </xf>
    <xf numFmtId="3" fontId="66" fillId="10" borderId="46" xfId="0" applyNumberFormat="1" applyFont="1" applyFill="1" applyBorder="1" applyAlignment="1">
      <alignment horizontal="center" vertical="center" wrapText="1" shrinkToFit="1"/>
    </xf>
    <xf numFmtId="3" fontId="59" fillId="10" borderId="46" xfId="0" applyNumberFormat="1" applyFont="1" applyFill="1" applyBorder="1" applyAlignment="1">
      <alignment horizontal="center" vertical="center" wrapText="1" shrinkToFit="1"/>
    </xf>
    <xf numFmtId="3" fontId="59" fillId="10" borderId="46" xfId="0" applyNumberFormat="1" applyFont="1" applyFill="1" applyBorder="1" applyAlignment="1">
      <alignment horizontal="center" vertical="center" wrapText="1"/>
    </xf>
    <xf numFmtId="3" fontId="0" fillId="0" borderId="29" xfId="0" applyNumberFormat="1" applyBorder="1" applyAlignment="1"/>
    <xf numFmtId="3" fontId="0" fillId="0" borderId="30" xfId="0" applyNumberFormat="1" applyBorder="1"/>
    <xf numFmtId="3" fontId="0" fillId="0" borderId="30" xfId="0" applyNumberFormat="1" applyBorder="1" applyAlignment="1">
      <alignment wrapText="1"/>
    </xf>
    <xf numFmtId="3" fontId="59" fillId="0" borderId="46" xfId="0" applyNumberFormat="1" applyFont="1" applyBorder="1" applyAlignment="1">
      <alignment horizontal="right" wrapText="1" shrinkToFit="1"/>
    </xf>
    <xf numFmtId="3" fontId="59" fillId="0" borderId="46" xfId="0" applyNumberFormat="1" applyFont="1" applyBorder="1" applyAlignment="1">
      <alignment horizontal="right" shrinkToFit="1"/>
    </xf>
    <xf numFmtId="3" fontId="0" fillId="0" borderId="46" xfId="0" applyNumberFormat="1" applyBorder="1" applyAlignment="1">
      <alignment shrinkToFit="1"/>
    </xf>
    <xf numFmtId="3" fontId="0" fillId="0" borderId="46" xfId="0" applyNumberFormat="1" applyBorder="1" applyAlignment="1"/>
    <xf numFmtId="3" fontId="57" fillId="0" borderId="32" xfId="0" applyNumberFormat="1" applyFont="1" applyBorder="1" applyAlignment="1"/>
    <xf numFmtId="3" fontId="57" fillId="0" borderId="0" xfId="0" applyNumberFormat="1" applyFont="1" applyBorder="1"/>
    <xf numFmtId="3" fontId="57" fillId="0" borderId="0" xfId="0" applyNumberFormat="1" applyFont="1" applyBorder="1" applyAlignment="1">
      <alignment wrapText="1"/>
    </xf>
    <xf numFmtId="3" fontId="57" fillId="0" borderId="45" xfId="0" applyNumberFormat="1" applyFont="1" applyBorder="1" applyAlignment="1">
      <alignment wrapText="1" shrinkToFit="1"/>
    </xf>
    <xf numFmtId="3" fontId="57" fillId="0" borderId="45" xfId="0" applyNumberFormat="1" applyFont="1" applyBorder="1" applyAlignment="1">
      <alignment shrinkToFit="1"/>
    </xf>
    <xf numFmtId="3" fontId="57" fillId="0" borderId="45" xfId="0" applyNumberFormat="1" applyFont="1" applyBorder="1" applyAlignment="1"/>
    <xf numFmtId="3" fontId="0" fillId="0" borderId="35" xfId="0" applyNumberFormat="1" applyBorder="1" applyAlignment="1">
      <alignment horizontal="left" indent="1"/>
    </xf>
    <xf numFmtId="3" fontId="0" fillId="0" borderId="34" xfId="0" applyNumberFormat="1" applyBorder="1"/>
    <xf numFmtId="3" fontId="0" fillId="0" borderId="34" xfId="0" applyNumberFormat="1" applyBorder="1" applyAlignment="1">
      <alignment wrapText="1"/>
    </xf>
    <xf numFmtId="3" fontId="0" fillId="0" borderId="57" xfId="0" applyNumberFormat="1" applyBorder="1" applyAlignment="1">
      <alignment wrapText="1" shrinkToFit="1"/>
    </xf>
    <xf numFmtId="3" fontId="0" fillId="0" borderId="57" xfId="0" applyNumberFormat="1" applyBorder="1" applyAlignment="1">
      <alignment shrinkToFit="1"/>
    </xf>
    <xf numFmtId="3" fontId="0" fillId="0" borderId="57" xfId="0" applyNumberFormat="1" applyBorder="1" applyAlignment="1"/>
    <xf numFmtId="3" fontId="0" fillId="8" borderId="55" xfId="0" applyNumberFormat="1" applyFill="1" applyBorder="1"/>
    <xf numFmtId="3" fontId="0" fillId="8" borderId="56" xfId="0" applyNumberFormat="1" applyFill="1" applyBorder="1"/>
    <xf numFmtId="3" fontId="0" fillId="8" borderId="78" xfId="0" applyNumberFormat="1" applyFill="1" applyBorder="1"/>
    <xf numFmtId="3" fontId="0" fillId="8" borderId="57" xfId="0" applyNumberFormat="1" applyFill="1" applyBorder="1" applyAlignment="1">
      <alignment wrapText="1" shrinkToFit="1"/>
    </xf>
    <xf numFmtId="3" fontId="0" fillId="8" borderId="57" xfId="0" applyNumberFormat="1" applyFill="1" applyBorder="1" applyAlignment="1">
      <alignment shrinkToFit="1"/>
    </xf>
    <xf numFmtId="3" fontId="0" fillId="8" borderId="57" xfId="0" applyNumberFormat="1" applyFill="1" applyBorder="1" applyAlignment="1"/>
    <xf numFmtId="0" fontId="56" fillId="0" borderId="0" xfId="0" applyFont="1"/>
    <xf numFmtId="0" fontId="0" fillId="0" borderId="0" xfId="0" applyAlignment="1"/>
    <xf numFmtId="0" fontId="62" fillId="0" borderId="32" xfId="0" applyFont="1" applyBorder="1" applyAlignment="1">
      <alignment horizontal="center" vertical="center" wrapText="1"/>
    </xf>
    <xf numFmtId="0" fontId="62" fillId="10" borderId="29" xfId="0" applyFont="1" applyFill="1" applyBorder="1" applyAlignment="1">
      <alignment horizontal="center" vertical="center" wrapText="1"/>
    </xf>
    <xf numFmtId="0" fontId="62" fillId="10" borderId="30" xfId="0" applyFont="1" applyFill="1" applyBorder="1" applyAlignment="1">
      <alignment horizontal="center" vertical="center" wrapText="1"/>
    </xf>
    <xf numFmtId="0" fontId="62" fillId="10" borderId="46" xfId="0" applyFont="1" applyFill="1" applyBorder="1" applyAlignment="1">
      <alignment horizontal="center" vertical="center" wrapText="1"/>
    </xf>
    <xf numFmtId="0" fontId="59" fillId="0" borderId="32" xfId="0" applyFont="1" applyBorder="1" applyAlignment="1">
      <alignment vertical="center"/>
    </xf>
    <xf numFmtId="49" fontId="59" fillId="0" borderId="29" xfId="0" applyNumberFormat="1" applyFont="1" applyBorder="1" applyAlignment="1">
      <alignment vertical="center"/>
    </xf>
    <xf numFmtId="49" fontId="59" fillId="0" borderId="29" xfId="0" applyNumberFormat="1" applyFont="1" applyBorder="1" applyAlignment="1">
      <alignment vertical="center" wrapText="1"/>
    </xf>
    <xf numFmtId="49" fontId="59" fillId="0" borderId="30" xfId="0" applyNumberFormat="1" applyFont="1" applyBorder="1" applyAlignment="1">
      <alignment vertical="center" wrapText="1"/>
    </xf>
    <xf numFmtId="4" fontId="59" fillId="0" borderId="46" xfId="0" applyNumberFormat="1" applyFont="1" applyBorder="1" applyAlignment="1">
      <alignment horizontal="center" vertical="center"/>
    </xf>
    <xf numFmtId="4" fontId="59" fillId="0" borderId="46" xfId="0" applyNumberFormat="1" applyFont="1" applyBorder="1" applyAlignment="1">
      <alignment vertical="center"/>
    </xf>
    <xf numFmtId="3" fontId="59" fillId="0" borderId="46" xfId="0" applyNumberFormat="1" applyFont="1" applyBorder="1" applyAlignment="1">
      <alignment vertical="center"/>
    </xf>
    <xf numFmtId="49" fontId="59" fillId="0" borderId="32" xfId="0" applyNumberFormat="1" applyFont="1" applyBorder="1" applyAlignment="1">
      <alignment vertical="center"/>
    </xf>
    <xf numFmtId="49" fontId="59" fillId="0" borderId="32" xfId="0" applyNumberFormat="1" applyFont="1" applyBorder="1" applyAlignment="1">
      <alignment vertical="center" wrapText="1"/>
    </xf>
    <xf numFmtId="49" fontId="59" fillId="0" borderId="0" xfId="0" applyNumberFormat="1" applyFont="1" applyBorder="1" applyAlignment="1">
      <alignment vertical="center" wrapText="1"/>
    </xf>
    <xf numFmtId="4" fontId="59" fillId="0" borderId="45" xfId="0" applyNumberFormat="1" applyFont="1" applyBorder="1" applyAlignment="1">
      <alignment horizontal="center" vertical="center"/>
    </xf>
    <xf numFmtId="4" fontId="59" fillId="0" borderId="45" xfId="0" applyNumberFormat="1" applyFont="1" applyBorder="1" applyAlignment="1">
      <alignment vertical="center"/>
    </xf>
    <xf numFmtId="3" fontId="59" fillId="0" borderId="45" xfId="0" applyNumberFormat="1" applyFont="1" applyBorder="1" applyAlignment="1">
      <alignment vertical="center"/>
    </xf>
    <xf numFmtId="49" fontId="59" fillId="0" borderId="35" xfId="0" applyNumberFormat="1" applyFont="1" applyBorder="1" applyAlignment="1">
      <alignment vertical="center"/>
    </xf>
    <xf numFmtId="49" fontId="59" fillId="0" borderId="35" xfId="0" applyNumberFormat="1" applyFont="1" applyBorder="1" applyAlignment="1">
      <alignment vertical="center" wrapText="1"/>
    </xf>
    <xf numFmtId="49" fontId="59" fillId="0" borderId="34" xfId="0" applyNumberFormat="1" applyFont="1" applyBorder="1" applyAlignment="1">
      <alignment vertical="center" wrapText="1"/>
    </xf>
    <xf numFmtId="4" fontId="59" fillId="0" borderId="57" xfId="0" applyNumberFormat="1" applyFont="1" applyBorder="1" applyAlignment="1">
      <alignment horizontal="center" vertical="center"/>
    </xf>
    <xf numFmtId="4" fontId="59" fillId="0" borderId="57" xfId="0" applyNumberFormat="1" applyFont="1" applyBorder="1" applyAlignment="1">
      <alignment vertical="center"/>
    </xf>
    <xf numFmtId="3" fontId="59" fillId="0" borderId="57" xfId="0" applyNumberFormat="1" applyFont="1" applyBorder="1" applyAlignment="1">
      <alignment vertical="center"/>
    </xf>
    <xf numFmtId="0" fontId="59" fillId="0" borderId="32" xfId="0" applyFont="1" applyBorder="1"/>
    <xf numFmtId="0" fontId="59" fillId="8" borderId="35" xfId="0" applyFont="1" applyFill="1" applyBorder="1"/>
    <xf numFmtId="0" fontId="59" fillId="8" borderId="34" xfId="0" applyFont="1" applyFill="1" applyBorder="1"/>
    <xf numFmtId="4" fontId="59" fillId="8" borderId="57" xfId="0" applyNumberFormat="1" applyFont="1" applyFill="1" applyBorder="1" applyAlignment="1">
      <alignment horizontal="center"/>
    </xf>
    <xf numFmtId="4" fontId="59" fillId="8" borderId="57" xfId="0" applyNumberFormat="1" applyFont="1" applyFill="1" applyBorder="1" applyAlignment="1"/>
    <xf numFmtId="3" fontId="59" fillId="8" borderId="57" xfId="0" applyNumberFormat="1" applyFont="1" applyFill="1" applyBorder="1" applyAlignment="1"/>
    <xf numFmtId="4" fontId="0" fillId="0" borderId="0" xfId="0" applyNumberFormat="1"/>
    <xf numFmtId="4" fontId="0" fillId="0" borderId="0" xfId="0" applyNumberFormat="1" applyAlignment="1"/>
    <xf numFmtId="3" fontId="0" fillId="0" borderId="0" xfId="0" applyNumberFormat="1" applyAlignment="1"/>
    <xf numFmtId="0" fontId="56" fillId="0" borderId="0" xfId="0" applyFont="1" applyAlignment="1">
      <alignment horizontal="center"/>
    </xf>
    <xf numFmtId="0" fontId="0" fillId="0" borderId="49" xfId="0" applyFont="1" applyBorder="1" applyAlignment="1">
      <alignment vertical="center"/>
    </xf>
    <xf numFmtId="49" fontId="0" fillId="0" borderId="56" xfId="0" applyNumberFormat="1" applyBorder="1" applyAlignment="1">
      <alignment vertical="center"/>
    </xf>
    <xf numFmtId="49" fontId="0" fillId="0" borderId="56" xfId="0" applyNumberFormat="1" applyBorder="1" applyAlignment="1">
      <alignment vertical="center"/>
    </xf>
    <xf numFmtId="0" fontId="0" fillId="0" borderId="56" xfId="0" applyBorder="1" applyAlignment="1">
      <alignment vertical="center"/>
    </xf>
    <xf numFmtId="0" fontId="0" fillId="0" borderId="78" xfId="0" applyBorder="1" applyAlignment="1">
      <alignment vertical="center"/>
    </xf>
    <xf numFmtId="49" fontId="0" fillId="0" borderId="0" xfId="0" applyNumberFormat="1"/>
    <xf numFmtId="0" fontId="0" fillId="8" borderId="49" xfId="0" applyFont="1" applyFill="1" applyBorder="1" applyAlignment="1">
      <alignment vertical="center"/>
    </xf>
    <xf numFmtId="49" fontId="0" fillId="8" borderId="56" xfId="0" applyNumberFormat="1" applyFill="1" applyBorder="1" applyAlignment="1">
      <alignment vertical="center"/>
    </xf>
    <xf numFmtId="49" fontId="0" fillId="8" borderId="56" xfId="0" applyNumberFormat="1" applyFill="1" applyBorder="1" applyAlignment="1">
      <alignment vertical="center"/>
    </xf>
    <xf numFmtId="0" fontId="0" fillId="8" borderId="56" xfId="0" applyFill="1" applyBorder="1" applyAlignment="1">
      <alignment vertical="center"/>
    </xf>
    <xf numFmtId="0" fontId="0" fillId="8" borderId="78" xfId="0" applyFill="1" applyBorder="1" applyAlignment="1">
      <alignment vertical="center"/>
    </xf>
    <xf numFmtId="0" fontId="0" fillId="0" borderId="0" xfId="0" applyAlignment="1">
      <alignment horizontal="center"/>
    </xf>
    <xf numFmtId="0" fontId="0" fillId="10" borderId="46" xfId="0" applyFill="1" applyBorder="1"/>
    <xf numFmtId="49" fontId="0" fillId="10" borderId="46" xfId="0" applyNumberFormat="1" applyFill="1" applyBorder="1"/>
    <xf numFmtId="0" fontId="0" fillId="10" borderId="46" xfId="0" applyFill="1" applyBorder="1" applyAlignment="1">
      <alignment horizontal="center"/>
    </xf>
    <xf numFmtId="0" fontId="0" fillId="10" borderId="29" xfId="0" applyFill="1" applyBorder="1"/>
    <xf numFmtId="0" fontId="0" fillId="10" borderId="46" xfId="0" applyFill="1" applyBorder="1" applyAlignment="1">
      <alignment wrapText="1"/>
    </xf>
    <xf numFmtId="0" fontId="0" fillId="8" borderId="55" xfId="0" applyFill="1" applyBorder="1" applyAlignment="1">
      <alignment vertical="top"/>
    </xf>
    <xf numFmtId="49" fontId="0" fillId="8" borderId="55" xfId="0" applyNumberFormat="1" applyFill="1" applyBorder="1" applyAlignment="1">
      <alignment vertical="top"/>
    </xf>
    <xf numFmtId="49" fontId="0" fillId="8" borderId="49" xfId="0" applyNumberFormat="1" applyFill="1" applyBorder="1" applyAlignment="1">
      <alignment vertical="top"/>
    </xf>
    <xf numFmtId="0" fontId="0" fillId="8" borderId="78" xfId="0" applyFill="1" applyBorder="1" applyAlignment="1">
      <alignment horizontal="center" vertical="top"/>
    </xf>
    <xf numFmtId="166" fontId="0" fillId="8" borderId="49" xfId="0" applyNumberFormat="1" applyFill="1" applyBorder="1" applyAlignment="1">
      <alignment vertical="top"/>
    </xf>
    <xf numFmtId="4" fontId="0" fillId="8" borderId="49" xfId="0" applyNumberFormat="1" applyFill="1" applyBorder="1" applyAlignment="1">
      <alignment vertical="top"/>
    </xf>
    <xf numFmtId="4" fontId="0" fillId="8" borderId="55" xfId="0" applyNumberFormat="1" applyFill="1" applyBorder="1" applyAlignment="1">
      <alignment vertical="top"/>
    </xf>
    <xf numFmtId="0" fontId="63" fillId="0" borderId="32" xfId="0" applyFont="1" applyBorder="1" applyAlignment="1">
      <alignment vertical="top"/>
    </xf>
    <xf numFmtId="0" fontId="63" fillId="0" borderId="32" xfId="0" applyNumberFormat="1" applyFont="1" applyBorder="1" applyAlignment="1">
      <alignment vertical="top"/>
    </xf>
    <xf numFmtId="0" fontId="63" fillId="0" borderId="45" xfId="0" applyNumberFormat="1" applyFont="1" applyBorder="1" applyAlignment="1">
      <alignment horizontal="left" vertical="top" wrapText="1"/>
    </xf>
    <xf numFmtId="0" fontId="63" fillId="0" borderId="33" xfId="0" applyFont="1" applyBorder="1" applyAlignment="1">
      <alignment horizontal="center" vertical="top" shrinkToFit="1"/>
    </xf>
    <xf numFmtId="166" fontId="63" fillId="0" borderId="45" xfId="0" applyNumberFormat="1" applyFont="1" applyBorder="1" applyAlignment="1">
      <alignment vertical="top" shrinkToFit="1"/>
    </xf>
    <xf numFmtId="4" fontId="63" fillId="9" borderId="45" xfId="0" applyNumberFormat="1" applyFont="1" applyFill="1" applyBorder="1" applyAlignment="1" applyProtection="1">
      <alignment vertical="top" shrinkToFit="1"/>
      <protection locked="0"/>
    </xf>
    <xf numFmtId="4" fontId="63" fillId="0" borderId="45" xfId="0" applyNumberFormat="1" applyFont="1" applyBorder="1" applyAlignment="1">
      <alignment vertical="top" shrinkToFit="1"/>
    </xf>
    <xf numFmtId="4" fontId="63" fillId="0" borderId="32" xfId="0" applyNumberFormat="1" applyFont="1" applyBorder="1" applyAlignment="1">
      <alignment vertical="top" shrinkToFit="1"/>
    </xf>
    <xf numFmtId="0" fontId="63" fillId="0" borderId="0" xfId="0" applyFont="1"/>
    <xf numFmtId="166" fontId="63" fillId="9" borderId="45" xfId="0" applyNumberFormat="1" applyFont="1" applyFill="1" applyBorder="1" applyAlignment="1" applyProtection="1">
      <alignment vertical="top" shrinkToFit="1"/>
      <protection locked="0"/>
    </xf>
    <xf numFmtId="0" fontId="0" fillId="8" borderId="35" xfId="0" applyFill="1" applyBorder="1" applyAlignment="1">
      <alignment vertical="top"/>
    </xf>
    <xf numFmtId="0" fontId="0" fillId="8" borderId="35" xfId="0" applyNumberFormat="1" applyFill="1" applyBorder="1" applyAlignment="1">
      <alignment vertical="top"/>
    </xf>
    <xf numFmtId="0" fontId="0" fillId="8" borderId="57" xfId="0" applyNumberFormat="1" applyFill="1" applyBorder="1" applyAlignment="1">
      <alignment horizontal="left" vertical="top" wrapText="1"/>
    </xf>
    <xf numFmtId="0" fontId="0" fillId="8" borderId="36" xfId="0" applyFill="1" applyBorder="1" applyAlignment="1">
      <alignment horizontal="center" vertical="top" shrinkToFit="1"/>
    </xf>
    <xf numFmtId="166" fontId="0" fillId="8" borderId="57" xfId="0" applyNumberFormat="1" applyFill="1" applyBorder="1" applyAlignment="1">
      <alignment vertical="top" shrinkToFit="1"/>
    </xf>
    <xf numFmtId="4" fontId="0" fillId="8" borderId="57" xfId="0" applyNumberFormat="1" applyFill="1" applyBorder="1" applyAlignment="1">
      <alignment vertical="top" shrinkToFit="1"/>
    </xf>
    <xf numFmtId="4" fontId="0" fillId="8" borderId="35" xfId="0" applyNumberFormat="1" applyFill="1" applyBorder="1" applyAlignment="1">
      <alignment vertical="top" shrinkToFit="1"/>
    </xf>
    <xf numFmtId="0" fontId="63" fillId="0" borderId="35" xfId="0" applyFont="1" applyBorder="1" applyAlignment="1">
      <alignment vertical="top"/>
    </xf>
    <xf numFmtId="0" fontId="63" fillId="0" borderId="35" xfId="0" applyNumberFormat="1" applyFont="1" applyBorder="1" applyAlignment="1">
      <alignment vertical="top"/>
    </xf>
    <xf numFmtId="0" fontId="63" fillId="0" borderId="57" xfId="0" applyNumberFormat="1" applyFont="1" applyBorder="1" applyAlignment="1">
      <alignment horizontal="left" vertical="top" wrapText="1"/>
    </xf>
    <xf numFmtId="0" fontId="63" fillId="0" borderId="36" xfId="0" applyFont="1" applyBorder="1" applyAlignment="1">
      <alignment horizontal="center" vertical="top" shrinkToFit="1"/>
    </xf>
    <xf numFmtId="166" fontId="63" fillId="0" borderId="57" xfId="0" applyNumberFormat="1" applyFont="1" applyBorder="1" applyAlignment="1">
      <alignment vertical="top" shrinkToFit="1"/>
    </xf>
    <xf numFmtId="4" fontId="63" fillId="9" borderId="57" xfId="0" applyNumberFormat="1" applyFont="1" applyFill="1" applyBorder="1" applyAlignment="1" applyProtection="1">
      <alignment vertical="top" shrinkToFit="1"/>
      <protection locked="0"/>
    </xf>
    <xf numFmtId="4" fontId="63" fillId="0" borderId="57" xfId="0" applyNumberFormat="1" applyFont="1" applyBorder="1" applyAlignment="1">
      <alignment vertical="top" shrinkToFit="1"/>
    </xf>
    <xf numFmtId="4" fontId="63" fillId="0" borderId="35" xfId="0" applyNumberFormat="1" applyFont="1" applyBorder="1" applyAlignment="1">
      <alignment vertical="top" shrinkToFit="1"/>
    </xf>
    <xf numFmtId="0" fontId="0" fillId="0" borderId="0" xfId="0" applyAlignment="1">
      <alignment vertical="top"/>
    </xf>
    <xf numFmtId="49" fontId="0" fillId="0" borderId="0" xfId="0" applyNumberFormat="1" applyAlignment="1">
      <alignment vertical="top"/>
    </xf>
    <xf numFmtId="49" fontId="0" fillId="0" borderId="0" xfId="0" applyNumberFormat="1" applyAlignment="1">
      <alignment horizontal="left" vertical="top" wrapText="1"/>
    </xf>
    <xf numFmtId="0" fontId="0" fillId="0" borderId="0" xfId="0" applyAlignment="1">
      <alignment horizontal="center" vertical="top"/>
    </xf>
    <xf numFmtId="0" fontId="57" fillId="8" borderId="55" xfId="0" applyFont="1" applyFill="1" applyBorder="1" applyAlignment="1">
      <alignment vertical="top"/>
    </xf>
    <xf numFmtId="49" fontId="57" fillId="8" borderId="56" xfId="0" applyNumberFormat="1" applyFont="1" applyFill="1" applyBorder="1" applyAlignment="1">
      <alignment vertical="top"/>
    </xf>
    <xf numFmtId="49" fontId="57" fillId="8" borderId="56" xfId="0" applyNumberFormat="1" applyFont="1" applyFill="1" applyBorder="1" applyAlignment="1">
      <alignment horizontal="left" vertical="top" wrapText="1"/>
    </xf>
    <xf numFmtId="0" fontId="57" fillId="8" borderId="56" xfId="0" applyFont="1" applyFill="1" applyBorder="1" applyAlignment="1">
      <alignment horizontal="center" vertical="top"/>
    </xf>
    <xf numFmtId="0" fontId="57" fillId="8" borderId="56" xfId="0" applyFont="1" applyFill="1" applyBorder="1" applyAlignment="1">
      <alignment vertical="top"/>
    </xf>
    <xf numFmtId="4" fontId="57" fillId="8" borderId="78" xfId="0" applyNumberFormat="1" applyFont="1" applyFill="1" applyBorder="1" applyAlignment="1">
      <alignment vertical="top"/>
    </xf>
    <xf numFmtId="0" fontId="0" fillId="0" borderId="0" xfId="0" applyAlignment="1">
      <alignment vertical="top"/>
    </xf>
    <xf numFmtId="0" fontId="0" fillId="0" borderId="0" xfId="0" applyAlignment="1">
      <alignment horizontal="left" vertical="top" wrapText="1"/>
    </xf>
    <xf numFmtId="0" fontId="0" fillId="9" borderId="29" xfId="0" applyFill="1" applyBorder="1" applyAlignment="1" applyProtection="1">
      <alignment vertical="top" wrapText="1"/>
      <protection locked="0"/>
    </xf>
    <xf numFmtId="0" fontId="0" fillId="9" borderId="30" xfId="0" applyFill="1" applyBorder="1" applyAlignment="1" applyProtection="1">
      <alignment vertical="top" wrapText="1"/>
      <protection locked="0"/>
    </xf>
    <xf numFmtId="0" fontId="0" fillId="9" borderId="30" xfId="0" applyFill="1" applyBorder="1" applyAlignment="1" applyProtection="1">
      <alignment horizontal="left" vertical="top" wrapText="1"/>
      <protection locked="0"/>
    </xf>
    <xf numFmtId="0" fontId="0" fillId="9" borderId="31" xfId="0" applyFill="1" applyBorder="1" applyAlignment="1" applyProtection="1">
      <alignment vertical="top" wrapText="1"/>
      <protection locked="0"/>
    </xf>
    <xf numFmtId="0" fontId="0" fillId="9" borderId="32" xfId="0" applyFill="1" applyBorder="1" applyAlignment="1" applyProtection="1">
      <alignment vertical="top" wrapText="1"/>
      <protection locked="0"/>
    </xf>
    <xf numFmtId="0" fontId="0" fillId="9" borderId="0" xfId="0" applyFill="1" applyBorder="1" applyAlignment="1" applyProtection="1">
      <alignment vertical="top" wrapText="1"/>
      <protection locked="0"/>
    </xf>
    <xf numFmtId="0" fontId="0" fillId="9" borderId="0" xfId="0" applyFill="1" applyBorder="1" applyAlignment="1" applyProtection="1">
      <alignment horizontal="left" vertical="top" wrapText="1"/>
      <protection locked="0"/>
    </xf>
    <xf numFmtId="0" fontId="0" fillId="9" borderId="33" xfId="0" applyFill="1" applyBorder="1" applyAlignment="1" applyProtection="1">
      <alignment vertical="top" wrapText="1"/>
      <protection locked="0"/>
    </xf>
    <xf numFmtId="0" fontId="0" fillId="9" borderId="35" xfId="0" applyFill="1" applyBorder="1" applyAlignment="1" applyProtection="1">
      <alignment vertical="top" wrapText="1"/>
      <protection locked="0"/>
    </xf>
    <xf numFmtId="0" fontId="0" fillId="9" borderId="34" xfId="0" applyFill="1" applyBorder="1" applyAlignment="1" applyProtection="1">
      <alignment vertical="top" wrapText="1"/>
      <protection locked="0"/>
    </xf>
    <xf numFmtId="0" fontId="0" fillId="9" borderId="34" xfId="0" applyFill="1" applyBorder="1" applyAlignment="1" applyProtection="1">
      <alignment horizontal="left" vertical="top" wrapText="1"/>
      <protection locked="0"/>
    </xf>
    <xf numFmtId="0" fontId="0" fillId="9" borderId="36" xfId="0" applyFill="1" applyBorder="1" applyAlignment="1" applyProtection="1">
      <alignment vertical="top" wrapText="1"/>
      <protection locked="0"/>
    </xf>
    <xf numFmtId="49" fontId="0" fillId="0" borderId="0" xfId="0" applyNumberFormat="1" applyAlignment="1">
      <alignment horizontal="left" wrapText="1"/>
    </xf>
  </cellXfs>
  <cellStyles count="4">
    <cellStyle name="Hyperlink" xfId="1" builtinId="8"/>
    <cellStyle name="Normal" xfId="0" builtinId="0" customBuiltin="1"/>
    <cellStyle name="normální 2" xfId="3"/>
    <cellStyle name="normální 3" xfId="2"/>
  </cellStyles>
  <dxfs count="0"/>
  <tableStyles count="0"/>
</styleSheet>
</file>

<file path=xl/_rels/workbook.xml.rels><?xml version="1.0" encoding="UTF-8" standalone="yes"?>
<Relationships xmlns="http://schemas.openxmlformats.org/package/2006/relationships"><Relationship Id="rId11" Type="http://schemas.openxmlformats.org/officeDocument/2006/relationships/externalLink" Target="externalLinks/externalLink1.xml"/><Relationship Id="rId12" Type="http://schemas.openxmlformats.org/officeDocument/2006/relationships/externalLink" Target="externalLinks/externalLink2.xml"/><Relationship Id="rId13" Type="http://schemas.openxmlformats.org/officeDocument/2006/relationships/theme" Target="theme/theme1.xml"/><Relationship Id="rId14" Type="http://schemas.openxmlformats.org/officeDocument/2006/relationships/styles" Target="styles.xml"/><Relationship Id="rId15" Type="http://schemas.openxmlformats.org/officeDocument/2006/relationships/sharedStrings" Target="sharedStrings.xml"/><Relationship Id="rId1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hyperlink" Target="http://www.pro-rozpocty.cz/software-a-data/kros-4-ocenovani-a-rizeni-stavebni-vyroby/" TargetMode="External"/><Relationship Id="rId2"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http://www.pro-rozpocty.cz/software-a-data/kros-4-ocenovani-a-rizeni-stavebni-vyroby/" TargetMode="External"/><Relationship Id="rId2"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hyperlink" Target="http://www.pro-rozpocty.cz/software-a-data/kros-4-ocenovani-a-rizeni-stavebni-vyroby/" TargetMode="External"/><Relationship Id="rId2"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4.jpeg"/><Relationship Id="rId4" Type="http://schemas.openxmlformats.org/officeDocument/2006/relationships/image" Target="../media/image5.emf"/><Relationship Id="rId5" Type="http://schemas.openxmlformats.org/officeDocument/2006/relationships/image" Target="../media/image6.jpeg"/><Relationship Id="rId1" Type="http://schemas.openxmlformats.org/officeDocument/2006/relationships/image" Target="../media/image2.png"/><Relationship Id="rId2"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cstate="print"/>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73</xdr:row>
      <xdr:rowOff>0</xdr:rowOff>
    </xdr:from>
    <xdr:to>
      <xdr:col>1</xdr:col>
      <xdr:colOff>546100</xdr:colOff>
      <xdr:row>73</xdr:row>
      <xdr:rowOff>0</xdr:rowOff>
    </xdr:to>
    <xdr:pic>
      <xdr:nvPicPr>
        <xdr:cNvPr id="2" name="Picture 317" descr="DMP-BD30EG-K"/>
        <xdr:cNvPicPr>
          <a:picLocks noChangeAspect="1" noChangeArrowheads="1"/>
        </xdr:cNvPicPr>
      </xdr:nvPicPr>
      <xdr:blipFill>
        <a:blip xmlns:r="http://schemas.openxmlformats.org/officeDocument/2006/relationships" r:embed="rId1"/>
        <a:srcRect/>
        <a:stretch>
          <a:fillRect/>
        </a:stretch>
      </xdr:blipFill>
      <xdr:spPr bwMode="auto">
        <a:xfrm>
          <a:off x="241300" y="12776200"/>
          <a:ext cx="546100" cy="0"/>
        </a:xfrm>
        <a:prstGeom prst="rect">
          <a:avLst/>
        </a:prstGeom>
        <a:noFill/>
        <a:ln w="9525">
          <a:noFill/>
          <a:miter lim="800000"/>
          <a:headEnd/>
          <a:tailEnd/>
        </a:ln>
      </xdr:spPr>
    </xdr:pic>
    <xdr:clientData/>
  </xdr:twoCellAnchor>
  <xdr:twoCellAnchor editAs="oneCell">
    <xdr:from>
      <xdr:col>1</xdr:col>
      <xdr:colOff>0</xdr:colOff>
      <xdr:row>73</xdr:row>
      <xdr:rowOff>0</xdr:rowOff>
    </xdr:from>
    <xdr:to>
      <xdr:col>1</xdr:col>
      <xdr:colOff>431800</xdr:colOff>
      <xdr:row>73</xdr:row>
      <xdr:rowOff>0</xdr:rowOff>
    </xdr:to>
    <xdr:pic>
      <xdr:nvPicPr>
        <xdr:cNvPr id="3" name="Picture 234" descr="Crown XTi_stack"/>
        <xdr:cNvPicPr>
          <a:picLocks noChangeAspect="1" noChangeArrowheads="1"/>
        </xdr:cNvPicPr>
      </xdr:nvPicPr>
      <xdr:blipFill>
        <a:blip xmlns:r="http://schemas.openxmlformats.org/officeDocument/2006/relationships" r:embed="rId2"/>
        <a:srcRect/>
        <a:stretch>
          <a:fillRect/>
        </a:stretch>
      </xdr:blipFill>
      <xdr:spPr bwMode="auto">
        <a:xfrm>
          <a:off x="241300" y="12776200"/>
          <a:ext cx="431800" cy="0"/>
        </a:xfrm>
        <a:prstGeom prst="rect">
          <a:avLst/>
        </a:prstGeom>
        <a:noFill/>
        <a:ln w="9525">
          <a:noFill/>
          <a:miter lim="800000"/>
          <a:headEnd/>
          <a:tailEnd/>
        </a:ln>
      </xdr:spPr>
    </xdr:pic>
    <xdr:clientData/>
  </xdr:twoCellAnchor>
  <xdr:twoCellAnchor editAs="oneCell">
    <xdr:from>
      <xdr:col>1</xdr:col>
      <xdr:colOff>0</xdr:colOff>
      <xdr:row>73</xdr:row>
      <xdr:rowOff>0</xdr:rowOff>
    </xdr:from>
    <xdr:to>
      <xdr:col>1</xdr:col>
      <xdr:colOff>469900</xdr:colOff>
      <xdr:row>73</xdr:row>
      <xdr:rowOff>0</xdr:rowOff>
    </xdr:to>
    <xdr:pic>
      <xdr:nvPicPr>
        <xdr:cNvPr id="4" name="Picture 235" descr="ClearOne Converge PRO"/>
        <xdr:cNvPicPr>
          <a:picLocks noChangeAspect="1" noChangeArrowheads="1"/>
        </xdr:cNvPicPr>
      </xdr:nvPicPr>
      <xdr:blipFill>
        <a:blip xmlns:r="http://schemas.openxmlformats.org/officeDocument/2006/relationships" r:embed="rId3"/>
        <a:srcRect t="29451" b="29451"/>
        <a:stretch>
          <a:fillRect/>
        </a:stretch>
      </xdr:blipFill>
      <xdr:spPr bwMode="auto">
        <a:xfrm>
          <a:off x="241300" y="12776200"/>
          <a:ext cx="469900" cy="0"/>
        </a:xfrm>
        <a:prstGeom prst="rect">
          <a:avLst/>
        </a:prstGeom>
        <a:noFill/>
        <a:ln w="9525">
          <a:noFill/>
          <a:miter lim="800000"/>
          <a:headEnd/>
          <a:tailEnd/>
        </a:ln>
      </xdr:spPr>
    </xdr:pic>
    <xdr:clientData/>
  </xdr:twoCellAnchor>
  <xdr:twoCellAnchor editAs="oneCell">
    <xdr:from>
      <xdr:col>1</xdr:col>
      <xdr:colOff>0</xdr:colOff>
      <xdr:row>73</xdr:row>
      <xdr:rowOff>0</xdr:rowOff>
    </xdr:from>
    <xdr:to>
      <xdr:col>1</xdr:col>
      <xdr:colOff>584200</xdr:colOff>
      <xdr:row>73</xdr:row>
      <xdr:rowOff>0</xdr:rowOff>
    </xdr:to>
    <xdr:pic>
      <xdr:nvPicPr>
        <xdr:cNvPr id="5" name="Picture 244"/>
        <xdr:cNvPicPr>
          <a:picLocks noChangeAspect="1" noChangeArrowheads="1"/>
        </xdr:cNvPicPr>
      </xdr:nvPicPr>
      <xdr:blipFill>
        <a:blip xmlns:r="http://schemas.openxmlformats.org/officeDocument/2006/relationships" r:embed="rId4"/>
        <a:srcRect/>
        <a:stretch>
          <a:fillRect/>
        </a:stretch>
      </xdr:blipFill>
      <xdr:spPr bwMode="auto">
        <a:xfrm>
          <a:off x="241300" y="12776200"/>
          <a:ext cx="584200" cy="0"/>
        </a:xfrm>
        <a:prstGeom prst="rect">
          <a:avLst/>
        </a:prstGeom>
        <a:noFill/>
        <a:ln w="9525">
          <a:noFill/>
          <a:miter lim="800000"/>
          <a:headEnd/>
          <a:tailEnd/>
        </a:ln>
      </xdr:spPr>
    </xdr:pic>
    <xdr:clientData/>
  </xdr:twoCellAnchor>
  <xdr:twoCellAnchor editAs="oneCell">
    <xdr:from>
      <xdr:col>1</xdr:col>
      <xdr:colOff>0</xdr:colOff>
      <xdr:row>73</xdr:row>
      <xdr:rowOff>0</xdr:rowOff>
    </xdr:from>
    <xdr:to>
      <xdr:col>1</xdr:col>
      <xdr:colOff>622300</xdr:colOff>
      <xdr:row>73</xdr:row>
      <xdr:rowOff>0</xdr:rowOff>
    </xdr:to>
    <xdr:pic>
      <xdr:nvPicPr>
        <xdr:cNvPr id="6" name="Picture 246" descr="in1508"/>
        <xdr:cNvPicPr>
          <a:picLocks noChangeAspect="1" noChangeArrowheads="1"/>
        </xdr:cNvPicPr>
      </xdr:nvPicPr>
      <xdr:blipFill>
        <a:blip xmlns:r="http://schemas.openxmlformats.org/officeDocument/2006/relationships" r:embed="rId5"/>
        <a:srcRect/>
        <a:stretch>
          <a:fillRect/>
        </a:stretch>
      </xdr:blipFill>
      <xdr:spPr bwMode="auto">
        <a:xfrm>
          <a:off x="241300" y="12776200"/>
          <a:ext cx="622300" cy="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sktop%20Windows/Projekty/Bartolomejska/nemam%20na%20flasce/Kopie%20-%20ZTI_slep&#25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BUILDpowerS/Templates/Rozpocty/Sablona"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okyny pro vyplnění"/>
      <sheetName val="Stavba"/>
      <sheetName val="VzorPolozky"/>
      <sheetName val="SO-01 1 Pol"/>
    </sheetNames>
    <sheetDataSet>
      <sheetData sheetId="0"/>
      <sheetData sheetId="1"/>
      <sheetData sheetId="2"/>
      <sheetData sheetId="3">
        <row r="7">
          <cell r="G7">
            <v>0</v>
          </cell>
        </row>
        <row r="19">
          <cell r="G19">
            <v>0</v>
          </cell>
        </row>
        <row r="30">
          <cell r="G30">
            <v>0</v>
          </cell>
        </row>
        <row r="50">
          <cell r="G50">
            <v>0</v>
          </cell>
        </row>
        <row r="53">
          <cell r="G53">
            <v>0</v>
          </cell>
        </row>
        <row r="58">
          <cell r="AE58">
            <v>0</v>
          </cell>
          <cell r="AF58">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1.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pageSetUpPr fitToPage="1"/>
  </sheetPr>
  <dimension ref="A1:K216"/>
  <sheetViews>
    <sheetView showGridLines="0" workbookViewId="0"/>
  </sheetViews>
  <sheetFormatPr baseColWidth="10" defaultColWidth="9" defaultRowHeight="11"/>
  <cols>
    <col min="1" max="1" width="8.19921875" style="278" customWidth="1"/>
    <col min="2" max="2" width="1.796875" style="278" customWidth="1"/>
    <col min="3" max="4" width="5" style="278" customWidth="1"/>
    <col min="5" max="5" width="11.796875" style="278" customWidth="1"/>
    <col min="6" max="6" width="9.19921875" style="278" customWidth="1"/>
    <col min="7" max="7" width="5" style="278" customWidth="1"/>
    <col min="8" max="8" width="77.796875" style="278" customWidth="1"/>
    <col min="9" max="10" width="20" style="278" customWidth="1"/>
    <col min="11" max="11" width="1.796875" style="278" customWidth="1"/>
  </cols>
  <sheetData>
    <row r="1" spans="2:11" ht="37.5" customHeight="1"/>
    <row r="2" spans="2:11" ht="7.5" customHeight="1">
      <c r="B2" s="279"/>
      <c r="C2" s="280"/>
      <c r="D2" s="280"/>
      <c r="E2" s="280"/>
      <c r="F2" s="280"/>
      <c r="G2" s="280"/>
      <c r="H2" s="280"/>
      <c r="I2" s="280"/>
      <c r="J2" s="280"/>
      <c r="K2" s="281"/>
    </row>
    <row r="3" spans="2:11" s="15" customFormat="1" ht="45" customHeight="1">
      <c r="B3" s="282"/>
      <c r="C3" s="404" t="s">
        <v>544</v>
      </c>
      <c r="D3" s="404"/>
      <c r="E3" s="404"/>
      <c r="F3" s="404"/>
      <c r="G3" s="404"/>
      <c r="H3" s="404"/>
      <c r="I3" s="404"/>
      <c r="J3" s="404"/>
      <c r="K3" s="283"/>
    </row>
    <row r="4" spans="2:11" ht="25.5" customHeight="1">
      <c r="B4" s="284"/>
      <c r="C4" s="405" t="s">
        <v>545</v>
      </c>
      <c r="D4" s="405"/>
      <c r="E4" s="405"/>
      <c r="F4" s="405"/>
      <c r="G4" s="405"/>
      <c r="H4" s="405"/>
      <c r="I4" s="405"/>
      <c r="J4" s="405"/>
      <c r="K4" s="285"/>
    </row>
    <row r="5" spans="2:11" ht="5.25" customHeight="1">
      <c r="B5" s="284"/>
      <c r="C5" s="286"/>
      <c r="D5" s="286"/>
      <c r="E5" s="286"/>
      <c r="F5" s="286"/>
      <c r="G5" s="286"/>
      <c r="H5" s="286"/>
      <c r="I5" s="286"/>
      <c r="J5" s="286"/>
      <c r="K5" s="285"/>
    </row>
    <row r="6" spans="2:11" ht="15" customHeight="1">
      <c r="B6" s="284"/>
      <c r="C6" s="403" t="s">
        <v>546</v>
      </c>
      <c r="D6" s="403"/>
      <c r="E6" s="403"/>
      <c r="F6" s="403"/>
      <c r="G6" s="403"/>
      <c r="H6" s="403"/>
      <c r="I6" s="403"/>
      <c r="J6" s="403"/>
      <c r="K6" s="285"/>
    </row>
    <row r="7" spans="2:11" ht="15" customHeight="1">
      <c r="B7" s="288"/>
      <c r="C7" s="403" t="s">
        <v>547</v>
      </c>
      <c r="D7" s="403"/>
      <c r="E7" s="403"/>
      <c r="F7" s="403"/>
      <c r="G7" s="403"/>
      <c r="H7" s="403"/>
      <c r="I7" s="403"/>
      <c r="J7" s="403"/>
      <c r="K7" s="285"/>
    </row>
    <row r="8" spans="2:11" ht="12.75" customHeight="1">
      <c r="B8" s="288"/>
      <c r="C8" s="287"/>
      <c r="D8" s="287"/>
      <c r="E8" s="287"/>
      <c r="F8" s="287"/>
      <c r="G8" s="287"/>
      <c r="H8" s="287"/>
      <c r="I8" s="287"/>
      <c r="J8" s="287"/>
      <c r="K8" s="285"/>
    </row>
    <row r="9" spans="2:11" ht="15" customHeight="1">
      <c r="B9" s="288"/>
      <c r="C9" s="403" t="s">
        <v>548</v>
      </c>
      <c r="D9" s="403"/>
      <c r="E9" s="403"/>
      <c r="F9" s="403"/>
      <c r="G9" s="403"/>
      <c r="H9" s="403"/>
      <c r="I9" s="403"/>
      <c r="J9" s="403"/>
      <c r="K9" s="285"/>
    </row>
    <row r="10" spans="2:11" ht="15" customHeight="1">
      <c r="B10" s="288"/>
      <c r="C10" s="287"/>
      <c r="D10" s="403" t="s">
        <v>549</v>
      </c>
      <c r="E10" s="403"/>
      <c r="F10" s="403"/>
      <c r="G10" s="403"/>
      <c r="H10" s="403"/>
      <c r="I10" s="403"/>
      <c r="J10" s="403"/>
      <c r="K10" s="285"/>
    </row>
    <row r="11" spans="2:11" ht="15" customHeight="1">
      <c r="B11" s="288"/>
      <c r="C11" s="289"/>
      <c r="D11" s="403" t="s">
        <v>550</v>
      </c>
      <c r="E11" s="403"/>
      <c r="F11" s="403"/>
      <c r="G11" s="403"/>
      <c r="H11" s="403"/>
      <c r="I11" s="403"/>
      <c r="J11" s="403"/>
      <c r="K11" s="285"/>
    </row>
    <row r="12" spans="2:11" ht="12.75" customHeight="1">
      <c r="B12" s="288"/>
      <c r="C12" s="289"/>
      <c r="D12" s="289"/>
      <c r="E12" s="289"/>
      <c r="F12" s="289"/>
      <c r="G12" s="289"/>
      <c r="H12" s="289"/>
      <c r="I12" s="289"/>
      <c r="J12" s="289"/>
      <c r="K12" s="285"/>
    </row>
    <row r="13" spans="2:11" ht="15" customHeight="1">
      <c r="B13" s="288"/>
      <c r="C13" s="289"/>
      <c r="D13" s="403" t="s">
        <v>551</v>
      </c>
      <c r="E13" s="403"/>
      <c r="F13" s="403"/>
      <c r="G13" s="403"/>
      <c r="H13" s="403"/>
      <c r="I13" s="403"/>
      <c r="J13" s="403"/>
      <c r="K13" s="285"/>
    </row>
    <row r="14" spans="2:11" ht="15" customHeight="1">
      <c r="B14" s="288"/>
      <c r="C14" s="289"/>
      <c r="D14" s="403" t="s">
        <v>552</v>
      </c>
      <c r="E14" s="403"/>
      <c r="F14" s="403"/>
      <c r="G14" s="403"/>
      <c r="H14" s="403"/>
      <c r="I14" s="403"/>
      <c r="J14" s="403"/>
      <c r="K14" s="285"/>
    </row>
    <row r="15" spans="2:11" ht="15" customHeight="1">
      <c r="B15" s="288"/>
      <c r="C15" s="289"/>
      <c r="D15" s="403" t="s">
        <v>553</v>
      </c>
      <c r="E15" s="403"/>
      <c r="F15" s="403"/>
      <c r="G15" s="403"/>
      <c r="H15" s="403"/>
      <c r="I15" s="403"/>
      <c r="J15" s="403"/>
      <c r="K15" s="285"/>
    </row>
    <row r="16" spans="2:11" ht="15" customHeight="1">
      <c r="B16" s="288"/>
      <c r="C16" s="289"/>
      <c r="D16" s="289"/>
      <c r="E16" s="290" t="s">
        <v>1507</v>
      </c>
      <c r="F16" s="403" t="s">
        <v>554</v>
      </c>
      <c r="G16" s="403"/>
      <c r="H16" s="403"/>
      <c r="I16" s="403"/>
      <c r="J16" s="403"/>
      <c r="K16" s="285"/>
    </row>
    <row r="17" spans="2:11" ht="15" customHeight="1">
      <c r="B17" s="288"/>
      <c r="C17" s="289"/>
      <c r="D17" s="289"/>
      <c r="E17" s="290" t="s">
        <v>555</v>
      </c>
      <c r="F17" s="403" t="s">
        <v>556</v>
      </c>
      <c r="G17" s="403"/>
      <c r="H17" s="403"/>
      <c r="I17" s="403"/>
      <c r="J17" s="403"/>
      <c r="K17" s="285"/>
    </row>
    <row r="18" spans="2:11" ht="15" customHeight="1">
      <c r="B18" s="288"/>
      <c r="C18" s="289"/>
      <c r="D18" s="289"/>
      <c r="E18" s="290" t="s">
        <v>557</v>
      </c>
      <c r="F18" s="403" t="s">
        <v>558</v>
      </c>
      <c r="G18" s="403"/>
      <c r="H18" s="403"/>
      <c r="I18" s="403"/>
      <c r="J18" s="403"/>
      <c r="K18" s="285"/>
    </row>
    <row r="19" spans="2:11" ht="15" customHeight="1">
      <c r="B19" s="288"/>
      <c r="C19" s="289"/>
      <c r="D19" s="289"/>
      <c r="E19" s="290" t="s">
        <v>559</v>
      </c>
      <c r="F19" s="403" t="s">
        <v>560</v>
      </c>
      <c r="G19" s="403"/>
      <c r="H19" s="403"/>
      <c r="I19" s="403"/>
      <c r="J19" s="403"/>
      <c r="K19" s="285"/>
    </row>
    <row r="20" spans="2:11" ht="15" customHeight="1">
      <c r="B20" s="288"/>
      <c r="C20" s="289"/>
      <c r="D20" s="289"/>
      <c r="E20" s="290" t="s">
        <v>561</v>
      </c>
      <c r="F20" s="403" t="s">
        <v>562</v>
      </c>
      <c r="G20" s="403"/>
      <c r="H20" s="403"/>
      <c r="I20" s="403"/>
      <c r="J20" s="403"/>
      <c r="K20" s="285"/>
    </row>
    <row r="21" spans="2:11" ht="15" customHeight="1">
      <c r="B21" s="288"/>
      <c r="C21" s="289"/>
      <c r="D21" s="289"/>
      <c r="E21" s="290" t="s">
        <v>563</v>
      </c>
      <c r="F21" s="403" t="s">
        <v>564</v>
      </c>
      <c r="G21" s="403"/>
      <c r="H21" s="403"/>
      <c r="I21" s="403"/>
      <c r="J21" s="403"/>
      <c r="K21" s="285"/>
    </row>
    <row r="22" spans="2:11" ht="12.75" customHeight="1">
      <c r="B22" s="288"/>
      <c r="C22" s="289"/>
      <c r="D22" s="289"/>
      <c r="E22" s="289"/>
      <c r="F22" s="289"/>
      <c r="G22" s="289"/>
      <c r="H22" s="289"/>
      <c r="I22" s="289"/>
      <c r="J22" s="289"/>
      <c r="K22" s="285"/>
    </row>
    <row r="23" spans="2:11" ht="15" customHeight="1">
      <c r="B23" s="288"/>
      <c r="C23" s="403" t="s">
        <v>565</v>
      </c>
      <c r="D23" s="403"/>
      <c r="E23" s="403"/>
      <c r="F23" s="403"/>
      <c r="G23" s="403"/>
      <c r="H23" s="403"/>
      <c r="I23" s="403"/>
      <c r="J23" s="403"/>
      <c r="K23" s="285"/>
    </row>
    <row r="24" spans="2:11" ht="15" customHeight="1">
      <c r="B24" s="288"/>
      <c r="C24" s="403" t="s">
        <v>566</v>
      </c>
      <c r="D24" s="403"/>
      <c r="E24" s="403"/>
      <c r="F24" s="403"/>
      <c r="G24" s="403"/>
      <c r="H24" s="403"/>
      <c r="I24" s="403"/>
      <c r="J24" s="403"/>
      <c r="K24" s="285"/>
    </row>
    <row r="25" spans="2:11" ht="15" customHeight="1">
      <c r="B25" s="288"/>
      <c r="C25" s="287"/>
      <c r="D25" s="403" t="s">
        <v>497</v>
      </c>
      <c r="E25" s="403"/>
      <c r="F25" s="403"/>
      <c r="G25" s="403"/>
      <c r="H25" s="403"/>
      <c r="I25" s="403"/>
      <c r="J25" s="403"/>
      <c r="K25" s="285"/>
    </row>
    <row r="26" spans="2:11" ht="15" customHeight="1">
      <c r="B26" s="288"/>
      <c r="C26" s="289"/>
      <c r="D26" s="403" t="s">
        <v>498</v>
      </c>
      <c r="E26" s="403"/>
      <c r="F26" s="403"/>
      <c r="G26" s="403"/>
      <c r="H26" s="403"/>
      <c r="I26" s="403"/>
      <c r="J26" s="403"/>
      <c r="K26" s="285"/>
    </row>
    <row r="27" spans="2:11" ht="12.75" customHeight="1">
      <c r="B27" s="288"/>
      <c r="C27" s="289"/>
      <c r="D27" s="289"/>
      <c r="E27" s="289"/>
      <c r="F27" s="289"/>
      <c r="G27" s="289"/>
      <c r="H27" s="289"/>
      <c r="I27" s="289"/>
      <c r="J27" s="289"/>
      <c r="K27" s="285"/>
    </row>
    <row r="28" spans="2:11" ht="15" customHeight="1">
      <c r="B28" s="288"/>
      <c r="C28" s="289"/>
      <c r="D28" s="403" t="s">
        <v>499</v>
      </c>
      <c r="E28" s="403"/>
      <c r="F28" s="403"/>
      <c r="G28" s="403"/>
      <c r="H28" s="403"/>
      <c r="I28" s="403"/>
      <c r="J28" s="403"/>
      <c r="K28" s="285"/>
    </row>
    <row r="29" spans="2:11" ht="15" customHeight="1">
      <c r="B29" s="288"/>
      <c r="C29" s="289"/>
      <c r="D29" s="403" t="s">
        <v>500</v>
      </c>
      <c r="E29" s="403"/>
      <c r="F29" s="403"/>
      <c r="G29" s="403"/>
      <c r="H29" s="403"/>
      <c r="I29" s="403"/>
      <c r="J29" s="403"/>
      <c r="K29" s="285"/>
    </row>
    <row r="30" spans="2:11" ht="12.75" customHeight="1">
      <c r="B30" s="288"/>
      <c r="C30" s="289"/>
      <c r="D30" s="289"/>
      <c r="E30" s="289"/>
      <c r="F30" s="289"/>
      <c r="G30" s="289"/>
      <c r="H30" s="289"/>
      <c r="I30" s="289"/>
      <c r="J30" s="289"/>
      <c r="K30" s="285"/>
    </row>
    <row r="31" spans="2:11" ht="15" customHeight="1">
      <c r="B31" s="288"/>
      <c r="C31" s="289"/>
      <c r="D31" s="403" t="s">
        <v>501</v>
      </c>
      <c r="E31" s="403"/>
      <c r="F31" s="403"/>
      <c r="G31" s="403"/>
      <c r="H31" s="403"/>
      <c r="I31" s="403"/>
      <c r="J31" s="403"/>
      <c r="K31" s="285"/>
    </row>
    <row r="32" spans="2:11" ht="15" customHeight="1">
      <c r="B32" s="288"/>
      <c r="C32" s="289"/>
      <c r="D32" s="403" t="s">
        <v>502</v>
      </c>
      <c r="E32" s="403"/>
      <c r="F32" s="403"/>
      <c r="G32" s="403"/>
      <c r="H32" s="403"/>
      <c r="I32" s="403"/>
      <c r="J32" s="403"/>
      <c r="K32" s="285"/>
    </row>
    <row r="33" spans="2:11" ht="15" customHeight="1">
      <c r="B33" s="288"/>
      <c r="C33" s="289"/>
      <c r="D33" s="403" t="s">
        <v>503</v>
      </c>
      <c r="E33" s="403"/>
      <c r="F33" s="403"/>
      <c r="G33" s="403"/>
      <c r="H33" s="403"/>
      <c r="I33" s="403"/>
      <c r="J33" s="403"/>
      <c r="K33" s="285"/>
    </row>
    <row r="34" spans="2:11" ht="15" customHeight="1">
      <c r="B34" s="288"/>
      <c r="C34" s="289"/>
      <c r="D34" s="287"/>
      <c r="E34" s="291" t="s">
        <v>1407</v>
      </c>
      <c r="F34" s="287"/>
      <c r="G34" s="403" t="s">
        <v>504</v>
      </c>
      <c r="H34" s="403"/>
      <c r="I34" s="403"/>
      <c r="J34" s="403"/>
      <c r="K34" s="285"/>
    </row>
    <row r="35" spans="2:11" ht="30.75" customHeight="1">
      <c r="B35" s="288"/>
      <c r="C35" s="289"/>
      <c r="D35" s="287"/>
      <c r="E35" s="291" t="s">
        <v>505</v>
      </c>
      <c r="F35" s="287"/>
      <c r="G35" s="403" t="s">
        <v>506</v>
      </c>
      <c r="H35" s="403"/>
      <c r="I35" s="403"/>
      <c r="J35" s="403"/>
      <c r="K35" s="285"/>
    </row>
    <row r="36" spans="2:11" ht="15" customHeight="1">
      <c r="B36" s="288"/>
      <c r="C36" s="289"/>
      <c r="D36" s="287"/>
      <c r="E36" s="291" t="s">
        <v>1482</v>
      </c>
      <c r="F36" s="287"/>
      <c r="G36" s="403" t="s">
        <v>507</v>
      </c>
      <c r="H36" s="403"/>
      <c r="I36" s="403"/>
      <c r="J36" s="403"/>
      <c r="K36" s="285"/>
    </row>
    <row r="37" spans="2:11" ht="15" customHeight="1">
      <c r="B37" s="288"/>
      <c r="C37" s="289"/>
      <c r="D37" s="287"/>
      <c r="E37" s="291" t="s">
        <v>1408</v>
      </c>
      <c r="F37" s="287"/>
      <c r="G37" s="403" t="s">
        <v>508</v>
      </c>
      <c r="H37" s="403"/>
      <c r="I37" s="403"/>
      <c r="J37" s="403"/>
      <c r="K37" s="285"/>
    </row>
    <row r="38" spans="2:11" ht="15" customHeight="1">
      <c r="B38" s="288"/>
      <c r="C38" s="289"/>
      <c r="D38" s="287"/>
      <c r="E38" s="291" t="s">
        <v>1409</v>
      </c>
      <c r="F38" s="287"/>
      <c r="G38" s="403" t="s">
        <v>509</v>
      </c>
      <c r="H38" s="403"/>
      <c r="I38" s="403"/>
      <c r="J38" s="403"/>
      <c r="K38" s="285"/>
    </row>
    <row r="39" spans="2:11" ht="15" customHeight="1">
      <c r="B39" s="288"/>
      <c r="C39" s="289"/>
      <c r="D39" s="287"/>
      <c r="E39" s="291" t="s">
        <v>1410</v>
      </c>
      <c r="F39" s="287"/>
      <c r="G39" s="403" t="s">
        <v>510</v>
      </c>
      <c r="H39" s="403"/>
      <c r="I39" s="403"/>
      <c r="J39" s="403"/>
      <c r="K39" s="285"/>
    </row>
    <row r="40" spans="2:11" ht="15" customHeight="1">
      <c r="B40" s="288"/>
      <c r="C40" s="289"/>
      <c r="D40" s="287"/>
      <c r="E40" s="291" t="s">
        <v>511</v>
      </c>
      <c r="F40" s="287"/>
      <c r="G40" s="403" t="s">
        <v>512</v>
      </c>
      <c r="H40" s="403"/>
      <c r="I40" s="403"/>
      <c r="J40" s="403"/>
      <c r="K40" s="285"/>
    </row>
    <row r="41" spans="2:11" ht="15" customHeight="1">
      <c r="B41" s="288"/>
      <c r="C41" s="289"/>
      <c r="D41" s="287"/>
      <c r="E41" s="291"/>
      <c r="F41" s="287"/>
      <c r="G41" s="403" t="s">
        <v>513</v>
      </c>
      <c r="H41" s="403"/>
      <c r="I41" s="403"/>
      <c r="J41" s="403"/>
      <c r="K41" s="285"/>
    </row>
    <row r="42" spans="2:11" ht="15" customHeight="1">
      <c r="B42" s="288"/>
      <c r="C42" s="289"/>
      <c r="D42" s="287"/>
      <c r="E42" s="291" t="s">
        <v>514</v>
      </c>
      <c r="F42" s="287"/>
      <c r="G42" s="403" t="s">
        <v>515</v>
      </c>
      <c r="H42" s="403"/>
      <c r="I42" s="403"/>
      <c r="J42" s="403"/>
      <c r="K42" s="285"/>
    </row>
    <row r="43" spans="2:11" ht="15" customHeight="1">
      <c r="B43" s="288"/>
      <c r="C43" s="289"/>
      <c r="D43" s="287"/>
      <c r="E43" s="291" t="s">
        <v>1412</v>
      </c>
      <c r="F43" s="287"/>
      <c r="G43" s="403" t="s">
        <v>516</v>
      </c>
      <c r="H43" s="403"/>
      <c r="I43" s="403"/>
      <c r="J43" s="403"/>
      <c r="K43" s="285"/>
    </row>
    <row r="44" spans="2:11" ht="12.75" customHeight="1">
      <c r="B44" s="288"/>
      <c r="C44" s="289"/>
      <c r="D44" s="287"/>
      <c r="E44" s="287"/>
      <c r="F44" s="287"/>
      <c r="G44" s="287"/>
      <c r="H44" s="287"/>
      <c r="I44" s="287"/>
      <c r="J44" s="287"/>
      <c r="K44" s="285"/>
    </row>
    <row r="45" spans="2:11" ht="15" customHeight="1">
      <c r="B45" s="288"/>
      <c r="C45" s="289"/>
      <c r="D45" s="403" t="s">
        <v>517</v>
      </c>
      <c r="E45" s="403"/>
      <c r="F45" s="403"/>
      <c r="G45" s="403"/>
      <c r="H45" s="403"/>
      <c r="I45" s="403"/>
      <c r="J45" s="403"/>
      <c r="K45" s="285"/>
    </row>
    <row r="46" spans="2:11" ht="15" customHeight="1">
      <c r="B46" s="288"/>
      <c r="C46" s="289"/>
      <c r="D46" s="289"/>
      <c r="E46" s="403" t="s">
        <v>518</v>
      </c>
      <c r="F46" s="403"/>
      <c r="G46" s="403"/>
      <c r="H46" s="403"/>
      <c r="I46" s="403"/>
      <c r="J46" s="403"/>
      <c r="K46" s="285"/>
    </row>
    <row r="47" spans="2:11" ht="15" customHeight="1">
      <c r="B47" s="288"/>
      <c r="C47" s="289"/>
      <c r="D47" s="289"/>
      <c r="E47" s="403" t="s">
        <v>519</v>
      </c>
      <c r="F47" s="403"/>
      <c r="G47" s="403"/>
      <c r="H47" s="403"/>
      <c r="I47" s="403"/>
      <c r="J47" s="403"/>
      <c r="K47" s="285"/>
    </row>
    <row r="48" spans="2:11" ht="15" customHeight="1">
      <c r="B48" s="288"/>
      <c r="C48" s="289"/>
      <c r="D48" s="289"/>
      <c r="E48" s="403" t="s">
        <v>520</v>
      </c>
      <c r="F48" s="403"/>
      <c r="G48" s="403"/>
      <c r="H48" s="403"/>
      <c r="I48" s="403"/>
      <c r="J48" s="403"/>
      <c r="K48" s="285"/>
    </row>
    <row r="49" spans="2:11" ht="15" customHeight="1">
      <c r="B49" s="288"/>
      <c r="C49" s="289"/>
      <c r="D49" s="403" t="s">
        <v>521</v>
      </c>
      <c r="E49" s="403"/>
      <c r="F49" s="403"/>
      <c r="G49" s="403"/>
      <c r="H49" s="403"/>
      <c r="I49" s="403"/>
      <c r="J49" s="403"/>
      <c r="K49" s="285"/>
    </row>
    <row r="50" spans="2:11" ht="25.5" customHeight="1">
      <c r="B50" s="284"/>
      <c r="C50" s="405" t="s">
        <v>522</v>
      </c>
      <c r="D50" s="405"/>
      <c r="E50" s="405"/>
      <c r="F50" s="405"/>
      <c r="G50" s="405"/>
      <c r="H50" s="405"/>
      <c r="I50" s="405"/>
      <c r="J50" s="405"/>
      <c r="K50" s="285"/>
    </row>
    <row r="51" spans="2:11" ht="5.25" customHeight="1">
      <c r="B51" s="284"/>
      <c r="C51" s="286"/>
      <c r="D51" s="286"/>
      <c r="E51" s="286"/>
      <c r="F51" s="286"/>
      <c r="G51" s="286"/>
      <c r="H51" s="286"/>
      <c r="I51" s="286"/>
      <c r="J51" s="286"/>
      <c r="K51" s="285"/>
    </row>
    <row r="52" spans="2:11" ht="15" customHeight="1">
      <c r="B52" s="284"/>
      <c r="C52" s="403" t="s">
        <v>523</v>
      </c>
      <c r="D52" s="403"/>
      <c r="E52" s="403"/>
      <c r="F52" s="403"/>
      <c r="G52" s="403"/>
      <c r="H52" s="403"/>
      <c r="I52" s="403"/>
      <c r="J52" s="403"/>
      <c r="K52" s="285"/>
    </row>
    <row r="53" spans="2:11" ht="15" customHeight="1">
      <c r="B53" s="284"/>
      <c r="C53" s="403" t="s">
        <v>524</v>
      </c>
      <c r="D53" s="403"/>
      <c r="E53" s="403"/>
      <c r="F53" s="403"/>
      <c r="G53" s="403"/>
      <c r="H53" s="403"/>
      <c r="I53" s="403"/>
      <c r="J53" s="403"/>
      <c r="K53" s="285"/>
    </row>
    <row r="54" spans="2:11" ht="12.75" customHeight="1">
      <c r="B54" s="284"/>
      <c r="C54" s="287"/>
      <c r="D54" s="287"/>
      <c r="E54" s="287"/>
      <c r="F54" s="287"/>
      <c r="G54" s="287"/>
      <c r="H54" s="287"/>
      <c r="I54" s="287"/>
      <c r="J54" s="287"/>
      <c r="K54" s="285"/>
    </row>
    <row r="55" spans="2:11" ht="15" customHeight="1">
      <c r="B55" s="284"/>
      <c r="C55" s="403" t="s">
        <v>525</v>
      </c>
      <c r="D55" s="403"/>
      <c r="E55" s="403"/>
      <c r="F55" s="403"/>
      <c r="G55" s="403"/>
      <c r="H55" s="403"/>
      <c r="I55" s="403"/>
      <c r="J55" s="403"/>
      <c r="K55" s="285"/>
    </row>
    <row r="56" spans="2:11" ht="15" customHeight="1">
      <c r="B56" s="284"/>
      <c r="C56" s="289"/>
      <c r="D56" s="403" t="s">
        <v>444</v>
      </c>
      <c r="E56" s="403"/>
      <c r="F56" s="403"/>
      <c r="G56" s="403"/>
      <c r="H56" s="403"/>
      <c r="I56" s="403"/>
      <c r="J56" s="403"/>
      <c r="K56" s="285"/>
    </row>
    <row r="57" spans="2:11" ht="15" customHeight="1">
      <c r="B57" s="284"/>
      <c r="C57" s="289"/>
      <c r="D57" s="403" t="s">
        <v>445</v>
      </c>
      <c r="E57" s="403"/>
      <c r="F57" s="403"/>
      <c r="G57" s="403"/>
      <c r="H57" s="403"/>
      <c r="I57" s="403"/>
      <c r="J57" s="403"/>
      <c r="K57" s="285"/>
    </row>
    <row r="58" spans="2:11" ht="15" customHeight="1">
      <c r="B58" s="284"/>
      <c r="C58" s="289"/>
      <c r="D58" s="403" t="s">
        <v>446</v>
      </c>
      <c r="E58" s="403"/>
      <c r="F58" s="403"/>
      <c r="G58" s="403"/>
      <c r="H58" s="403"/>
      <c r="I58" s="403"/>
      <c r="J58" s="403"/>
      <c r="K58" s="285"/>
    </row>
    <row r="59" spans="2:11" ht="15" customHeight="1">
      <c r="B59" s="284"/>
      <c r="C59" s="289"/>
      <c r="D59" s="403" t="s">
        <v>447</v>
      </c>
      <c r="E59" s="403"/>
      <c r="F59" s="403"/>
      <c r="G59" s="403"/>
      <c r="H59" s="403"/>
      <c r="I59" s="403"/>
      <c r="J59" s="403"/>
      <c r="K59" s="285"/>
    </row>
    <row r="60" spans="2:11" ht="15" customHeight="1">
      <c r="B60" s="284"/>
      <c r="C60" s="289"/>
      <c r="D60" s="407" t="s">
        <v>448</v>
      </c>
      <c r="E60" s="407"/>
      <c r="F60" s="407"/>
      <c r="G60" s="407"/>
      <c r="H60" s="407"/>
      <c r="I60" s="407"/>
      <c r="J60" s="407"/>
      <c r="K60" s="285"/>
    </row>
    <row r="61" spans="2:11" ht="15" customHeight="1">
      <c r="B61" s="284"/>
      <c r="C61" s="289"/>
      <c r="D61" s="403" t="s">
        <v>449</v>
      </c>
      <c r="E61" s="403"/>
      <c r="F61" s="403"/>
      <c r="G61" s="403"/>
      <c r="H61" s="403"/>
      <c r="I61" s="403"/>
      <c r="J61" s="403"/>
      <c r="K61" s="285"/>
    </row>
    <row r="62" spans="2:11" ht="12.75" customHeight="1">
      <c r="B62" s="284"/>
      <c r="C62" s="289"/>
      <c r="D62" s="289"/>
      <c r="E62" s="292"/>
      <c r="F62" s="289"/>
      <c r="G62" s="289"/>
      <c r="H62" s="289"/>
      <c r="I62" s="289"/>
      <c r="J62" s="289"/>
      <c r="K62" s="285"/>
    </row>
    <row r="63" spans="2:11" ht="15" customHeight="1">
      <c r="B63" s="284"/>
      <c r="C63" s="289"/>
      <c r="D63" s="403" t="s">
        <v>450</v>
      </c>
      <c r="E63" s="403"/>
      <c r="F63" s="403"/>
      <c r="G63" s="403"/>
      <c r="H63" s="403"/>
      <c r="I63" s="403"/>
      <c r="J63" s="403"/>
      <c r="K63" s="285"/>
    </row>
    <row r="64" spans="2:11" ht="15" customHeight="1">
      <c r="B64" s="284"/>
      <c r="C64" s="289"/>
      <c r="D64" s="407" t="s">
        <v>451</v>
      </c>
      <c r="E64" s="407"/>
      <c r="F64" s="407"/>
      <c r="G64" s="407"/>
      <c r="H64" s="407"/>
      <c r="I64" s="407"/>
      <c r="J64" s="407"/>
      <c r="K64" s="285"/>
    </row>
    <row r="65" spans="2:11" ht="15" customHeight="1">
      <c r="B65" s="284"/>
      <c r="C65" s="289"/>
      <c r="D65" s="403" t="s">
        <v>452</v>
      </c>
      <c r="E65" s="403"/>
      <c r="F65" s="403"/>
      <c r="G65" s="403"/>
      <c r="H65" s="403"/>
      <c r="I65" s="403"/>
      <c r="J65" s="403"/>
      <c r="K65" s="285"/>
    </row>
    <row r="66" spans="2:11" ht="15" customHeight="1">
      <c r="B66" s="284"/>
      <c r="C66" s="289"/>
      <c r="D66" s="403" t="s">
        <v>453</v>
      </c>
      <c r="E66" s="403"/>
      <c r="F66" s="403"/>
      <c r="G66" s="403"/>
      <c r="H66" s="403"/>
      <c r="I66" s="403"/>
      <c r="J66" s="403"/>
      <c r="K66" s="285"/>
    </row>
    <row r="67" spans="2:11" ht="15" customHeight="1">
      <c r="B67" s="284"/>
      <c r="C67" s="289"/>
      <c r="D67" s="403" t="s">
        <v>454</v>
      </c>
      <c r="E67" s="403"/>
      <c r="F67" s="403"/>
      <c r="G67" s="403"/>
      <c r="H67" s="403"/>
      <c r="I67" s="403"/>
      <c r="J67" s="403"/>
      <c r="K67" s="285"/>
    </row>
    <row r="68" spans="2:11" ht="15" customHeight="1">
      <c r="B68" s="284"/>
      <c r="C68" s="289"/>
      <c r="D68" s="403" t="s">
        <v>455</v>
      </c>
      <c r="E68" s="403"/>
      <c r="F68" s="403"/>
      <c r="G68" s="403"/>
      <c r="H68" s="403"/>
      <c r="I68" s="403"/>
      <c r="J68" s="403"/>
      <c r="K68" s="285"/>
    </row>
    <row r="69" spans="2:11" ht="12.75" customHeight="1">
      <c r="B69" s="293"/>
      <c r="C69" s="294"/>
      <c r="D69" s="294"/>
      <c r="E69" s="294"/>
      <c r="F69" s="294"/>
      <c r="G69" s="294"/>
      <c r="H69" s="294"/>
      <c r="I69" s="294"/>
      <c r="J69" s="294"/>
      <c r="K69" s="295"/>
    </row>
    <row r="70" spans="2:11" ht="18.75" customHeight="1">
      <c r="B70" s="296"/>
      <c r="C70" s="296"/>
      <c r="D70" s="296"/>
      <c r="E70" s="296"/>
      <c r="F70" s="296"/>
      <c r="G70" s="296"/>
      <c r="H70" s="296"/>
      <c r="I70" s="296"/>
      <c r="J70" s="296"/>
      <c r="K70" s="297"/>
    </row>
    <row r="71" spans="2:11" ht="18.75" customHeight="1">
      <c r="B71" s="297"/>
      <c r="C71" s="297"/>
      <c r="D71" s="297"/>
      <c r="E71" s="297"/>
      <c r="F71" s="297"/>
      <c r="G71" s="297"/>
      <c r="H71" s="297"/>
      <c r="I71" s="297"/>
      <c r="J71" s="297"/>
      <c r="K71" s="297"/>
    </row>
    <row r="72" spans="2:11" ht="7.5" customHeight="1">
      <c r="B72" s="298"/>
      <c r="C72" s="299"/>
      <c r="D72" s="299"/>
      <c r="E72" s="299"/>
      <c r="F72" s="299"/>
      <c r="G72" s="299"/>
      <c r="H72" s="299"/>
      <c r="I72" s="299"/>
      <c r="J72" s="299"/>
      <c r="K72" s="300"/>
    </row>
    <row r="73" spans="2:11" ht="45" customHeight="1">
      <c r="B73" s="301"/>
      <c r="C73" s="408" t="s">
        <v>1373</v>
      </c>
      <c r="D73" s="408"/>
      <c r="E73" s="408"/>
      <c r="F73" s="408"/>
      <c r="G73" s="408"/>
      <c r="H73" s="408"/>
      <c r="I73" s="408"/>
      <c r="J73" s="408"/>
      <c r="K73" s="302"/>
    </row>
    <row r="74" spans="2:11" ht="17.25" customHeight="1">
      <c r="B74" s="301"/>
      <c r="C74" s="303" t="s">
        <v>456</v>
      </c>
      <c r="D74" s="303"/>
      <c r="E74" s="303"/>
      <c r="F74" s="303" t="s">
        <v>457</v>
      </c>
      <c r="G74" s="304"/>
      <c r="H74" s="303" t="s">
        <v>1408</v>
      </c>
      <c r="I74" s="303" t="s">
        <v>1486</v>
      </c>
      <c r="J74" s="303" t="s">
        <v>458</v>
      </c>
      <c r="K74" s="302"/>
    </row>
    <row r="75" spans="2:11" ht="17.25" customHeight="1">
      <c r="B75" s="301"/>
      <c r="C75" s="305" t="s">
        <v>459</v>
      </c>
      <c r="D75" s="305"/>
      <c r="E75" s="305"/>
      <c r="F75" s="306" t="s">
        <v>460</v>
      </c>
      <c r="G75" s="307"/>
      <c r="H75" s="305"/>
      <c r="I75" s="305"/>
      <c r="J75" s="305" t="s">
        <v>461</v>
      </c>
      <c r="K75" s="302"/>
    </row>
    <row r="76" spans="2:11" ht="5.25" customHeight="1">
      <c r="B76" s="301"/>
      <c r="C76" s="308"/>
      <c r="D76" s="308"/>
      <c r="E76" s="308"/>
      <c r="F76" s="308"/>
      <c r="G76" s="309"/>
      <c r="H76" s="308"/>
      <c r="I76" s="308"/>
      <c r="J76" s="308"/>
      <c r="K76" s="302"/>
    </row>
    <row r="77" spans="2:11" ht="15" customHeight="1">
      <c r="B77" s="301"/>
      <c r="C77" s="291" t="s">
        <v>1482</v>
      </c>
      <c r="D77" s="308"/>
      <c r="E77" s="308"/>
      <c r="F77" s="310" t="s">
        <v>462</v>
      </c>
      <c r="G77" s="309"/>
      <c r="H77" s="291" t="s">
        <v>463</v>
      </c>
      <c r="I77" s="291" t="s">
        <v>464</v>
      </c>
      <c r="J77" s="291">
        <v>20</v>
      </c>
      <c r="K77" s="302"/>
    </row>
    <row r="78" spans="2:11" ht="15" customHeight="1">
      <c r="B78" s="301"/>
      <c r="C78" s="291" t="s">
        <v>465</v>
      </c>
      <c r="D78" s="291"/>
      <c r="E78" s="291"/>
      <c r="F78" s="310" t="s">
        <v>462</v>
      </c>
      <c r="G78" s="309"/>
      <c r="H78" s="291" t="s">
        <v>466</v>
      </c>
      <c r="I78" s="291" t="s">
        <v>464</v>
      </c>
      <c r="J78" s="291">
        <v>120</v>
      </c>
      <c r="K78" s="302"/>
    </row>
    <row r="79" spans="2:11" ht="15" customHeight="1">
      <c r="B79" s="311"/>
      <c r="C79" s="291" t="s">
        <v>467</v>
      </c>
      <c r="D79" s="291"/>
      <c r="E79" s="291"/>
      <c r="F79" s="310" t="s">
        <v>468</v>
      </c>
      <c r="G79" s="309"/>
      <c r="H79" s="291" t="s">
        <v>469</v>
      </c>
      <c r="I79" s="291" t="s">
        <v>464</v>
      </c>
      <c r="J79" s="291">
        <v>50</v>
      </c>
      <c r="K79" s="302"/>
    </row>
    <row r="80" spans="2:11" ht="15" customHeight="1">
      <c r="B80" s="311"/>
      <c r="C80" s="291" t="s">
        <v>470</v>
      </c>
      <c r="D80" s="291"/>
      <c r="E80" s="291"/>
      <c r="F80" s="310" t="s">
        <v>462</v>
      </c>
      <c r="G80" s="309"/>
      <c r="H80" s="291" t="s">
        <v>471</v>
      </c>
      <c r="I80" s="291" t="s">
        <v>472</v>
      </c>
      <c r="J80" s="291"/>
      <c r="K80" s="302"/>
    </row>
    <row r="81" spans="2:11" ht="15" customHeight="1">
      <c r="B81" s="311"/>
      <c r="C81" s="312" t="s">
        <v>473</v>
      </c>
      <c r="D81" s="312"/>
      <c r="E81" s="312"/>
      <c r="F81" s="313" t="s">
        <v>468</v>
      </c>
      <c r="G81" s="312"/>
      <c r="H81" s="312" t="s">
        <v>474</v>
      </c>
      <c r="I81" s="312" t="s">
        <v>464</v>
      </c>
      <c r="J81" s="312">
        <v>15</v>
      </c>
      <c r="K81" s="302"/>
    </row>
    <row r="82" spans="2:11" ht="15" customHeight="1">
      <c r="B82" s="311"/>
      <c r="C82" s="312" t="s">
        <v>475</v>
      </c>
      <c r="D82" s="312"/>
      <c r="E82" s="312"/>
      <c r="F82" s="313" t="s">
        <v>468</v>
      </c>
      <c r="G82" s="312"/>
      <c r="H82" s="312" t="s">
        <v>476</v>
      </c>
      <c r="I82" s="312" t="s">
        <v>464</v>
      </c>
      <c r="J82" s="312">
        <v>15</v>
      </c>
      <c r="K82" s="302"/>
    </row>
    <row r="83" spans="2:11" ht="15" customHeight="1">
      <c r="B83" s="311"/>
      <c r="C83" s="312" t="s">
        <v>477</v>
      </c>
      <c r="D83" s="312"/>
      <c r="E83" s="312"/>
      <c r="F83" s="313" t="s">
        <v>468</v>
      </c>
      <c r="G83" s="312"/>
      <c r="H83" s="312" t="s">
        <v>478</v>
      </c>
      <c r="I83" s="312" t="s">
        <v>464</v>
      </c>
      <c r="J83" s="312">
        <v>20</v>
      </c>
      <c r="K83" s="302"/>
    </row>
    <row r="84" spans="2:11" ht="15" customHeight="1">
      <c r="B84" s="311"/>
      <c r="C84" s="312" t="s">
        <v>479</v>
      </c>
      <c r="D84" s="312"/>
      <c r="E84" s="312"/>
      <c r="F84" s="313" t="s">
        <v>468</v>
      </c>
      <c r="G84" s="312"/>
      <c r="H84" s="312" t="s">
        <v>480</v>
      </c>
      <c r="I84" s="312" t="s">
        <v>464</v>
      </c>
      <c r="J84" s="312">
        <v>20</v>
      </c>
      <c r="K84" s="302"/>
    </row>
    <row r="85" spans="2:11" ht="15" customHeight="1">
      <c r="B85" s="311"/>
      <c r="C85" s="291" t="s">
        <v>481</v>
      </c>
      <c r="D85" s="291"/>
      <c r="E85" s="291"/>
      <c r="F85" s="310" t="s">
        <v>468</v>
      </c>
      <c r="G85" s="309"/>
      <c r="H85" s="291" t="s">
        <v>482</v>
      </c>
      <c r="I85" s="291" t="s">
        <v>464</v>
      </c>
      <c r="J85" s="291">
        <v>50</v>
      </c>
      <c r="K85" s="302"/>
    </row>
    <row r="86" spans="2:11" ht="15" customHeight="1">
      <c r="B86" s="311"/>
      <c r="C86" s="291" t="s">
        <v>483</v>
      </c>
      <c r="D86" s="291"/>
      <c r="E86" s="291"/>
      <c r="F86" s="310" t="s">
        <v>468</v>
      </c>
      <c r="G86" s="309"/>
      <c r="H86" s="291" t="s">
        <v>484</v>
      </c>
      <c r="I86" s="291" t="s">
        <v>464</v>
      </c>
      <c r="J86" s="291">
        <v>20</v>
      </c>
      <c r="K86" s="302"/>
    </row>
    <row r="87" spans="2:11" ht="15" customHeight="1">
      <c r="B87" s="311"/>
      <c r="C87" s="291" t="s">
        <v>485</v>
      </c>
      <c r="D87" s="291"/>
      <c r="E87" s="291"/>
      <c r="F87" s="310" t="s">
        <v>468</v>
      </c>
      <c r="G87" s="309"/>
      <c r="H87" s="291" t="s">
        <v>486</v>
      </c>
      <c r="I87" s="291" t="s">
        <v>464</v>
      </c>
      <c r="J87" s="291">
        <v>20</v>
      </c>
      <c r="K87" s="302"/>
    </row>
    <row r="88" spans="2:11" ht="15" customHeight="1">
      <c r="B88" s="311"/>
      <c r="C88" s="291" t="s">
        <v>487</v>
      </c>
      <c r="D88" s="291"/>
      <c r="E88" s="291"/>
      <c r="F88" s="310" t="s">
        <v>468</v>
      </c>
      <c r="G88" s="309"/>
      <c r="H88" s="291" t="s">
        <v>488</v>
      </c>
      <c r="I88" s="291" t="s">
        <v>464</v>
      </c>
      <c r="J88" s="291">
        <v>50</v>
      </c>
      <c r="K88" s="302"/>
    </row>
    <row r="89" spans="2:11" ht="15" customHeight="1">
      <c r="B89" s="311"/>
      <c r="C89" s="291" t="s">
        <v>489</v>
      </c>
      <c r="D89" s="291"/>
      <c r="E89" s="291"/>
      <c r="F89" s="310" t="s">
        <v>468</v>
      </c>
      <c r="G89" s="309"/>
      <c r="H89" s="291" t="s">
        <v>489</v>
      </c>
      <c r="I89" s="291" t="s">
        <v>464</v>
      </c>
      <c r="J89" s="291">
        <v>50</v>
      </c>
      <c r="K89" s="302"/>
    </row>
    <row r="90" spans="2:11" ht="15" customHeight="1">
      <c r="B90" s="311"/>
      <c r="C90" s="291" t="s">
        <v>1413</v>
      </c>
      <c r="D90" s="291"/>
      <c r="E90" s="291"/>
      <c r="F90" s="310" t="s">
        <v>468</v>
      </c>
      <c r="G90" s="309"/>
      <c r="H90" s="291" t="s">
        <v>490</v>
      </c>
      <c r="I90" s="291" t="s">
        <v>464</v>
      </c>
      <c r="J90" s="291">
        <v>255</v>
      </c>
      <c r="K90" s="302"/>
    </row>
    <row r="91" spans="2:11" ht="15" customHeight="1">
      <c r="B91" s="311"/>
      <c r="C91" s="291" t="s">
        <v>491</v>
      </c>
      <c r="D91" s="291"/>
      <c r="E91" s="291"/>
      <c r="F91" s="310" t="s">
        <v>462</v>
      </c>
      <c r="G91" s="309"/>
      <c r="H91" s="291" t="s">
        <v>492</v>
      </c>
      <c r="I91" s="291" t="s">
        <v>493</v>
      </c>
      <c r="J91" s="291"/>
      <c r="K91" s="302"/>
    </row>
    <row r="92" spans="2:11" ht="15" customHeight="1">
      <c r="B92" s="311"/>
      <c r="C92" s="291" t="s">
        <v>494</v>
      </c>
      <c r="D92" s="291"/>
      <c r="E92" s="291"/>
      <c r="F92" s="310" t="s">
        <v>462</v>
      </c>
      <c r="G92" s="309"/>
      <c r="H92" s="291" t="s">
        <v>495</v>
      </c>
      <c r="I92" s="291" t="s">
        <v>496</v>
      </c>
      <c r="J92" s="291"/>
      <c r="K92" s="302"/>
    </row>
    <row r="93" spans="2:11" ht="15" customHeight="1">
      <c r="B93" s="311"/>
      <c r="C93" s="291" t="s">
        <v>373</v>
      </c>
      <c r="D93" s="291"/>
      <c r="E93" s="291"/>
      <c r="F93" s="310" t="s">
        <v>462</v>
      </c>
      <c r="G93" s="309"/>
      <c r="H93" s="291" t="s">
        <v>373</v>
      </c>
      <c r="I93" s="291" t="s">
        <v>496</v>
      </c>
      <c r="J93" s="291"/>
      <c r="K93" s="302"/>
    </row>
    <row r="94" spans="2:11" ht="15" customHeight="1">
      <c r="B94" s="311"/>
      <c r="C94" s="291" t="s">
        <v>1467</v>
      </c>
      <c r="D94" s="291"/>
      <c r="E94" s="291"/>
      <c r="F94" s="310" t="s">
        <v>462</v>
      </c>
      <c r="G94" s="309"/>
      <c r="H94" s="291" t="s">
        <v>374</v>
      </c>
      <c r="I94" s="291" t="s">
        <v>496</v>
      </c>
      <c r="J94" s="291"/>
      <c r="K94" s="302"/>
    </row>
    <row r="95" spans="2:11" ht="15" customHeight="1">
      <c r="B95" s="311"/>
      <c r="C95" s="291" t="s">
        <v>1477</v>
      </c>
      <c r="D95" s="291"/>
      <c r="E95" s="291"/>
      <c r="F95" s="310" t="s">
        <v>462</v>
      </c>
      <c r="G95" s="309"/>
      <c r="H95" s="291" t="s">
        <v>375</v>
      </c>
      <c r="I95" s="291" t="s">
        <v>496</v>
      </c>
      <c r="J95" s="291"/>
      <c r="K95" s="302"/>
    </row>
    <row r="96" spans="2:11" ht="15" customHeight="1">
      <c r="B96" s="314"/>
      <c r="C96" s="315"/>
      <c r="D96" s="315"/>
      <c r="E96" s="315"/>
      <c r="F96" s="315"/>
      <c r="G96" s="315"/>
      <c r="H96" s="315"/>
      <c r="I96" s="315"/>
      <c r="J96" s="315"/>
      <c r="K96" s="316"/>
    </row>
    <row r="97" spans="2:11" ht="18.75" customHeight="1">
      <c r="B97" s="317"/>
      <c r="C97" s="318"/>
      <c r="D97" s="318"/>
      <c r="E97" s="318"/>
      <c r="F97" s="318"/>
      <c r="G97" s="318"/>
      <c r="H97" s="318"/>
      <c r="I97" s="318"/>
      <c r="J97" s="318"/>
      <c r="K97" s="317"/>
    </row>
    <row r="98" spans="2:11" ht="18.75" customHeight="1">
      <c r="B98" s="297"/>
      <c r="C98" s="297"/>
      <c r="D98" s="297"/>
      <c r="E98" s="297"/>
      <c r="F98" s="297"/>
      <c r="G98" s="297"/>
      <c r="H98" s="297"/>
      <c r="I98" s="297"/>
      <c r="J98" s="297"/>
      <c r="K98" s="297"/>
    </row>
    <row r="99" spans="2:11" ht="7.5" customHeight="1">
      <c r="B99" s="298"/>
      <c r="C99" s="299"/>
      <c r="D99" s="299"/>
      <c r="E99" s="299"/>
      <c r="F99" s="299"/>
      <c r="G99" s="299"/>
      <c r="H99" s="299"/>
      <c r="I99" s="299"/>
      <c r="J99" s="299"/>
      <c r="K99" s="300"/>
    </row>
    <row r="100" spans="2:11" ht="45" customHeight="1">
      <c r="B100" s="301"/>
      <c r="C100" s="408" t="s">
        <v>376</v>
      </c>
      <c r="D100" s="408"/>
      <c r="E100" s="408"/>
      <c r="F100" s="408"/>
      <c r="G100" s="408"/>
      <c r="H100" s="408"/>
      <c r="I100" s="408"/>
      <c r="J100" s="408"/>
      <c r="K100" s="302"/>
    </row>
    <row r="101" spans="2:11" ht="17.25" customHeight="1">
      <c r="B101" s="301"/>
      <c r="C101" s="303" t="s">
        <v>456</v>
      </c>
      <c r="D101" s="303"/>
      <c r="E101" s="303"/>
      <c r="F101" s="303" t="s">
        <v>457</v>
      </c>
      <c r="G101" s="304"/>
      <c r="H101" s="303" t="s">
        <v>1408</v>
      </c>
      <c r="I101" s="303" t="s">
        <v>1486</v>
      </c>
      <c r="J101" s="303" t="s">
        <v>458</v>
      </c>
      <c r="K101" s="302"/>
    </row>
    <row r="102" spans="2:11" ht="17.25" customHeight="1">
      <c r="B102" s="301"/>
      <c r="C102" s="305" t="s">
        <v>459</v>
      </c>
      <c r="D102" s="305"/>
      <c r="E102" s="305"/>
      <c r="F102" s="306" t="s">
        <v>460</v>
      </c>
      <c r="G102" s="307"/>
      <c r="H102" s="305"/>
      <c r="I102" s="305"/>
      <c r="J102" s="305" t="s">
        <v>461</v>
      </c>
      <c r="K102" s="302"/>
    </row>
    <row r="103" spans="2:11" ht="5.25" customHeight="1">
      <c r="B103" s="301"/>
      <c r="C103" s="303"/>
      <c r="D103" s="303"/>
      <c r="E103" s="303"/>
      <c r="F103" s="303"/>
      <c r="G103" s="319"/>
      <c r="H103" s="303"/>
      <c r="I103" s="303"/>
      <c r="J103" s="303"/>
      <c r="K103" s="302"/>
    </row>
    <row r="104" spans="2:11" ht="15" customHeight="1">
      <c r="B104" s="301"/>
      <c r="C104" s="291" t="s">
        <v>1482</v>
      </c>
      <c r="D104" s="308"/>
      <c r="E104" s="308"/>
      <c r="F104" s="310" t="s">
        <v>462</v>
      </c>
      <c r="G104" s="319"/>
      <c r="H104" s="291" t="s">
        <v>377</v>
      </c>
      <c r="I104" s="291" t="s">
        <v>464</v>
      </c>
      <c r="J104" s="291">
        <v>20</v>
      </c>
      <c r="K104" s="302"/>
    </row>
    <row r="105" spans="2:11" ht="15" customHeight="1">
      <c r="B105" s="301"/>
      <c r="C105" s="291" t="s">
        <v>465</v>
      </c>
      <c r="D105" s="291"/>
      <c r="E105" s="291"/>
      <c r="F105" s="310" t="s">
        <v>462</v>
      </c>
      <c r="G105" s="291"/>
      <c r="H105" s="291" t="s">
        <v>377</v>
      </c>
      <c r="I105" s="291" t="s">
        <v>464</v>
      </c>
      <c r="J105" s="291">
        <v>120</v>
      </c>
      <c r="K105" s="302"/>
    </row>
    <row r="106" spans="2:11" ht="15" customHeight="1">
      <c r="B106" s="311"/>
      <c r="C106" s="291" t="s">
        <v>467</v>
      </c>
      <c r="D106" s="291"/>
      <c r="E106" s="291"/>
      <c r="F106" s="310" t="s">
        <v>468</v>
      </c>
      <c r="G106" s="291"/>
      <c r="H106" s="291" t="s">
        <v>377</v>
      </c>
      <c r="I106" s="291" t="s">
        <v>464</v>
      </c>
      <c r="J106" s="291">
        <v>50</v>
      </c>
      <c r="K106" s="302"/>
    </row>
    <row r="107" spans="2:11" ht="15" customHeight="1">
      <c r="B107" s="311"/>
      <c r="C107" s="291" t="s">
        <v>470</v>
      </c>
      <c r="D107" s="291"/>
      <c r="E107" s="291"/>
      <c r="F107" s="310" t="s">
        <v>462</v>
      </c>
      <c r="G107" s="291"/>
      <c r="H107" s="291" t="s">
        <v>377</v>
      </c>
      <c r="I107" s="291" t="s">
        <v>472</v>
      </c>
      <c r="J107" s="291"/>
      <c r="K107" s="302"/>
    </row>
    <row r="108" spans="2:11" ht="15" customHeight="1">
      <c r="B108" s="311"/>
      <c r="C108" s="291" t="s">
        <v>481</v>
      </c>
      <c r="D108" s="291"/>
      <c r="E108" s="291"/>
      <c r="F108" s="310" t="s">
        <v>468</v>
      </c>
      <c r="G108" s="291"/>
      <c r="H108" s="291" t="s">
        <v>377</v>
      </c>
      <c r="I108" s="291" t="s">
        <v>464</v>
      </c>
      <c r="J108" s="291">
        <v>50</v>
      </c>
      <c r="K108" s="302"/>
    </row>
    <row r="109" spans="2:11" ht="15" customHeight="1">
      <c r="B109" s="311"/>
      <c r="C109" s="291" t="s">
        <v>489</v>
      </c>
      <c r="D109" s="291"/>
      <c r="E109" s="291"/>
      <c r="F109" s="310" t="s">
        <v>468</v>
      </c>
      <c r="G109" s="291"/>
      <c r="H109" s="291" t="s">
        <v>377</v>
      </c>
      <c r="I109" s="291" t="s">
        <v>464</v>
      </c>
      <c r="J109" s="291">
        <v>50</v>
      </c>
      <c r="K109" s="302"/>
    </row>
    <row r="110" spans="2:11" ht="15" customHeight="1">
      <c r="B110" s="311"/>
      <c r="C110" s="291" t="s">
        <v>487</v>
      </c>
      <c r="D110" s="291"/>
      <c r="E110" s="291"/>
      <c r="F110" s="310" t="s">
        <v>468</v>
      </c>
      <c r="G110" s="291"/>
      <c r="H110" s="291" t="s">
        <v>377</v>
      </c>
      <c r="I110" s="291" t="s">
        <v>464</v>
      </c>
      <c r="J110" s="291">
        <v>50</v>
      </c>
      <c r="K110" s="302"/>
    </row>
    <row r="111" spans="2:11" ht="15" customHeight="1">
      <c r="B111" s="311"/>
      <c r="C111" s="291" t="s">
        <v>1482</v>
      </c>
      <c r="D111" s="291"/>
      <c r="E111" s="291"/>
      <c r="F111" s="310" t="s">
        <v>462</v>
      </c>
      <c r="G111" s="291"/>
      <c r="H111" s="291" t="s">
        <v>378</v>
      </c>
      <c r="I111" s="291" t="s">
        <v>464</v>
      </c>
      <c r="J111" s="291">
        <v>20</v>
      </c>
      <c r="K111" s="302"/>
    </row>
    <row r="112" spans="2:11" ht="15" customHeight="1">
      <c r="B112" s="311"/>
      <c r="C112" s="291" t="s">
        <v>379</v>
      </c>
      <c r="D112" s="291"/>
      <c r="E112" s="291"/>
      <c r="F112" s="310" t="s">
        <v>462</v>
      </c>
      <c r="G112" s="291"/>
      <c r="H112" s="291" t="s">
        <v>380</v>
      </c>
      <c r="I112" s="291" t="s">
        <v>464</v>
      </c>
      <c r="J112" s="291">
        <v>120</v>
      </c>
      <c r="K112" s="302"/>
    </row>
    <row r="113" spans="2:11" ht="15" customHeight="1">
      <c r="B113" s="311"/>
      <c r="C113" s="291" t="s">
        <v>1467</v>
      </c>
      <c r="D113" s="291"/>
      <c r="E113" s="291"/>
      <c r="F113" s="310" t="s">
        <v>462</v>
      </c>
      <c r="G113" s="291"/>
      <c r="H113" s="291" t="s">
        <v>381</v>
      </c>
      <c r="I113" s="291" t="s">
        <v>496</v>
      </c>
      <c r="J113" s="291"/>
      <c r="K113" s="302"/>
    </row>
    <row r="114" spans="2:11" ht="15" customHeight="1">
      <c r="B114" s="311"/>
      <c r="C114" s="291" t="s">
        <v>1477</v>
      </c>
      <c r="D114" s="291"/>
      <c r="E114" s="291"/>
      <c r="F114" s="310" t="s">
        <v>462</v>
      </c>
      <c r="G114" s="291"/>
      <c r="H114" s="291" t="s">
        <v>382</v>
      </c>
      <c r="I114" s="291" t="s">
        <v>496</v>
      </c>
      <c r="J114" s="291"/>
      <c r="K114" s="302"/>
    </row>
    <row r="115" spans="2:11" ht="15" customHeight="1">
      <c r="B115" s="311"/>
      <c r="C115" s="291" t="s">
        <v>1486</v>
      </c>
      <c r="D115" s="291"/>
      <c r="E115" s="291"/>
      <c r="F115" s="310" t="s">
        <v>462</v>
      </c>
      <c r="G115" s="291"/>
      <c r="H115" s="291" t="s">
        <v>383</v>
      </c>
      <c r="I115" s="291" t="s">
        <v>384</v>
      </c>
      <c r="J115" s="291"/>
      <c r="K115" s="302"/>
    </row>
    <row r="116" spans="2:11" ht="15" customHeight="1">
      <c r="B116" s="314"/>
      <c r="C116" s="320"/>
      <c r="D116" s="320"/>
      <c r="E116" s="320"/>
      <c r="F116" s="320"/>
      <c r="G116" s="320"/>
      <c r="H116" s="320"/>
      <c r="I116" s="320"/>
      <c r="J116" s="320"/>
      <c r="K116" s="316"/>
    </row>
    <row r="117" spans="2:11" ht="18.75" customHeight="1">
      <c r="B117" s="321"/>
      <c r="C117" s="287"/>
      <c r="D117" s="287"/>
      <c r="E117" s="287"/>
      <c r="F117" s="322"/>
      <c r="G117" s="287"/>
      <c r="H117" s="287"/>
      <c r="I117" s="287"/>
      <c r="J117" s="287"/>
      <c r="K117" s="321"/>
    </row>
    <row r="118" spans="2:11" ht="18.75" customHeight="1">
      <c r="B118" s="297"/>
      <c r="C118" s="297"/>
      <c r="D118" s="297"/>
      <c r="E118" s="297"/>
      <c r="F118" s="297"/>
      <c r="G118" s="297"/>
      <c r="H118" s="297"/>
      <c r="I118" s="297"/>
      <c r="J118" s="297"/>
      <c r="K118" s="297"/>
    </row>
    <row r="119" spans="2:11" ht="7.5" customHeight="1">
      <c r="B119" s="323"/>
      <c r="C119" s="324"/>
      <c r="D119" s="324"/>
      <c r="E119" s="324"/>
      <c r="F119" s="324"/>
      <c r="G119" s="324"/>
      <c r="H119" s="324"/>
      <c r="I119" s="324"/>
      <c r="J119" s="324"/>
      <c r="K119" s="325"/>
    </row>
    <row r="120" spans="2:11" ht="45" customHeight="1">
      <c r="B120" s="326"/>
      <c r="C120" s="404" t="s">
        <v>385</v>
      </c>
      <c r="D120" s="404"/>
      <c r="E120" s="404"/>
      <c r="F120" s="404"/>
      <c r="G120" s="404"/>
      <c r="H120" s="404"/>
      <c r="I120" s="404"/>
      <c r="J120" s="404"/>
      <c r="K120" s="327"/>
    </row>
    <row r="121" spans="2:11" ht="17.25" customHeight="1">
      <c r="B121" s="328"/>
      <c r="C121" s="303" t="s">
        <v>456</v>
      </c>
      <c r="D121" s="303"/>
      <c r="E121" s="303"/>
      <c r="F121" s="303" t="s">
        <v>457</v>
      </c>
      <c r="G121" s="304"/>
      <c r="H121" s="303" t="s">
        <v>1408</v>
      </c>
      <c r="I121" s="303" t="s">
        <v>1486</v>
      </c>
      <c r="J121" s="303" t="s">
        <v>458</v>
      </c>
      <c r="K121" s="329"/>
    </row>
    <row r="122" spans="2:11" ht="17.25" customHeight="1">
      <c r="B122" s="328"/>
      <c r="C122" s="305" t="s">
        <v>459</v>
      </c>
      <c r="D122" s="305"/>
      <c r="E122" s="305"/>
      <c r="F122" s="306" t="s">
        <v>460</v>
      </c>
      <c r="G122" s="307"/>
      <c r="H122" s="305"/>
      <c r="I122" s="305"/>
      <c r="J122" s="305" t="s">
        <v>461</v>
      </c>
      <c r="K122" s="329"/>
    </row>
    <row r="123" spans="2:11" ht="5.25" customHeight="1">
      <c r="B123" s="330"/>
      <c r="C123" s="308"/>
      <c r="D123" s="308"/>
      <c r="E123" s="308"/>
      <c r="F123" s="308"/>
      <c r="G123" s="291"/>
      <c r="H123" s="308"/>
      <c r="I123" s="308"/>
      <c r="J123" s="308"/>
      <c r="K123" s="331"/>
    </row>
    <row r="124" spans="2:11" ht="15" customHeight="1">
      <c r="B124" s="330"/>
      <c r="C124" s="291" t="s">
        <v>465</v>
      </c>
      <c r="D124" s="308"/>
      <c r="E124" s="308"/>
      <c r="F124" s="310" t="s">
        <v>462</v>
      </c>
      <c r="G124" s="291"/>
      <c r="H124" s="291" t="s">
        <v>377</v>
      </c>
      <c r="I124" s="291" t="s">
        <v>464</v>
      </c>
      <c r="J124" s="291">
        <v>120</v>
      </c>
      <c r="K124" s="332"/>
    </row>
    <row r="125" spans="2:11" ht="15" customHeight="1">
      <c r="B125" s="330"/>
      <c r="C125" s="291" t="s">
        <v>386</v>
      </c>
      <c r="D125" s="291"/>
      <c r="E125" s="291"/>
      <c r="F125" s="310" t="s">
        <v>462</v>
      </c>
      <c r="G125" s="291"/>
      <c r="H125" s="291" t="s">
        <v>387</v>
      </c>
      <c r="I125" s="291" t="s">
        <v>464</v>
      </c>
      <c r="J125" s="291" t="s">
        <v>388</v>
      </c>
      <c r="K125" s="332"/>
    </row>
    <row r="126" spans="2:11" ht="15" customHeight="1">
      <c r="B126" s="330"/>
      <c r="C126" s="291" t="s">
        <v>563</v>
      </c>
      <c r="D126" s="291"/>
      <c r="E126" s="291"/>
      <c r="F126" s="310" t="s">
        <v>462</v>
      </c>
      <c r="G126" s="291"/>
      <c r="H126" s="291" t="s">
        <v>389</v>
      </c>
      <c r="I126" s="291" t="s">
        <v>464</v>
      </c>
      <c r="J126" s="291" t="s">
        <v>388</v>
      </c>
      <c r="K126" s="332"/>
    </row>
    <row r="127" spans="2:11" ht="15" customHeight="1">
      <c r="B127" s="330"/>
      <c r="C127" s="291" t="s">
        <v>473</v>
      </c>
      <c r="D127" s="291"/>
      <c r="E127" s="291"/>
      <c r="F127" s="310" t="s">
        <v>468</v>
      </c>
      <c r="G127" s="291"/>
      <c r="H127" s="291" t="s">
        <v>474</v>
      </c>
      <c r="I127" s="291" t="s">
        <v>464</v>
      </c>
      <c r="J127" s="291">
        <v>15</v>
      </c>
      <c r="K127" s="332"/>
    </row>
    <row r="128" spans="2:11" ht="15" customHeight="1">
      <c r="B128" s="330"/>
      <c r="C128" s="312" t="s">
        <v>475</v>
      </c>
      <c r="D128" s="312"/>
      <c r="E128" s="312"/>
      <c r="F128" s="313" t="s">
        <v>468</v>
      </c>
      <c r="G128" s="312"/>
      <c r="H128" s="312" t="s">
        <v>476</v>
      </c>
      <c r="I128" s="312" t="s">
        <v>464</v>
      </c>
      <c r="J128" s="312">
        <v>15</v>
      </c>
      <c r="K128" s="332"/>
    </row>
    <row r="129" spans="2:11" ht="15" customHeight="1">
      <c r="B129" s="330"/>
      <c r="C129" s="312" t="s">
        <v>477</v>
      </c>
      <c r="D129" s="312"/>
      <c r="E129" s="312"/>
      <c r="F129" s="313" t="s">
        <v>468</v>
      </c>
      <c r="G129" s="312"/>
      <c r="H129" s="312" t="s">
        <v>478</v>
      </c>
      <c r="I129" s="312" t="s">
        <v>464</v>
      </c>
      <c r="J129" s="312">
        <v>20</v>
      </c>
      <c r="K129" s="332"/>
    </row>
    <row r="130" spans="2:11" ht="15" customHeight="1">
      <c r="B130" s="330"/>
      <c r="C130" s="312" t="s">
        <v>479</v>
      </c>
      <c r="D130" s="312"/>
      <c r="E130" s="312"/>
      <c r="F130" s="313" t="s">
        <v>468</v>
      </c>
      <c r="G130" s="312"/>
      <c r="H130" s="312" t="s">
        <v>480</v>
      </c>
      <c r="I130" s="312" t="s">
        <v>464</v>
      </c>
      <c r="J130" s="312">
        <v>20</v>
      </c>
      <c r="K130" s="332"/>
    </row>
    <row r="131" spans="2:11" ht="15" customHeight="1">
      <c r="B131" s="330"/>
      <c r="C131" s="291" t="s">
        <v>467</v>
      </c>
      <c r="D131" s="291"/>
      <c r="E131" s="291"/>
      <c r="F131" s="310" t="s">
        <v>468</v>
      </c>
      <c r="G131" s="291"/>
      <c r="H131" s="291" t="s">
        <v>377</v>
      </c>
      <c r="I131" s="291" t="s">
        <v>464</v>
      </c>
      <c r="J131" s="291">
        <v>50</v>
      </c>
      <c r="K131" s="332"/>
    </row>
    <row r="132" spans="2:11" ht="15" customHeight="1">
      <c r="B132" s="330"/>
      <c r="C132" s="291" t="s">
        <v>481</v>
      </c>
      <c r="D132" s="291"/>
      <c r="E132" s="291"/>
      <c r="F132" s="310" t="s">
        <v>468</v>
      </c>
      <c r="G132" s="291"/>
      <c r="H132" s="291" t="s">
        <v>377</v>
      </c>
      <c r="I132" s="291" t="s">
        <v>464</v>
      </c>
      <c r="J132" s="291">
        <v>50</v>
      </c>
      <c r="K132" s="332"/>
    </row>
    <row r="133" spans="2:11" ht="15" customHeight="1">
      <c r="B133" s="330"/>
      <c r="C133" s="291" t="s">
        <v>487</v>
      </c>
      <c r="D133" s="291"/>
      <c r="E133" s="291"/>
      <c r="F133" s="310" t="s">
        <v>468</v>
      </c>
      <c r="G133" s="291"/>
      <c r="H133" s="291" t="s">
        <v>377</v>
      </c>
      <c r="I133" s="291" t="s">
        <v>464</v>
      </c>
      <c r="J133" s="291">
        <v>50</v>
      </c>
      <c r="K133" s="332"/>
    </row>
    <row r="134" spans="2:11" ht="15" customHeight="1">
      <c r="B134" s="330"/>
      <c r="C134" s="291" t="s">
        <v>489</v>
      </c>
      <c r="D134" s="291"/>
      <c r="E134" s="291"/>
      <c r="F134" s="310" t="s">
        <v>468</v>
      </c>
      <c r="G134" s="291"/>
      <c r="H134" s="291" t="s">
        <v>377</v>
      </c>
      <c r="I134" s="291" t="s">
        <v>464</v>
      </c>
      <c r="J134" s="291">
        <v>50</v>
      </c>
      <c r="K134" s="332"/>
    </row>
    <row r="135" spans="2:11" ht="15" customHeight="1">
      <c r="B135" s="330"/>
      <c r="C135" s="291" t="s">
        <v>1413</v>
      </c>
      <c r="D135" s="291"/>
      <c r="E135" s="291"/>
      <c r="F135" s="310" t="s">
        <v>468</v>
      </c>
      <c r="G135" s="291"/>
      <c r="H135" s="291" t="s">
        <v>390</v>
      </c>
      <c r="I135" s="291" t="s">
        <v>464</v>
      </c>
      <c r="J135" s="291">
        <v>255</v>
      </c>
      <c r="K135" s="332"/>
    </row>
    <row r="136" spans="2:11" ht="15" customHeight="1">
      <c r="B136" s="330"/>
      <c r="C136" s="291" t="s">
        <v>491</v>
      </c>
      <c r="D136" s="291"/>
      <c r="E136" s="291"/>
      <c r="F136" s="310" t="s">
        <v>462</v>
      </c>
      <c r="G136" s="291"/>
      <c r="H136" s="291" t="s">
        <v>391</v>
      </c>
      <c r="I136" s="291" t="s">
        <v>493</v>
      </c>
      <c r="J136" s="291"/>
      <c r="K136" s="332"/>
    </row>
    <row r="137" spans="2:11" ht="15" customHeight="1">
      <c r="B137" s="330"/>
      <c r="C137" s="291" t="s">
        <v>494</v>
      </c>
      <c r="D137" s="291"/>
      <c r="E137" s="291"/>
      <c r="F137" s="310" t="s">
        <v>462</v>
      </c>
      <c r="G137" s="291"/>
      <c r="H137" s="291" t="s">
        <v>392</v>
      </c>
      <c r="I137" s="291" t="s">
        <v>496</v>
      </c>
      <c r="J137" s="291"/>
      <c r="K137" s="332"/>
    </row>
    <row r="138" spans="2:11" ht="15" customHeight="1">
      <c r="B138" s="330"/>
      <c r="C138" s="291" t="s">
        <v>373</v>
      </c>
      <c r="D138" s="291"/>
      <c r="E138" s="291"/>
      <c r="F138" s="310" t="s">
        <v>462</v>
      </c>
      <c r="G138" s="291"/>
      <c r="H138" s="291" t="s">
        <v>373</v>
      </c>
      <c r="I138" s="291" t="s">
        <v>496</v>
      </c>
      <c r="J138" s="291"/>
      <c r="K138" s="332"/>
    </row>
    <row r="139" spans="2:11" ht="15" customHeight="1">
      <c r="B139" s="330"/>
      <c r="C139" s="291" t="s">
        <v>1467</v>
      </c>
      <c r="D139" s="291"/>
      <c r="E139" s="291"/>
      <c r="F139" s="310" t="s">
        <v>462</v>
      </c>
      <c r="G139" s="291"/>
      <c r="H139" s="291" t="s">
        <v>393</v>
      </c>
      <c r="I139" s="291" t="s">
        <v>496</v>
      </c>
      <c r="J139" s="291"/>
      <c r="K139" s="332"/>
    </row>
    <row r="140" spans="2:11" ht="15" customHeight="1">
      <c r="B140" s="330"/>
      <c r="C140" s="291" t="s">
        <v>394</v>
      </c>
      <c r="D140" s="291"/>
      <c r="E140" s="291"/>
      <c r="F140" s="310" t="s">
        <v>462</v>
      </c>
      <c r="G140" s="291"/>
      <c r="H140" s="291" t="s">
        <v>395</v>
      </c>
      <c r="I140" s="291" t="s">
        <v>496</v>
      </c>
      <c r="J140" s="291"/>
      <c r="K140" s="332"/>
    </row>
    <row r="141" spans="2:11" ht="15" customHeight="1">
      <c r="B141" s="333"/>
      <c r="C141" s="334"/>
      <c r="D141" s="334"/>
      <c r="E141" s="334"/>
      <c r="F141" s="334"/>
      <c r="G141" s="334"/>
      <c r="H141" s="334"/>
      <c r="I141" s="334"/>
      <c r="J141" s="334"/>
      <c r="K141" s="335"/>
    </row>
    <row r="142" spans="2:11" ht="18.75" customHeight="1">
      <c r="B142" s="287"/>
      <c r="C142" s="287"/>
      <c r="D142" s="287"/>
      <c r="E142" s="287"/>
      <c r="F142" s="322"/>
      <c r="G142" s="287"/>
      <c r="H142" s="287"/>
      <c r="I142" s="287"/>
      <c r="J142" s="287"/>
      <c r="K142" s="287"/>
    </row>
    <row r="143" spans="2:11" ht="18.75" customHeight="1">
      <c r="B143" s="297"/>
      <c r="C143" s="297"/>
      <c r="D143" s="297"/>
      <c r="E143" s="297"/>
      <c r="F143" s="297"/>
      <c r="G143" s="297"/>
      <c r="H143" s="297"/>
      <c r="I143" s="297"/>
      <c r="J143" s="297"/>
      <c r="K143" s="297"/>
    </row>
    <row r="144" spans="2:11" ht="7.5" customHeight="1">
      <c r="B144" s="298"/>
      <c r="C144" s="299"/>
      <c r="D144" s="299"/>
      <c r="E144" s="299"/>
      <c r="F144" s="299"/>
      <c r="G144" s="299"/>
      <c r="H144" s="299"/>
      <c r="I144" s="299"/>
      <c r="J144" s="299"/>
      <c r="K144" s="300"/>
    </row>
    <row r="145" spans="2:11" ht="45" customHeight="1">
      <c r="B145" s="301"/>
      <c r="C145" s="408" t="s">
        <v>396</v>
      </c>
      <c r="D145" s="408"/>
      <c r="E145" s="408"/>
      <c r="F145" s="408"/>
      <c r="G145" s="408"/>
      <c r="H145" s="408"/>
      <c r="I145" s="408"/>
      <c r="J145" s="408"/>
      <c r="K145" s="302"/>
    </row>
    <row r="146" spans="2:11" ht="17.25" customHeight="1">
      <c r="B146" s="301"/>
      <c r="C146" s="303" t="s">
        <v>456</v>
      </c>
      <c r="D146" s="303"/>
      <c r="E146" s="303"/>
      <c r="F146" s="303" t="s">
        <v>457</v>
      </c>
      <c r="G146" s="304"/>
      <c r="H146" s="303" t="s">
        <v>1408</v>
      </c>
      <c r="I146" s="303" t="s">
        <v>1486</v>
      </c>
      <c r="J146" s="303" t="s">
        <v>458</v>
      </c>
      <c r="K146" s="302"/>
    </row>
    <row r="147" spans="2:11" ht="17.25" customHeight="1">
      <c r="B147" s="301"/>
      <c r="C147" s="305" t="s">
        <v>459</v>
      </c>
      <c r="D147" s="305"/>
      <c r="E147" s="305"/>
      <c r="F147" s="306" t="s">
        <v>460</v>
      </c>
      <c r="G147" s="307"/>
      <c r="H147" s="305"/>
      <c r="I147" s="305"/>
      <c r="J147" s="305" t="s">
        <v>461</v>
      </c>
      <c r="K147" s="302"/>
    </row>
    <row r="148" spans="2:11" ht="5.25" customHeight="1">
      <c r="B148" s="311"/>
      <c r="C148" s="308"/>
      <c r="D148" s="308"/>
      <c r="E148" s="308"/>
      <c r="F148" s="308"/>
      <c r="G148" s="309"/>
      <c r="H148" s="308"/>
      <c r="I148" s="308"/>
      <c r="J148" s="308"/>
      <c r="K148" s="332"/>
    </row>
    <row r="149" spans="2:11" ht="15" customHeight="1">
      <c r="B149" s="311"/>
      <c r="C149" s="336" t="s">
        <v>465</v>
      </c>
      <c r="D149" s="291"/>
      <c r="E149" s="291"/>
      <c r="F149" s="337" t="s">
        <v>462</v>
      </c>
      <c r="G149" s="291"/>
      <c r="H149" s="336" t="s">
        <v>377</v>
      </c>
      <c r="I149" s="336" t="s">
        <v>464</v>
      </c>
      <c r="J149" s="336">
        <v>120</v>
      </c>
      <c r="K149" s="332"/>
    </row>
    <row r="150" spans="2:11" ht="15" customHeight="1">
      <c r="B150" s="311"/>
      <c r="C150" s="336" t="s">
        <v>386</v>
      </c>
      <c r="D150" s="291"/>
      <c r="E150" s="291"/>
      <c r="F150" s="337" t="s">
        <v>462</v>
      </c>
      <c r="G150" s="291"/>
      <c r="H150" s="336" t="s">
        <v>397</v>
      </c>
      <c r="I150" s="336" t="s">
        <v>464</v>
      </c>
      <c r="J150" s="336" t="s">
        <v>388</v>
      </c>
      <c r="K150" s="332"/>
    </row>
    <row r="151" spans="2:11" ht="15" customHeight="1">
      <c r="B151" s="311"/>
      <c r="C151" s="336" t="s">
        <v>563</v>
      </c>
      <c r="D151" s="291"/>
      <c r="E151" s="291"/>
      <c r="F151" s="337" t="s">
        <v>462</v>
      </c>
      <c r="G151" s="291"/>
      <c r="H151" s="336" t="s">
        <v>398</v>
      </c>
      <c r="I151" s="336" t="s">
        <v>464</v>
      </c>
      <c r="J151" s="336" t="s">
        <v>388</v>
      </c>
      <c r="K151" s="332"/>
    </row>
    <row r="152" spans="2:11" ht="15" customHeight="1">
      <c r="B152" s="311"/>
      <c r="C152" s="336" t="s">
        <v>467</v>
      </c>
      <c r="D152" s="291"/>
      <c r="E152" s="291"/>
      <c r="F152" s="337" t="s">
        <v>468</v>
      </c>
      <c r="G152" s="291"/>
      <c r="H152" s="336" t="s">
        <v>377</v>
      </c>
      <c r="I152" s="336" t="s">
        <v>464</v>
      </c>
      <c r="J152" s="336">
        <v>50</v>
      </c>
      <c r="K152" s="332"/>
    </row>
    <row r="153" spans="2:11" ht="15" customHeight="1">
      <c r="B153" s="311"/>
      <c r="C153" s="336" t="s">
        <v>470</v>
      </c>
      <c r="D153" s="291"/>
      <c r="E153" s="291"/>
      <c r="F153" s="337" t="s">
        <v>462</v>
      </c>
      <c r="G153" s="291"/>
      <c r="H153" s="336" t="s">
        <v>377</v>
      </c>
      <c r="I153" s="336" t="s">
        <v>472</v>
      </c>
      <c r="J153" s="336"/>
      <c r="K153" s="332"/>
    </row>
    <row r="154" spans="2:11" ht="15" customHeight="1">
      <c r="B154" s="311"/>
      <c r="C154" s="336" t="s">
        <v>481</v>
      </c>
      <c r="D154" s="291"/>
      <c r="E154" s="291"/>
      <c r="F154" s="337" t="s">
        <v>468</v>
      </c>
      <c r="G154" s="291"/>
      <c r="H154" s="336" t="s">
        <v>377</v>
      </c>
      <c r="I154" s="336" t="s">
        <v>464</v>
      </c>
      <c r="J154" s="336">
        <v>50</v>
      </c>
      <c r="K154" s="332"/>
    </row>
    <row r="155" spans="2:11" ht="15" customHeight="1">
      <c r="B155" s="311"/>
      <c r="C155" s="336" t="s">
        <v>489</v>
      </c>
      <c r="D155" s="291"/>
      <c r="E155" s="291"/>
      <c r="F155" s="337" t="s">
        <v>468</v>
      </c>
      <c r="G155" s="291"/>
      <c r="H155" s="336" t="s">
        <v>377</v>
      </c>
      <c r="I155" s="336" t="s">
        <v>464</v>
      </c>
      <c r="J155" s="336">
        <v>50</v>
      </c>
      <c r="K155" s="332"/>
    </row>
    <row r="156" spans="2:11" ht="15" customHeight="1">
      <c r="B156" s="311"/>
      <c r="C156" s="336" t="s">
        <v>487</v>
      </c>
      <c r="D156" s="291"/>
      <c r="E156" s="291"/>
      <c r="F156" s="337" t="s">
        <v>468</v>
      </c>
      <c r="G156" s="291"/>
      <c r="H156" s="336" t="s">
        <v>377</v>
      </c>
      <c r="I156" s="336" t="s">
        <v>464</v>
      </c>
      <c r="J156" s="336">
        <v>50</v>
      </c>
      <c r="K156" s="332"/>
    </row>
    <row r="157" spans="2:11" ht="15" customHeight="1">
      <c r="B157" s="311"/>
      <c r="C157" s="336" t="s">
        <v>1378</v>
      </c>
      <c r="D157" s="291"/>
      <c r="E157" s="291"/>
      <c r="F157" s="337" t="s">
        <v>462</v>
      </c>
      <c r="G157" s="291"/>
      <c r="H157" s="336" t="s">
        <v>399</v>
      </c>
      <c r="I157" s="336" t="s">
        <v>464</v>
      </c>
      <c r="J157" s="336" t="s">
        <v>400</v>
      </c>
      <c r="K157" s="332"/>
    </row>
    <row r="158" spans="2:11" ht="15" customHeight="1">
      <c r="B158" s="311"/>
      <c r="C158" s="336" t="s">
        <v>401</v>
      </c>
      <c r="D158" s="291"/>
      <c r="E158" s="291"/>
      <c r="F158" s="337" t="s">
        <v>462</v>
      </c>
      <c r="G158" s="291"/>
      <c r="H158" s="336" t="s">
        <v>402</v>
      </c>
      <c r="I158" s="336" t="s">
        <v>496</v>
      </c>
      <c r="J158" s="336"/>
      <c r="K158" s="332"/>
    </row>
    <row r="159" spans="2:11" ht="15" customHeight="1">
      <c r="B159" s="338"/>
      <c r="C159" s="320"/>
      <c r="D159" s="320"/>
      <c r="E159" s="320"/>
      <c r="F159" s="320"/>
      <c r="G159" s="320"/>
      <c r="H159" s="320"/>
      <c r="I159" s="320"/>
      <c r="J159" s="320"/>
      <c r="K159" s="339"/>
    </row>
    <row r="160" spans="2:11" ht="18.75" customHeight="1">
      <c r="B160" s="287"/>
      <c r="C160" s="291"/>
      <c r="D160" s="291"/>
      <c r="E160" s="291"/>
      <c r="F160" s="310"/>
      <c r="G160" s="291"/>
      <c r="H160" s="291"/>
      <c r="I160" s="291"/>
      <c r="J160" s="291"/>
      <c r="K160" s="287"/>
    </row>
    <row r="161" spans="2:11" ht="18.75" customHeight="1">
      <c r="B161" s="297"/>
      <c r="C161" s="297"/>
      <c r="D161" s="297"/>
      <c r="E161" s="297"/>
      <c r="F161" s="297"/>
      <c r="G161" s="297"/>
      <c r="H161" s="297"/>
      <c r="I161" s="297"/>
      <c r="J161" s="297"/>
      <c r="K161" s="297"/>
    </row>
    <row r="162" spans="2:11" ht="7.5" customHeight="1">
      <c r="B162" s="279"/>
      <c r="C162" s="280"/>
      <c r="D162" s="280"/>
      <c r="E162" s="280"/>
      <c r="F162" s="280"/>
      <c r="G162" s="280"/>
      <c r="H162" s="280"/>
      <c r="I162" s="280"/>
      <c r="J162" s="280"/>
      <c r="K162" s="281"/>
    </row>
    <row r="163" spans="2:11" ht="45" customHeight="1">
      <c r="B163" s="282"/>
      <c r="C163" s="404" t="s">
        <v>403</v>
      </c>
      <c r="D163" s="404"/>
      <c r="E163" s="404"/>
      <c r="F163" s="404"/>
      <c r="G163" s="404"/>
      <c r="H163" s="404"/>
      <c r="I163" s="404"/>
      <c r="J163" s="404"/>
      <c r="K163" s="283"/>
    </row>
    <row r="164" spans="2:11" ht="17.25" customHeight="1">
      <c r="B164" s="282"/>
      <c r="C164" s="303" t="s">
        <v>456</v>
      </c>
      <c r="D164" s="303"/>
      <c r="E164" s="303"/>
      <c r="F164" s="303" t="s">
        <v>457</v>
      </c>
      <c r="G164" s="340"/>
      <c r="H164" s="341" t="s">
        <v>1408</v>
      </c>
      <c r="I164" s="341" t="s">
        <v>1486</v>
      </c>
      <c r="J164" s="303" t="s">
        <v>458</v>
      </c>
      <c r="K164" s="283"/>
    </row>
    <row r="165" spans="2:11" ht="17.25" customHeight="1">
      <c r="B165" s="284"/>
      <c r="C165" s="305" t="s">
        <v>459</v>
      </c>
      <c r="D165" s="305"/>
      <c r="E165" s="305"/>
      <c r="F165" s="306" t="s">
        <v>460</v>
      </c>
      <c r="G165" s="342"/>
      <c r="H165" s="343"/>
      <c r="I165" s="343"/>
      <c r="J165" s="305" t="s">
        <v>461</v>
      </c>
      <c r="K165" s="285"/>
    </row>
    <row r="166" spans="2:11" ht="5.25" customHeight="1">
      <c r="B166" s="311"/>
      <c r="C166" s="308"/>
      <c r="D166" s="308"/>
      <c r="E166" s="308"/>
      <c r="F166" s="308"/>
      <c r="G166" s="309"/>
      <c r="H166" s="308"/>
      <c r="I166" s="308"/>
      <c r="J166" s="308"/>
      <c r="K166" s="332"/>
    </row>
    <row r="167" spans="2:11" ht="15" customHeight="1">
      <c r="B167" s="311"/>
      <c r="C167" s="291" t="s">
        <v>465</v>
      </c>
      <c r="D167" s="291"/>
      <c r="E167" s="291"/>
      <c r="F167" s="310" t="s">
        <v>462</v>
      </c>
      <c r="G167" s="291"/>
      <c r="H167" s="291" t="s">
        <v>377</v>
      </c>
      <c r="I167" s="291" t="s">
        <v>464</v>
      </c>
      <c r="J167" s="291">
        <v>120</v>
      </c>
      <c r="K167" s="332"/>
    </row>
    <row r="168" spans="2:11" ht="15" customHeight="1">
      <c r="B168" s="311"/>
      <c r="C168" s="291" t="s">
        <v>386</v>
      </c>
      <c r="D168" s="291"/>
      <c r="E168" s="291"/>
      <c r="F168" s="310" t="s">
        <v>462</v>
      </c>
      <c r="G168" s="291"/>
      <c r="H168" s="291" t="s">
        <v>387</v>
      </c>
      <c r="I168" s="291" t="s">
        <v>464</v>
      </c>
      <c r="J168" s="291" t="s">
        <v>388</v>
      </c>
      <c r="K168" s="332"/>
    </row>
    <row r="169" spans="2:11" ht="15" customHeight="1">
      <c r="B169" s="311"/>
      <c r="C169" s="291" t="s">
        <v>563</v>
      </c>
      <c r="D169" s="291"/>
      <c r="E169" s="291"/>
      <c r="F169" s="310" t="s">
        <v>462</v>
      </c>
      <c r="G169" s="291"/>
      <c r="H169" s="291" t="s">
        <v>404</v>
      </c>
      <c r="I169" s="291" t="s">
        <v>464</v>
      </c>
      <c r="J169" s="291" t="s">
        <v>388</v>
      </c>
      <c r="K169" s="332"/>
    </row>
    <row r="170" spans="2:11" ht="15" customHeight="1">
      <c r="B170" s="311"/>
      <c r="C170" s="291" t="s">
        <v>467</v>
      </c>
      <c r="D170" s="291"/>
      <c r="E170" s="291"/>
      <c r="F170" s="310" t="s">
        <v>468</v>
      </c>
      <c r="G170" s="291"/>
      <c r="H170" s="291" t="s">
        <v>404</v>
      </c>
      <c r="I170" s="291" t="s">
        <v>464</v>
      </c>
      <c r="J170" s="291">
        <v>50</v>
      </c>
      <c r="K170" s="332"/>
    </row>
    <row r="171" spans="2:11" ht="15" customHeight="1">
      <c r="B171" s="311"/>
      <c r="C171" s="291" t="s">
        <v>470</v>
      </c>
      <c r="D171" s="291"/>
      <c r="E171" s="291"/>
      <c r="F171" s="310" t="s">
        <v>462</v>
      </c>
      <c r="G171" s="291"/>
      <c r="H171" s="291" t="s">
        <v>404</v>
      </c>
      <c r="I171" s="291" t="s">
        <v>472</v>
      </c>
      <c r="J171" s="291"/>
      <c r="K171" s="332"/>
    </row>
    <row r="172" spans="2:11" ht="15" customHeight="1">
      <c r="B172" s="311"/>
      <c r="C172" s="291" t="s">
        <v>481</v>
      </c>
      <c r="D172" s="291"/>
      <c r="E172" s="291"/>
      <c r="F172" s="310" t="s">
        <v>468</v>
      </c>
      <c r="G172" s="291"/>
      <c r="H172" s="291" t="s">
        <v>404</v>
      </c>
      <c r="I172" s="291" t="s">
        <v>464</v>
      </c>
      <c r="J172" s="291">
        <v>50</v>
      </c>
      <c r="K172" s="332"/>
    </row>
    <row r="173" spans="2:11" ht="15" customHeight="1">
      <c r="B173" s="311"/>
      <c r="C173" s="291" t="s">
        <v>489</v>
      </c>
      <c r="D173" s="291"/>
      <c r="E173" s="291"/>
      <c r="F173" s="310" t="s">
        <v>468</v>
      </c>
      <c r="G173" s="291"/>
      <c r="H173" s="291" t="s">
        <v>404</v>
      </c>
      <c r="I173" s="291" t="s">
        <v>464</v>
      </c>
      <c r="J173" s="291">
        <v>50</v>
      </c>
      <c r="K173" s="332"/>
    </row>
    <row r="174" spans="2:11" ht="15" customHeight="1">
      <c r="B174" s="311"/>
      <c r="C174" s="291" t="s">
        <v>487</v>
      </c>
      <c r="D174" s="291"/>
      <c r="E174" s="291"/>
      <c r="F174" s="310" t="s">
        <v>468</v>
      </c>
      <c r="G174" s="291"/>
      <c r="H174" s="291" t="s">
        <v>404</v>
      </c>
      <c r="I174" s="291" t="s">
        <v>464</v>
      </c>
      <c r="J174" s="291">
        <v>50</v>
      </c>
      <c r="K174" s="332"/>
    </row>
    <row r="175" spans="2:11" ht="15" customHeight="1">
      <c r="B175" s="311"/>
      <c r="C175" s="291" t="s">
        <v>1407</v>
      </c>
      <c r="D175" s="291"/>
      <c r="E175" s="291"/>
      <c r="F175" s="310" t="s">
        <v>462</v>
      </c>
      <c r="G175" s="291"/>
      <c r="H175" s="291" t="s">
        <v>405</v>
      </c>
      <c r="I175" s="291" t="s">
        <v>406</v>
      </c>
      <c r="J175" s="291"/>
      <c r="K175" s="332"/>
    </row>
    <row r="176" spans="2:11" ht="15" customHeight="1">
      <c r="B176" s="311"/>
      <c r="C176" s="291" t="s">
        <v>1486</v>
      </c>
      <c r="D176" s="291"/>
      <c r="E176" s="291"/>
      <c r="F176" s="310" t="s">
        <v>462</v>
      </c>
      <c r="G176" s="291"/>
      <c r="H176" s="291" t="s">
        <v>407</v>
      </c>
      <c r="I176" s="291" t="s">
        <v>408</v>
      </c>
      <c r="J176" s="291">
        <v>1</v>
      </c>
      <c r="K176" s="332"/>
    </row>
    <row r="177" spans="2:11" ht="15" customHeight="1">
      <c r="B177" s="311"/>
      <c r="C177" s="291" t="s">
        <v>1482</v>
      </c>
      <c r="D177" s="291"/>
      <c r="E177" s="291"/>
      <c r="F177" s="310" t="s">
        <v>462</v>
      </c>
      <c r="G177" s="291"/>
      <c r="H177" s="291" t="s">
        <v>409</v>
      </c>
      <c r="I177" s="291" t="s">
        <v>464</v>
      </c>
      <c r="J177" s="291">
        <v>20</v>
      </c>
      <c r="K177" s="332"/>
    </row>
    <row r="178" spans="2:11" ht="15" customHeight="1">
      <c r="B178" s="311"/>
      <c r="C178" s="291" t="s">
        <v>1408</v>
      </c>
      <c r="D178" s="291"/>
      <c r="E178" s="291"/>
      <c r="F178" s="310" t="s">
        <v>462</v>
      </c>
      <c r="G178" s="291"/>
      <c r="H178" s="291" t="s">
        <v>410</v>
      </c>
      <c r="I178" s="291" t="s">
        <v>464</v>
      </c>
      <c r="J178" s="291">
        <v>255</v>
      </c>
      <c r="K178" s="332"/>
    </row>
    <row r="179" spans="2:11" ht="15" customHeight="1">
      <c r="B179" s="311"/>
      <c r="C179" s="291" t="s">
        <v>1409</v>
      </c>
      <c r="D179" s="291"/>
      <c r="E179" s="291"/>
      <c r="F179" s="310" t="s">
        <v>462</v>
      </c>
      <c r="G179" s="291"/>
      <c r="H179" s="291" t="s">
        <v>509</v>
      </c>
      <c r="I179" s="291" t="s">
        <v>464</v>
      </c>
      <c r="J179" s="291">
        <v>10</v>
      </c>
      <c r="K179" s="332"/>
    </row>
    <row r="180" spans="2:11" ht="15" customHeight="1">
      <c r="B180" s="311"/>
      <c r="C180" s="291" t="s">
        <v>1410</v>
      </c>
      <c r="D180" s="291"/>
      <c r="E180" s="291"/>
      <c r="F180" s="310" t="s">
        <v>462</v>
      </c>
      <c r="G180" s="291"/>
      <c r="H180" s="291" t="s">
        <v>411</v>
      </c>
      <c r="I180" s="291" t="s">
        <v>496</v>
      </c>
      <c r="J180" s="291"/>
      <c r="K180" s="332"/>
    </row>
    <row r="181" spans="2:11" ht="15" customHeight="1">
      <c r="B181" s="311"/>
      <c r="C181" s="291" t="s">
        <v>412</v>
      </c>
      <c r="D181" s="291"/>
      <c r="E181" s="291"/>
      <c r="F181" s="310" t="s">
        <v>462</v>
      </c>
      <c r="G181" s="291"/>
      <c r="H181" s="291" t="s">
        <v>413</v>
      </c>
      <c r="I181" s="291" t="s">
        <v>496</v>
      </c>
      <c r="J181" s="291"/>
      <c r="K181" s="332"/>
    </row>
    <row r="182" spans="2:11" ht="15" customHeight="1">
      <c r="B182" s="311"/>
      <c r="C182" s="291" t="s">
        <v>401</v>
      </c>
      <c r="D182" s="291"/>
      <c r="E182" s="291"/>
      <c r="F182" s="310" t="s">
        <v>462</v>
      </c>
      <c r="G182" s="291"/>
      <c r="H182" s="291" t="s">
        <v>414</v>
      </c>
      <c r="I182" s="291" t="s">
        <v>496</v>
      </c>
      <c r="J182" s="291"/>
      <c r="K182" s="332"/>
    </row>
    <row r="183" spans="2:11" ht="15" customHeight="1">
      <c r="B183" s="311"/>
      <c r="C183" s="291" t="s">
        <v>1412</v>
      </c>
      <c r="D183" s="291"/>
      <c r="E183" s="291"/>
      <c r="F183" s="310" t="s">
        <v>468</v>
      </c>
      <c r="G183" s="291"/>
      <c r="H183" s="291" t="s">
        <v>415</v>
      </c>
      <c r="I183" s="291" t="s">
        <v>464</v>
      </c>
      <c r="J183" s="291">
        <v>50</v>
      </c>
      <c r="K183" s="332"/>
    </row>
    <row r="184" spans="2:11" ht="15" customHeight="1">
      <c r="B184" s="311"/>
      <c r="C184" s="291" t="s">
        <v>416</v>
      </c>
      <c r="D184" s="291"/>
      <c r="E184" s="291"/>
      <c r="F184" s="310" t="s">
        <v>468</v>
      </c>
      <c r="G184" s="291"/>
      <c r="H184" s="291" t="s">
        <v>417</v>
      </c>
      <c r="I184" s="291" t="s">
        <v>418</v>
      </c>
      <c r="J184" s="291"/>
      <c r="K184" s="332"/>
    </row>
    <row r="185" spans="2:11" ht="15" customHeight="1">
      <c r="B185" s="311"/>
      <c r="C185" s="291" t="s">
        <v>419</v>
      </c>
      <c r="D185" s="291"/>
      <c r="E185" s="291"/>
      <c r="F185" s="310" t="s">
        <v>468</v>
      </c>
      <c r="G185" s="291"/>
      <c r="H185" s="291" t="s">
        <v>420</v>
      </c>
      <c r="I185" s="291" t="s">
        <v>418</v>
      </c>
      <c r="J185" s="291"/>
      <c r="K185" s="332"/>
    </row>
    <row r="186" spans="2:11" ht="15" customHeight="1">
      <c r="B186" s="311"/>
      <c r="C186" s="291" t="s">
        <v>421</v>
      </c>
      <c r="D186" s="291"/>
      <c r="E186" s="291"/>
      <c r="F186" s="310" t="s">
        <v>468</v>
      </c>
      <c r="G186" s="291"/>
      <c r="H186" s="291" t="s">
        <v>422</v>
      </c>
      <c r="I186" s="291" t="s">
        <v>418</v>
      </c>
      <c r="J186" s="291"/>
      <c r="K186" s="332"/>
    </row>
    <row r="187" spans="2:11" ht="15" customHeight="1">
      <c r="B187" s="311"/>
      <c r="C187" s="344" t="s">
        <v>423</v>
      </c>
      <c r="D187" s="291"/>
      <c r="E187" s="291"/>
      <c r="F187" s="310" t="s">
        <v>468</v>
      </c>
      <c r="G187" s="291"/>
      <c r="H187" s="291" t="s">
        <v>424</v>
      </c>
      <c r="I187" s="291" t="s">
        <v>425</v>
      </c>
      <c r="J187" s="345" t="s">
        <v>426</v>
      </c>
      <c r="K187" s="332"/>
    </row>
    <row r="188" spans="2:11" ht="15" customHeight="1">
      <c r="B188" s="311"/>
      <c r="C188" s="296" t="s">
        <v>1471</v>
      </c>
      <c r="D188" s="291"/>
      <c r="E188" s="291"/>
      <c r="F188" s="310" t="s">
        <v>462</v>
      </c>
      <c r="G188" s="291"/>
      <c r="H188" s="287" t="s">
        <v>427</v>
      </c>
      <c r="I188" s="291" t="s">
        <v>428</v>
      </c>
      <c r="J188" s="291"/>
      <c r="K188" s="332"/>
    </row>
    <row r="189" spans="2:11" ht="15" customHeight="1">
      <c r="B189" s="311"/>
      <c r="C189" s="296" t="s">
        <v>429</v>
      </c>
      <c r="D189" s="291"/>
      <c r="E189" s="291"/>
      <c r="F189" s="310" t="s">
        <v>462</v>
      </c>
      <c r="G189" s="291"/>
      <c r="H189" s="291" t="s">
        <v>430</v>
      </c>
      <c r="I189" s="291" t="s">
        <v>496</v>
      </c>
      <c r="J189" s="291"/>
      <c r="K189" s="332"/>
    </row>
    <row r="190" spans="2:11" ht="15" customHeight="1">
      <c r="B190" s="311"/>
      <c r="C190" s="296" t="s">
        <v>431</v>
      </c>
      <c r="D190" s="291"/>
      <c r="E190" s="291"/>
      <c r="F190" s="310" t="s">
        <v>462</v>
      </c>
      <c r="G190" s="291"/>
      <c r="H190" s="291" t="s">
        <v>432</v>
      </c>
      <c r="I190" s="291" t="s">
        <v>496</v>
      </c>
      <c r="J190" s="291"/>
      <c r="K190" s="332"/>
    </row>
    <row r="191" spans="2:11" ht="15" customHeight="1">
      <c r="B191" s="311"/>
      <c r="C191" s="296" t="s">
        <v>433</v>
      </c>
      <c r="D191" s="291"/>
      <c r="E191" s="291"/>
      <c r="F191" s="310" t="s">
        <v>468</v>
      </c>
      <c r="G191" s="291"/>
      <c r="H191" s="291" t="s">
        <v>434</v>
      </c>
      <c r="I191" s="291" t="s">
        <v>496</v>
      </c>
      <c r="J191" s="291"/>
      <c r="K191" s="332"/>
    </row>
    <row r="192" spans="2:11" ht="15" customHeight="1">
      <c r="B192" s="338"/>
      <c r="C192" s="346"/>
      <c r="D192" s="320"/>
      <c r="E192" s="320"/>
      <c r="F192" s="320"/>
      <c r="G192" s="320"/>
      <c r="H192" s="320"/>
      <c r="I192" s="320"/>
      <c r="J192" s="320"/>
      <c r="K192" s="339"/>
    </row>
    <row r="193" spans="2:11" ht="18.75" customHeight="1">
      <c r="B193" s="287"/>
      <c r="C193" s="291"/>
      <c r="D193" s="291"/>
      <c r="E193" s="291"/>
      <c r="F193" s="310"/>
      <c r="G193" s="291"/>
      <c r="H193" s="291"/>
      <c r="I193" s="291"/>
      <c r="J193" s="291"/>
      <c r="K193" s="287"/>
    </row>
    <row r="194" spans="2:11" ht="18.75" customHeight="1">
      <c r="B194" s="287"/>
      <c r="C194" s="291"/>
      <c r="D194" s="291"/>
      <c r="E194" s="291"/>
      <c r="F194" s="310"/>
      <c r="G194" s="291"/>
      <c r="H194" s="291"/>
      <c r="I194" s="291"/>
      <c r="J194" s="291"/>
      <c r="K194" s="287"/>
    </row>
    <row r="195" spans="2:11" ht="18.75" customHeight="1">
      <c r="B195" s="297"/>
      <c r="C195" s="297"/>
      <c r="D195" s="297"/>
      <c r="E195" s="297"/>
      <c r="F195" s="297"/>
      <c r="G195" s="297"/>
      <c r="H195" s="297"/>
      <c r="I195" s="297"/>
      <c r="J195" s="297"/>
      <c r="K195" s="297"/>
    </row>
    <row r="196" spans="2:11">
      <c r="B196" s="279"/>
      <c r="C196" s="280"/>
      <c r="D196" s="280"/>
      <c r="E196" s="280"/>
      <c r="F196" s="280"/>
      <c r="G196" s="280"/>
      <c r="H196" s="280"/>
      <c r="I196" s="280"/>
      <c r="J196" s="280"/>
      <c r="K196" s="281"/>
    </row>
    <row r="197" spans="2:11" ht="20">
      <c r="B197" s="282"/>
      <c r="C197" s="404" t="s">
        <v>435</v>
      </c>
      <c r="D197" s="404"/>
      <c r="E197" s="404"/>
      <c r="F197" s="404"/>
      <c r="G197" s="404"/>
      <c r="H197" s="404"/>
      <c r="I197" s="404"/>
      <c r="J197" s="404"/>
      <c r="K197" s="283"/>
    </row>
    <row r="198" spans="2:11" ht="25.5" customHeight="1">
      <c r="B198" s="282"/>
      <c r="C198" s="347" t="s">
        <v>436</v>
      </c>
      <c r="D198" s="347"/>
      <c r="E198" s="347"/>
      <c r="F198" s="347" t="s">
        <v>437</v>
      </c>
      <c r="G198" s="348"/>
      <c r="H198" s="409" t="s">
        <v>438</v>
      </c>
      <c r="I198" s="409"/>
      <c r="J198" s="409"/>
      <c r="K198" s="283"/>
    </row>
    <row r="199" spans="2:11" ht="5.25" customHeight="1">
      <c r="B199" s="311"/>
      <c r="C199" s="308"/>
      <c r="D199" s="308"/>
      <c r="E199" s="308"/>
      <c r="F199" s="308"/>
      <c r="G199" s="291"/>
      <c r="H199" s="308"/>
      <c r="I199" s="308"/>
      <c r="J199" s="308"/>
      <c r="K199" s="332"/>
    </row>
    <row r="200" spans="2:11" ht="15" customHeight="1">
      <c r="B200" s="311"/>
      <c r="C200" s="291" t="s">
        <v>428</v>
      </c>
      <c r="D200" s="291"/>
      <c r="E200" s="291"/>
      <c r="F200" s="310" t="s">
        <v>1472</v>
      </c>
      <c r="G200" s="291"/>
      <c r="H200" s="406" t="s">
        <v>439</v>
      </c>
      <c r="I200" s="406"/>
      <c r="J200" s="406"/>
      <c r="K200" s="332"/>
    </row>
    <row r="201" spans="2:11" ht="15" customHeight="1">
      <c r="B201" s="311"/>
      <c r="C201" s="317"/>
      <c r="D201" s="291"/>
      <c r="E201" s="291"/>
      <c r="F201" s="310" t="s">
        <v>1473</v>
      </c>
      <c r="G201" s="291"/>
      <c r="H201" s="406" t="s">
        <v>440</v>
      </c>
      <c r="I201" s="406"/>
      <c r="J201" s="406"/>
      <c r="K201" s="332"/>
    </row>
    <row r="202" spans="2:11" ht="15" customHeight="1">
      <c r="B202" s="311"/>
      <c r="C202" s="317"/>
      <c r="D202" s="291"/>
      <c r="E202" s="291"/>
      <c r="F202" s="310" t="s">
        <v>1476</v>
      </c>
      <c r="G202" s="291"/>
      <c r="H202" s="406" t="s">
        <v>441</v>
      </c>
      <c r="I202" s="406"/>
      <c r="J202" s="406"/>
      <c r="K202" s="332"/>
    </row>
    <row r="203" spans="2:11" ht="15" customHeight="1">
      <c r="B203" s="311"/>
      <c r="C203" s="291"/>
      <c r="D203" s="291"/>
      <c r="E203" s="291"/>
      <c r="F203" s="310" t="s">
        <v>1474</v>
      </c>
      <c r="G203" s="291"/>
      <c r="H203" s="406" t="s">
        <v>442</v>
      </c>
      <c r="I203" s="406"/>
      <c r="J203" s="406"/>
      <c r="K203" s="332"/>
    </row>
    <row r="204" spans="2:11" ht="15" customHeight="1">
      <c r="B204" s="311"/>
      <c r="C204" s="291"/>
      <c r="D204" s="291"/>
      <c r="E204" s="291"/>
      <c r="F204" s="310" t="s">
        <v>1475</v>
      </c>
      <c r="G204" s="291"/>
      <c r="H204" s="406" t="s">
        <v>443</v>
      </c>
      <c r="I204" s="406"/>
      <c r="J204" s="406"/>
      <c r="K204" s="332"/>
    </row>
    <row r="205" spans="2:11" ht="15" customHeight="1">
      <c r="B205" s="311"/>
      <c r="C205" s="291"/>
      <c r="D205" s="291"/>
      <c r="E205" s="291"/>
      <c r="F205" s="310"/>
      <c r="G205" s="291"/>
      <c r="H205" s="291"/>
      <c r="I205" s="291"/>
      <c r="J205" s="291"/>
      <c r="K205" s="332"/>
    </row>
    <row r="206" spans="2:11" ht="15" customHeight="1">
      <c r="B206" s="311"/>
      <c r="C206" s="291" t="s">
        <v>384</v>
      </c>
      <c r="D206" s="291"/>
      <c r="E206" s="291"/>
      <c r="F206" s="310" t="s">
        <v>1507</v>
      </c>
      <c r="G206" s="291"/>
      <c r="H206" s="406" t="s">
        <v>310</v>
      </c>
      <c r="I206" s="406"/>
      <c r="J206" s="406"/>
      <c r="K206" s="332"/>
    </row>
    <row r="207" spans="2:11" ht="15" customHeight="1">
      <c r="B207" s="311"/>
      <c r="C207" s="317"/>
      <c r="D207" s="291"/>
      <c r="E207" s="291"/>
      <c r="F207" s="310" t="s">
        <v>557</v>
      </c>
      <c r="G207" s="291"/>
      <c r="H207" s="406" t="s">
        <v>558</v>
      </c>
      <c r="I207" s="406"/>
      <c r="J207" s="406"/>
      <c r="K207" s="332"/>
    </row>
    <row r="208" spans="2:11" ht="15" customHeight="1">
      <c r="B208" s="311"/>
      <c r="C208" s="291"/>
      <c r="D208" s="291"/>
      <c r="E208" s="291"/>
      <c r="F208" s="310" t="s">
        <v>555</v>
      </c>
      <c r="G208" s="291"/>
      <c r="H208" s="406" t="s">
        <v>311</v>
      </c>
      <c r="I208" s="406"/>
      <c r="J208" s="406"/>
      <c r="K208" s="332"/>
    </row>
    <row r="209" spans="2:11" ht="15" customHeight="1">
      <c r="B209" s="349"/>
      <c r="C209" s="317"/>
      <c r="D209" s="317"/>
      <c r="E209" s="317"/>
      <c r="F209" s="310" t="s">
        <v>559</v>
      </c>
      <c r="G209" s="296"/>
      <c r="H209" s="410" t="s">
        <v>560</v>
      </c>
      <c r="I209" s="410"/>
      <c r="J209" s="410"/>
      <c r="K209" s="350"/>
    </row>
    <row r="210" spans="2:11" ht="15" customHeight="1">
      <c r="B210" s="349"/>
      <c r="C210" s="317"/>
      <c r="D210" s="317"/>
      <c r="E210" s="317"/>
      <c r="F210" s="310" t="s">
        <v>561</v>
      </c>
      <c r="G210" s="296"/>
      <c r="H210" s="410" t="s">
        <v>312</v>
      </c>
      <c r="I210" s="410"/>
      <c r="J210" s="410"/>
      <c r="K210" s="350"/>
    </row>
    <row r="211" spans="2:11" ht="15" customHeight="1">
      <c r="B211" s="349"/>
      <c r="C211" s="317"/>
      <c r="D211" s="317"/>
      <c r="E211" s="317"/>
      <c r="F211" s="351"/>
      <c r="G211" s="296"/>
      <c r="H211" s="352"/>
      <c r="I211" s="352"/>
      <c r="J211" s="352"/>
      <c r="K211" s="350"/>
    </row>
    <row r="212" spans="2:11" ht="15" customHeight="1">
      <c r="B212" s="349"/>
      <c r="C212" s="291" t="s">
        <v>408</v>
      </c>
      <c r="D212" s="317"/>
      <c r="E212" s="317"/>
      <c r="F212" s="310">
        <v>1</v>
      </c>
      <c r="G212" s="296"/>
      <c r="H212" s="410" t="s">
        <v>313</v>
      </c>
      <c r="I212" s="410"/>
      <c r="J212" s="410"/>
      <c r="K212" s="350"/>
    </row>
    <row r="213" spans="2:11" ht="15" customHeight="1">
      <c r="B213" s="349"/>
      <c r="C213" s="317"/>
      <c r="D213" s="317"/>
      <c r="E213" s="317"/>
      <c r="F213" s="310">
        <v>2</v>
      </c>
      <c r="G213" s="296"/>
      <c r="H213" s="410" t="s">
        <v>314</v>
      </c>
      <c r="I213" s="410"/>
      <c r="J213" s="410"/>
      <c r="K213" s="350"/>
    </row>
    <row r="214" spans="2:11" ht="15" customHeight="1">
      <c r="B214" s="349"/>
      <c r="C214" s="317"/>
      <c r="D214" s="317"/>
      <c r="E214" s="317"/>
      <c r="F214" s="310">
        <v>3</v>
      </c>
      <c r="G214" s="296"/>
      <c r="H214" s="410" t="s">
        <v>315</v>
      </c>
      <c r="I214" s="410"/>
      <c r="J214" s="410"/>
      <c r="K214" s="350"/>
    </row>
    <row r="215" spans="2:11" ht="15" customHeight="1">
      <c r="B215" s="349"/>
      <c r="C215" s="317"/>
      <c r="D215" s="317"/>
      <c r="E215" s="317"/>
      <c r="F215" s="310">
        <v>4</v>
      </c>
      <c r="G215" s="296"/>
      <c r="H215" s="410" t="s">
        <v>316</v>
      </c>
      <c r="I215" s="410"/>
      <c r="J215" s="410"/>
      <c r="K215" s="350"/>
    </row>
    <row r="216" spans="2:11" ht="12.75" customHeight="1">
      <c r="B216" s="353"/>
      <c r="C216" s="354"/>
      <c r="D216" s="354"/>
      <c r="E216" s="354"/>
      <c r="F216" s="354"/>
      <c r="G216" s="354"/>
      <c r="H216" s="354"/>
      <c r="I216" s="354"/>
      <c r="J216" s="354"/>
      <c r="K216" s="355"/>
    </row>
  </sheetData>
  <sheetProtection password="CC35" sheet="1" objects="1" scenarios="1"/>
  <mergeCells count="77">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33:J33"/>
    <mergeCell ref="G34:J34"/>
    <mergeCell ref="G35:J35"/>
    <mergeCell ref="D49:J49"/>
    <mergeCell ref="E48:J48"/>
    <mergeCell ref="G36:J36"/>
    <mergeCell ref="G37:J37"/>
    <mergeCell ref="D31:J31"/>
    <mergeCell ref="C24:J24"/>
    <mergeCell ref="D32:J32"/>
    <mergeCell ref="F18:J18"/>
    <mergeCell ref="F21:J21"/>
    <mergeCell ref="C23:J23"/>
    <mergeCell ref="D25:J25"/>
    <mergeCell ref="D26:J26"/>
    <mergeCell ref="D28:J28"/>
    <mergeCell ref="D29:J29"/>
    <mergeCell ref="F19:J19"/>
    <mergeCell ref="F20:J20"/>
    <mergeCell ref="D14:J14"/>
    <mergeCell ref="D15:J15"/>
    <mergeCell ref="F16:J16"/>
    <mergeCell ref="F17:J17"/>
    <mergeCell ref="C9:J9"/>
    <mergeCell ref="D10:J10"/>
    <mergeCell ref="D13:J13"/>
    <mergeCell ref="C3:J3"/>
    <mergeCell ref="C4:J4"/>
    <mergeCell ref="C6:J6"/>
    <mergeCell ref="C7:J7"/>
    <mergeCell ref="D11:J11"/>
  </mergeCells>
  <phoneticPr fontId="51" type="noConversion"/>
  <pageMargins left="0.59027779999999996" right="0.59027779999999996" top="0.59027779999999996" bottom="0.59027779999999996" header="0" footer="0"/>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H80"/>
  <sheetViews>
    <sheetView view="pageLayout" workbookViewId="0">
      <selection activeCell="E8" sqref="E8"/>
    </sheetView>
  </sheetViews>
  <sheetFormatPr baseColWidth="10" defaultRowHeight="11"/>
  <cols>
    <col min="1" max="1" width="4" style="356" customWidth="1"/>
    <col min="2" max="2" width="46.3984375" style="356" customWidth="1"/>
    <col min="3" max="3" width="5.3984375" style="356" customWidth="1"/>
    <col min="4" max="4" width="8.59765625" style="356" customWidth="1"/>
    <col min="5" max="5" width="8.19921875" style="356" customWidth="1"/>
    <col min="6" max="6" width="8.3984375" style="356" customWidth="1"/>
    <col min="7" max="7" width="9.19921875" style="356" customWidth="1"/>
    <col min="8" max="8" width="8.59765625" style="356" customWidth="1"/>
    <col min="9" max="16384" width="11" style="356"/>
  </cols>
  <sheetData>
    <row r="1" spans="1:8" ht="13">
      <c r="A1" s="577"/>
      <c r="B1" s="578" t="s">
        <v>262</v>
      </c>
      <c r="C1" s="579"/>
      <c r="D1" s="579"/>
      <c r="E1" s="579"/>
      <c r="F1" s="579"/>
      <c r="G1" s="579"/>
      <c r="H1" s="579"/>
    </row>
    <row r="2" spans="1:8" ht="13">
      <c r="A2" s="577"/>
      <c r="B2" s="580" t="s">
        <v>241</v>
      </c>
      <c r="C2" s="579"/>
      <c r="D2" s="579"/>
      <c r="E2" s="579"/>
      <c r="F2" s="579"/>
      <c r="G2" s="579"/>
      <c r="H2" s="579"/>
    </row>
    <row r="3" spans="1:8" ht="13">
      <c r="A3" s="577"/>
      <c r="B3" s="579"/>
      <c r="C3" s="579"/>
      <c r="D3" s="579"/>
      <c r="E3" s="579"/>
      <c r="F3" s="579"/>
      <c r="G3" s="579"/>
      <c r="H3" s="579"/>
    </row>
    <row r="4" spans="1:8" ht="13">
      <c r="A4" s="577"/>
      <c r="B4" s="581" t="s">
        <v>242</v>
      </c>
      <c r="C4" s="579"/>
      <c r="D4" s="579"/>
      <c r="E4" s="582"/>
      <c r="F4" s="582"/>
      <c r="G4" s="582"/>
      <c r="H4" s="579"/>
    </row>
    <row r="5" spans="1:8" ht="13">
      <c r="A5" s="577">
        <v>1</v>
      </c>
      <c r="B5" s="579" t="s">
        <v>265</v>
      </c>
      <c r="C5" s="579"/>
      <c r="D5" s="579"/>
      <c r="E5" s="583"/>
      <c r="F5" s="582"/>
      <c r="G5" s="582">
        <f>F65</f>
        <v>0</v>
      </c>
      <c r="H5" s="584"/>
    </row>
    <row r="6" spans="1:8" ht="13">
      <c r="A6" s="577">
        <v>2</v>
      </c>
      <c r="B6" s="579" t="s">
        <v>266</v>
      </c>
      <c r="C6" s="579"/>
      <c r="D6" s="579"/>
      <c r="E6" s="583"/>
      <c r="F6" s="582"/>
      <c r="G6" s="582">
        <f>H65</f>
        <v>0</v>
      </c>
      <c r="H6" s="584"/>
    </row>
    <row r="7" spans="1:8" ht="13">
      <c r="A7" s="577">
        <v>3</v>
      </c>
      <c r="B7" s="579" t="s">
        <v>267</v>
      </c>
      <c r="C7" s="579"/>
      <c r="D7" s="579"/>
      <c r="E7" s="583"/>
      <c r="F7" s="582"/>
      <c r="G7" s="582">
        <f>H75</f>
        <v>0</v>
      </c>
      <c r="H7" s="584"/>
    </row>
    <row r="8" spans="1:8" ht="13">
      <c r="A8" s="577">
        <v>4</v>
      </c>
      <c r="B8" s="579" t="s">
        <v>1423</v>
      </c>
      <c r="C8" s="579"/>
      <c r="D8" s="579"/>
      <c r="E8" s="583"/>
      <c r="F8" s="582"/>
      <c r="G8" s="582">
        <v>0</v>
      </c>
      <c r="H8" s="584"/>
    </row>
    <row r="9" spans="1:8" ht="13">
      <c r="A9" s="577">
        <v>5</v>
      </c>
      <c r="B9" s="579" t="s">
        <v>268</v>
      </c>
      <c r="C9" s="579"/>
      <c r="D9" s="579"/>
      <c r="E9" s="583"/>
      <c r="F9" s="582"/>
      <c r="G9" s="584">
        <f>SUM(G5:G8)</f>
        <v>0</v>
      </c>
      <c r="H9" s="584"/>
    </row>
    <row r="10" spans="1:8" ht="13">
      <c r="A10" s="577">
        <v>6</v>
      </c>
      <c r="B10" s="579" t="s">
        <v>269</v>
      </c>
      <c r="C10" s="579"/>
      <c r="D10" s="579"/>
      <c r="E10" s="583"/>
      <c r="F10" s="582"/>
      <c r="G10" s="582">
        <f>G9</f>
        <v>0</v>
      </c>
      <c r="H10" s="584"/>
    </row>
    <row r="11" spans="1:8" ht="13">
      <c r="A11" s="577">
        <v>7</v>
      </c>
      <c r="B11" s="579" t="s">
        <v>270</v>
      </c>
      <c r="C11" s="579"/>
      <c r="D11" s="579"/>
      <c r="E11" s="583"/>
      <c r="F11" s="582"/>
      <c r="G11" s="582">
        <f>G10*0.21</f>
        <v>0</v>
      </c>
      <c r="H11" s="584"/>
    </row>
    <row r="12" spans="1:8" ht="13">
      <c r="A12" s="577">
        <v>8</v>
      </c>
      <c r="B12" s="579" t="s">
        <v>271</v>
      </c>
      <c r="C12" s="579"/>
      <c r="D12" s="579"/>
      <c r="E12" s="583"/>
      <c r="F12" s="582"/>
      <c r="G12" s="584">
        <f>G9+G11</f>
        <v>0</v>
      </c>
      <c r="H12" s="584"/>
    </row>
    <row r="13" spans="1:8" ht="13">
      <c r="A13" s="585"/>
      <c r="B13" s="585"/>
      <c r="C13" s="585"/>
      <c r="D13" s="585"/>
      <c r="E13" s="585"/>
      <c r="F13" s="585"/>
      <c r="G13" s="585"/>
      <c r="H13" s="585"/>
    </row>
    <row r="14" spans="1:8" ht="13">
      <c r="A14" s="586"/>
      <c r="B14" s="587"/>
      <c r="C14" s="586"/>
      <c r="D14" s="586"/>
      <c r="E14" s="588"/>
      <c r="F14" s="589" t="s">
        <v>272</v>
      </c>
      <c r="G14" s="590"/>
      <c r="H14" s="591"/>
    </row>
    <row r="15" spans="1:8" ht="13">
      <c r="A15" s="592" t="s">
        <v>273</v>
      </c>
      <c r="B15" s="593" t="s">
        <v>274</v>
      </c>
      <c r="C15" s="594" t="s">
        <v>275</v>
      </c>
      <c r="D15" s="594" t="s">
        <v>276</v>
      </c>
      <c r="E15" s="595" t="s">
        <v>277</v>
      </c>
      <c r="F15" s="596"/>
      <c r="G15" s="595" t="s">
        <v>278</v>
      </c>
      <c r="H15" s="596"/>
    </row>
    <row r="16" spans="1:8" ht="13">
      <c r="A16" s="594"/>
      <c r="B16" s="593"/>
      <c r="C16" s="594"/>
      <c r="D16" s="594"/>
      <c r="E16" s="597" t="s">
        <v>243</v>
      </c>
      <c r="F16" s="597" t="s">
        <v>280</v>
      </c>
      <c r="G16" s="597" t="s">
        <v>279</v>
      </c>
      <c r="H16" s="597" t="s">
        <v>280</v>
      </c>
    </row>
    <row r="17" spans="1:8" ht="13">
      <c r="A17" s="598"/>
      <c r="B17" s="599" t="s">
        <v>244</v>
      </c>
      <c r="C17" s="600"/>
      <c r="D17" s="598"/>
      <c r="E17" s="598"/>
      <c r="F17" s="601"/>
      <c r="G17" s="601"/>
      <c r="H17" s="601"/>
    </row>
    <row r="18" spans="1:8" ht="13">
      <c r="A18" s="598">
        <v>1</v>
      </c>
      <c r="B18" s="602" t="s">
        <v>245</v>
      </c>
      <c r="C18" s="600" t="s">
        <v>328</v>
      </c>
      <c r="D18" s="603">
        <v>1</v>
      </c>
      <c r="E18" s="603">
        <v>0</v>
      </c>
      <c r="F18" s="603">
        <f>E18*D18</f>
        <v>0</v>
      </c>
      <c r="G18" s="604">
        <v>0</v>
      </c>
      <c r="H18" s="603">
        <f>D18*G18</f>
        <v>0</v>
      </c>
    </row>
    <row r="19" spans="1:8" ht="13">
      <c r="A19" s="598">
        <v>2</v>
      </c>
      <c r="B19" s="602" t="s">
        <v>246</v>
      </c>
      <c r="C19" s="600" t="s">
        <v>1189</v>
      </c>
      <c r="D19" s="603">
        <v>20</v>
      </c>
      <c r="E19" s="603">
        <v>0</v>
      </c>
      <c r="F19" s="605">
        <f t="shared" ref="F19:F29" si="0">E19*D19</f>
        <v>0</v>
      </c>
      <c r="G19" s="604">
        <v>0</v>
      </c>
      <c r="H19" s="605">
        <f t="shared" ref="H19:H26" si="1">D19*G19</f>
        <v>0</v>
      </c>
    </row>
    <row r="20" spans="1:8" ht="13">
      <c r="A20" s="598">
        <v>3</v>
      </c>
      <c r="B20" s="602" t="s">
        <v>247</v>
      </c>
      <c r="C20" s="600" t="s">
        <v>1189</v>
      </c>
      <c r="D20" s="603">
        <v>205</v>
      </c>
      <c r="E20" s="603">
        <v>0</v>
      </c>
      <c r="F20" s="605">
        <f t="shared" si="0"/>
        <v>0</v>
      </c>
      <c r="G20" s="604">
        <v>0</v>
      </c>
      <c r="H20" s="605">
        <f t="shared" si="1"/>
        <v>0</v>
      </c>
    </row>
    <row r="21" spans="1:8" ht="13">
      <c r="A21" s="598">
        <v>4</v>
      </c>
      <c r="B21" s="602" t="s">
        <v>248</v>
      </c>
      <c r="C21" s="600" t="s">
        <v>1189</v>
      </c>
      <c r="D21" s="603">
        <v>20</v>
      </c>
      <c r="E21" s="603">
        <v>0</v>
      </c>
      <c r="F21" s="605">
        <f t="shared" si="0"/>
        <v>0</v>
      </c>
      <c r="G21" s="604">
        <v>0</v>
      </c>
      <c r="H21" s="605">
        <f t="shared" si="1"/>
        <v>0</v>
      </c>
    </row>
    <row r="22" spans="1:8" ht="13">
      <c r="A22" s="598">
        <v>5</v>
      </c>
      <c r="B22" s="602" t="s">
        <v>249</v>
      </c>
      <c r="C22" s="600" t="s">
        <v>1189</v>
      </c>
      <c r="D22" s="603">
        <v>145</v>
      </c>
      <c r="E22" s="603">
        <v>0</v>
      </c>
      <c r="F22" s="605">
        <f t="shared" si="0"/>
        <v>0</v>
      </c>
      <c r="G22" s="604">
        <v>0</v>
      </c>
      <c r="H22" s="605">
        <f t="shared" si="1"/>
        <v>0</v>
      </c>
    </row>
    <row r="23" spans="1:8" ht="13">
      <c r="A23" s="598">
        <v>6</v>
      </c>
      <c r="B23" s="602" t="s">
        <v>250</v>
      </c>
      <c r="C23" s="600" t="s">
        <v>1189</v>
      </c>
      <c r="D23" s="603">
        <v>10</v>
      </c>
      <c r="E23" s="603">
        <v>0</v>
      </c>
      <c r="F23" s="605">
        <f t="shared" si="0"/>
        <v>0</v>
      </c>
      <c r="G23" s="604">
        <v>0</v>
      </c>
      <c r="H23" s="605">
        <f t="shared" si="1"/>
        <v>0</v>
      </c>
    </row>
    <row r="24" spans="1:8" ht="13">
      <c r="A24" s="598">
        <v>7</v>
      </c>
      <c r="B24" s="602" t="s">
        <v>251</v>
      </c>
      <c r="C24" s="600" t="s">
        <v>1189</v>
      </c>
      <c r="D24" s="603">
        <v>25</v>
      </c>
      <c r="E24" s="603">
        <v>0</v>
      </c>
      <c r="F24" s="605">
        <f t="shared" si="0"/>
        <v>0</v>
      </c>
      <c r="G24" s="604">
        <v>0</v>
      </c>
      <c r="H24" s="605">
        <f t="shared" si="1"/>
        <v>0</v>
      </c>
    </row>
    <row r="25" spans="1:8" ht="13">
      <c r="A25" s="598">
        <v>8</v>
      </c>
      <c r="B25" s="602" t="s">
        <v>252</v>
      </c>
      <c r="C25" s="600" t="s">
        <v>1189</v>
      </c>
      <c r="D25" s="603">
        <v>15</v>
      </c>
      <c r="E25" s="603">
        <v>0</v>
      </c>
      <c r="F25" s="605">
        <f t="shared" si="0"/>
        <v>0</v>
      </c>
      <c r="G25" s="604">
        <v>0</v>
      </c>
      <c r="H25" s="605">
        <f t="shared" si="1"/>
        <v>0</v>
      </c>
    </row>
    <row r="26" spans="1:8" ht="13">
      <c r="A26" s="598">
        <v>9</v>
      </c>
      <c r="B26" s="602" t="s">
        <v>253</v>
      </c>
      <c r="C26" s="598" t="s">
        <v>1189</v>
      </c>
      <c r="D26" s="598">
        <v>25</v>
      </c>
      <c r="E26" s="603">
        <v>0</v>
      </c>
      <c r="F26" s="605">
        <f t="shared" si="0"/>
        <v>0</v>
      </c>
      <c r="G26" s="604">
        <v>0</v>
      </c>
      <c r="H26" s="605">
        <f t="shared" si="1"/>
        <v>0</v>
      </c>
    </row>
    <row r="27" spans="1:8" ht="13">
      <c r="A27" s="598">
        <v>10</v>
      </c>
      <c r="B27" s="602" t="s">
        <v>254</v>
      </c>
      <c r="C27" s="600" t="s">
        <v>1189</v>
      </c>
      <c r="D27" s="603">
        <v>25</v>
      </c>
      <c r="E27" s="603">
        <v>0</v>
      </c>
      <c r="F27" s="605">
        <f t="shared" si="0"/>
        <v>0</v>
      </c>
      <c r="G27" s="604">
        <v>0</v>
      </c>
      <c r="H27" s="605">
        <f>D27*G27</f>
        <v>0</v>
      </c>
    </row>
    <row r="28" spans="1:8" ht="13">
      <c r="A28" s="598">
        <v>11</v>
      </c>
      <c r="B28" s="602" t="s">
        <v>255</v>
      </c>
      <c r="C28" s="600" t="s">
        <v>1189</v>
      </c>
      <c r="D28" s="603">
        <v>5</v>
      </c>
      <c r="E28" s="603">
        <v>0</v>
      </c>
      <c r="F28" s="605">
        <f t="shared" si="0"/>
        <v>0</v>
      </c>
      <c r="G28" s="604">
        <v>0</v>
      </c>
      <c r="H28" s="605">
        <f>D28*G28</f>
        <v>0</v>
      </c>
    </row>
    <row r="29" spans="1:8" ht="13">
      <c r="A29" s="598">
        <v>12</v>
      </c>
      <c r="B29" s="602" t="s">
        <v>256</v>
      </c>
      <c r="C29" s="600" t="s">
        <v>328</v>
      </c>
      <c r="D29" s="603">
        <v>5</v>
      </c>
      <c r="E29" s="603">
        <v>0</v>
      </c>
      <c r="F29" s="605">
        <f t="shared" si="0"/>
        <v>0</v>
      </c>
      <c r="G29" s="604">
        <v>0</v>
      </c>
      <c r="H29" s="605">
        <f>D29*G29</f>
        <v>0</v>
      </c>
    </row>
    <row r="30" spans="1:8" ht="13">
      <c r="A30" s="598">
        <v>13</v>
      </c>
      <c r="B30" s="602" t="s">
        <v>257</v>
      </c>
      <c r="C30" s="600" t="s">
        <v>1189</v>
      </c>
      <c r="D30" s="603">
        <v>25</v>
      </c>
      <c r="E30" s="603">
        <v>0</v>
      </c>
      <c r="F30" s="605">
        <f>E30*D30</f>
        <v>0</v>
      </c>
      <c r="G30" s="604">
        <v>0</v>
      </c>
      <c r="H30" s="605">
        <f>D30*G30</f>
        <v>0</v>
      </c>
    </row>
    <row r="31" spans="1:8" ht="13">
      <c r="A31" s="598">
        <v>14</v>
      </c>
      <c r="B31" s="602" t="s">
        <v>258</v>
      </c>
      <c r="C31" s="600" t="s">
        <v>1189</v>
      </c>
      <c r="D31" s="603">
        <v>10</v>
      </c>
      <c r="E31" s="603">
        <v>0</v>
      </c>
      <c r="F31" s="605">
        <f>E31*D31</f>
        <v>0</v>
      </c>
      <c r="G31" s="604">
        <v>0</v>
      </c>
      <c r="H31" s="605">
        <f>D31*G31</f>
        <v>0</v>
      </c>
    </row>
    <row r="32" spans="1:8" ht="13">
      <c r="A32" s="598">
        <v>15</v>
      </c>
      <c r="B32" s="606" t="s">
        <v>259</v>
      </c>
      <c r="C32" s="600"/>
      <c r="D32" s="607"/>
      <c r="E32" s="603"/>
      <c r="F32" s="605"/>
      <c r="G32" s="603"/>
      <c r="H32" s="605"/>
    </row>
    <row r="33" spans="1:8" ht="20">
      <c r="A33" s="598">
        <v>16</v>
      </c>
      <c r="B33" s="608" t="s">
        <v>172</v>
      </c>
      <c r="C33" s="600" t="s">
        <v>328</v>
      </c>
      <c r="D33" s="603">
        <v>20</v>
      </c>
      <c r="E33" s="603">
        <v>0</v>
      </c>
      <c r="F33" s="609">
        <f>D33*E33</f>
        <v>0</v>
      </c>
      <c r="G33" s="603">
        <v>0</v>
      </c>
      <c r="H33" s="605">
        <f t="shared" ref="H33:H40" si="2">D33*G33</f>
        <v>0</v>
      </c>
    </row>
    <row r="34" spans="1:8" ht="20">
      <c r="A34" s="598">
        <v>17</v>
      </c>
      <c r="B34" s="608" t="s">
        <v>173</v>
      </c>
      <c r="C34" s="600" t="s">
        <v>328</v>
      </c>
      <c r="D34" s="603">
        <v>2</v>
      </c>
      <c r="E34" s="603">
        <v>0</v>
      </c>
      <c r="F34" s="609">
        <f t="shared" ref="F34:F40" si="3">D34*E34</f>
        <v>0</v>
      </c>
      <c r="G34" s="603">
        <v>0</v>
      </c>
      <c r="H34" s="605">
        <f t="shared" si="2"/>
        <v>0</v>
      </c>
    </row>
    <row r="35" spans="1:8" ht="20">
      <c r="A35" s="598">
        <v>18</v>
      </c>
      <c r="B35" s="608" t="s">
        <v>174</v>
      </c>
      <c r="C35" s="600" t="s">
        <v>328</v>
      </c>
      <c r="D35" s="603">
        <v>5</v>
      </c>
      <c r="E35" s="603">
        <v>0</v>
      </c>
      <c r="F35" s="609">
        <f t="shared" si="3"/>
        <v>0</v>
      </c>
      <c r="G35" s="603">
        <v>0</v>
      </c>
      <c r="H35" s="605">
        <f t="shared" si="2"/>
        <v>0</v>
      </c>
    </row>
    <row r="36" spans="1:8" ht="20">
      <c r="A36" s="598">
        <v>19</v>
      </c>
      <c r="B36" s="608" t="s">
        <v>175</v>
      </c>
      <c r="C36" s="600" t="s">
        <v>328</v>
      </c>
      <c r="D36" s="603">
        <v>1</v>
      </c>
      <c r="E36" s="603">
        <v>0</v>
      </c>
      <c r="F36" s="609">
        <f t="shared" si="3"/>
        <v>0</v>
      </c>
      <c r="G36" s="603">
        <v>0</v>
      </c>
      <c r="H36" s="605">
        <f t="shared" si="2"/>
        <v>0</v>
      </c>
    </row>
    <row r="37" spans="1:8" ht="13">
      <c r="A37" s="598">
        <v>20</v>
      </c>
      <c r="B37" s="608" t="s">
        <v>176</v>
      </c>
      <c r="C37" s="600" t="s">
        <v>328</v>
      </c>
      <c r="D37" s="603">
        <v>4</v>
      </c>
      <c r="E37" s="603">
        <v>0</v>
      </c>
      <c r="F37" s="609">
        <f t="shared" si="3"/>
        <v>0</v>
      </c>
      <c r="G37" s="603">
        <v>0</v>
      </c>
      <c r="H37" s="605">
        <f t="shared" si="2"/>
        <v>0</v>
      </c>
    </row>
    <row r="38" spans="1:8" ht="20">
      <c r="A38" s="598">
        <v>21</v>
      </c>
      <c r="B38" s="608" t="s">
        <v>177</v>
      </c>
      <c r="C38" s="600" t="s">
        <v>328</v>
      </c>
      <c r="D38" s="603">
        <v>4</v>
      </c>
      <c r="E38" s="603">
        <v>0</v>
      </c>
      <c r="F38" s="609">
        <f t="shared" si="3"/>
        <v>0</v>
      </c>
      <c r="G38" s="603">
        <v>0</v>
      </c>
      <c r="H38" s="605">
        <f t="shared" si="2"/>
        <v>0</v>
      </c>
    </row>
    <row r="39" spans="1:8" ht="30">
      <c r="A39" s="598">
        <v>22</v>
      </c>
      <c r="B39" s="608" t="s">
        <v>178</v>
      </c>
      <c r="C39" s="600" t="s">
        <v>328</v>
      </c>
      <c r="D39" s="603">
        <v>6</v>
      </c>
      <c r="E39" s="603">
        <v>0</v>
      </c>
      <c r="F39" s="609">
        <f t="shared" si="3"/>
        <v>0</v>
      </c>
      <c r="G39" s="603">
        <v>0</v>
      </c>
      <c r="H39" s="605">
        <f t="shared" si="2"/>
        <v>0</v>
      </c>
    </row>
    <row r="40" spans="1:8" ht="30">
      <c r="A40" s="598">
        <v>23</v>
      </c>
      <c r="B40" s="608" t="s">
        <v>179</v>
      </c>
      <c r="C40" s="600" t="s">
        <v>328</v>
      </c>
      <c r="D40" s="603">
        <v>6</v>
      </c>
      <c r="E40" s="603">
        <v>0</v>
      </c>
      <c r="F40" s="609">
        <f t="shared" si="3"/>
        <v>0</v>
      </c>
      <c r="G40" s="603">
        <v>0</v>
      </c>
      <c r="H40" s="605">
        <f t="shared" si="2"/>
        <v>0</v>
      </c>
    </row>
    <row r="41" spans="1:8" ht="13">
      <c r="A41" s="598">
        <v>24</v>
      </c>
      <c r="B41" s="602" t="s">
        <v>180</v>
      </c>
      <c r="C41" s="600" t="s">
        <v>328</v>
      </c>
      <c r="D41" s="603">
        <v>5</v>
      </c>
      <c r="E41" s="603">
        <v>0</v>
      </c>
      <c r="F41" s="605">
        <f t="shared" ref="F41:F52" si="4">E41*D41</f>
        <v>0</v>
      </c>
      <c r="G41" s="603">
        <v>0</v>
      </c>
      <c r="H41" s="605">
        <f>D41*G41</f>
        <v>0</v>
      </c>
    </row>
    <row r="42" spans="1:8" ht="13">
      <c r="A42" s="598">
        <v>25</v>
      </c>
      <c r="B42" s="602" t="s">
        <v>181</v>
      </c>
      <c r="C42" s="600" t="s">
        <v>328</v>
      </c>
      <c r="D42" s="603">
        <v>2</v>
      </c>
      <c r="E42" s="603">
        <v>0</v>
      </c>
      <c r="F42" s="605">
        <f t="shared" si="4"/>
        <v>0</v>
      </c>
      <c r="G42" s="603">
        <v>0</v>
      </c>
      <c r="H42" s="605">
        <f>D42*G42</f>
        <v>0</v>
      </c>
    </row>
    <row r="43" spans="1:8" ht="13">
      <c r="A43" s="598">
        <v>26</v>
      </c>
      <c r="B43" s="602" t="s">
        <v>182</v>
      </c>
      <c r="C43" s="600" t="s">
        <v>328</v>
      </c>
      <c r="D43" s="603">
        <v>10</v>
      </c>
      <c r="E43" s="603">
        <v>0</v>
      </c>
      <c r="F43" s="605">
        <f t="shared" si="4"/>
        <v>0</v>
      </c>
      <c r="G43" s="603">
        <v>0</v>
      </c>
      <c r="H43" s="605">
        <f>D43*G43</f>
        <v>0</v>
      </c>
    </row>
    <row r="44" spans="1:8" ht="13">
      <c r="A44" s="598">
        <v>27</v>
      </c>
      <c r="B44" s="602" t="s">
        <v>183</v>
      </c>
      <c r="C44" s="600" t="s">
        <v>328</v>
      </c>
      <c r="D44" s="603">
        <v>25</v>
      </c>
      <c r="E44" s="603">
        <v>0</v>
      </c>
      <c r="F44" s="605">
        <f>E44*D44</f>
        <v>0</v>
      </c>
      <c r="G44" s="603">
        <v>0</v>
      </c>
      <c r="H44" s="605">
        <f>D44*G44</f>
        <v>0</v>
      </c>
    </row>
    <row r="45" spans="1:8" ht="13">
      <c r="A45" s="598">
        <v>28</v>
      </c>
      <c r="B45" s="602" t="s">
        <v>184</v>
      </c>
      <c r="C45" s="600" t="s">
        <v>328</v>
      </c>
      <c r="D45" s="603">
        <v>2</v>
      </c>
      <c r="E45" s="603">
        <v>0</v>
      </c>
      <c r="F45" s="605">
        <f>E45*D45</f>
        <v>0</v>
      </c>
      <c r="G45" s="603">
        <v>0</v>
      </c>
      <c r="H45" s="605">
        <f>D45*G45</f>
        <v>0</v>
      </c>
    </row>
    <row r="46" spans="1:8" ht="13">
      <c r="A46" s="598">
        <v>29</v>
      </c>
      <c r="B46" s="602" t="s">
        <v>185</v>
      </c>
      <c r="C46" s="600" t="s">
        <v>328</v>
      </c>
      <c r="D46" s="603">
        <f>SUM(D41:D45)</f>
        <v>44</v>
      </c>
      <c r="E46" s="603">
        <v>0</v>
      </c>
      <c r="F46" s="605">
        <f t="shared" si="4"/>
        <v>0</v>
      </c>
      <c r="G46" s="603">
        <v>0</v>
      </c>
      <c r="H46" s="605">
        <f>G46*D46</f>
        <v>0</v>
      </c>
    </row>
    <row r="47" spans="1:8" ht="13">
      <c r="A47" s="598">
        <v>30</v>
      </c>
      <c r="B47" s="602" t="s">
        <v>186</v>
      </c>
      <c r="C47" s="600" t="s">
        <v>328</v>
      </c>
      <c r="D47" s="603">
        <v>15</v>
      </c>
      <c r="E47" s="603">
        <v>0</v>
      </c>
      <c r="F47" s="605">
        <f t="shared" si="4"/>
        <v>0</v>
      </c>
      <c r="G47" s="603">
        <v>0</v>
      </c>
      <c r="H47" s="605">
        <f>G47*D47</f>
        <v>0</v>
      </c>
    </row>
    <row r="48" spans="1:8" ht="13">
      <c r="A48" s="598">
        <v>31</v>
      </c>
      <c r="B48" s="602" t="s">
        <v>187</v>
      </c>
      <c r="C48" s="600" t="s">
        <v>328</v>
      </c>
      <c r="D48" s="603">
        <v>5</v>
      </c>
      <c r="E48" s="603">
        <v>0</v>
      </c>
      <c r="F48" s="605">
        <f t="shared" si="4"/>
        <v>0</v>
      </c>
      <c r="G48" s="603">
        <v>0</v>
      </c>
      <c r="H48" s="605">
        <f>G48*D48</f>
        <v>0</v>
      </c>
    </row>
    <row r="49" spans="1:8" ht="13">
      <c r="A49" s="598">
        <v>32</v>
      </c>
      <c r="B49" s="602" t="s">
        <v>188</v>
      </c>
      <c r="C49" s="600" t="s">
        <v>328</v>
      </c>
      <c r="D49" s="603">
        <v>2</v>
      </c>
      <c r="E49" s="603">
        <v>0</v>
      </c>
      <c r="F49" s="605">
        <f t="shared" si="4"/>
        <v>0</v>
      </c>
      <c r="G49" s="603">
        <v>0</v>
      </c>
      <c r="H49" s="605">
        <f t="shared" ref="H49:H64" si="5">D49*G49</f>
        <v>0</v>
      </c>
    </row>
    <row r="50" spans="1:8" ht="13">
      <c r="A50" s="598">
        <v>33</v>
      </c>
      <c r="B50" s="602" t="s">
        <v>189</v>
      </c>
      <c r="C50" s="600" t="s">
        <v>328</v>
      </c>
      <c r="D50" s="603">
        <v>10</v>
      </c>
      <c r="E50" s="603">
        <v>0</v>
      </c>
      <c r="F50" s="605">
        <f>E50*D50</f>
        <v>0</v>
      </c>
      <c r="G50" s="603">
        <v>0</v>
      </c>
      <c r="H50" s="605">
        <f t="shared" si="5"/>
        <v>0</v>
      </c>
    </row>
    <row r="51" spans="1:8" ht="13">
      <c r="A51" s="598">
        <v>34</v>
      </c>
      <c r="B51" s="602" t="s">
        <v>190</v>
      </c>
      <c r="C51" s="600" t="s">
        <v>328</v>
      </c>
      <c r="D51" s="603">
        <v>5</v>
      </c>
      <c r="E51" s="603">
        <v>0</v>
      </c>
      <c r="F51" s="605">
        <f t="shared" si="4"/>
        <v>0</v>
      </c>
      <c r="G51" s="603">
        <v>0</v>
      </c>
      <c r="H51" s="605">
        <f t="shared" si="5"/>
        <v>0</v>
      </c>
    </row>
    <row r="52" spans="1:8" ht="13">
      <c r="A52" s="598">
        <v>35</v>
      </c>
      <c r="B52" s="610" t="s">
        <v>191</v>
      </c>
      <c r="C52" s="611" t="s">
        <v>328</v>
      </c>
      <c r="D52" s="612">
        <v>3</v>
      </c>
      <c r="E52" s="603">
        <v>0</v>
      </c>
      <c r="F52" s="605">
        <f t="shared" si="4"/>
        <v>0</v>
      </c>
      <c r="G52" s="603">
        <v>0</v>
      </c>
      <c r="H52" s="605">
        <f t="shared" si="5"/>
        <v>0</v>
      </c>
    </row>
    <row r="53" spans="1:8" ht="13">
      <c r="A53" s="598">
        <v>36</v>
      </c>
      <c r="B53" s="602" t="s">
        <v>192</v>
      </c>
      <c r="C53" s="600" t="s">
        <v>328</v>
      </c>
      <c r="D53" s="603">
        <v>2</v>
      </c>
      <c r="E53" s="603">
        <v>0</v>
      </c>
      <c r="F53" s="605">
        <f>E53*D53</f>
        <v>0</v>
      </c>
      <c r="G53" s="603">
        <v>0</v>
      </c>
      <c r="H53" s="605">
        <f t="shared" si="5"/>
        <v>0</v>
      </c>
    </row>
    <row r="54" spans="1:8" ht="13">
      <c r="A54" s="598">
        <v>37</v>
      </c>
      <c r="B54" s="602" t="s">
        <v>193</v>
      </c>
      <c r="C54" s="600" t="s">
        <v>328</v>
      </c>
      <c r="D54" s="603">
        <v>2</v>
      </c>
      <c r="E54" s="603">
        <v>0</v>
      </c>
      <c r="F54" s="605">
        <f>E54*D54</f>
        <v>0</v>
      </c>
      <c r="G54" s="603">
        <v>0</v>
      </c>
      <c r="H54" s="605">
        <f t="shared" si="5"/>
        <v>0</v>
      </c>
    </row>
    <row r="55" spans="1:8" ht="13">
      <c r="A55" s="598">
        <v>38</v>
      </c>
      <c r="B55" s="602" t="s">
        <v>194</v>
      </c>
      <c r="C55" s="600" t="s">
        <v>1356</v>
      </c>
      <c r="D55" s="613">
        <v>0.5</v>
      </c>
      <c r="E55" s="603">
        <v>0</v>
      </c>
      <c r="F55" s="605">
        <f>E55*D55</f>
        <v>0</v>
      </c>
      <c r="G55" s="603">
        <v>0</v>
      </c>
      <c r="H55" s="605">
        <f t="shared" si="5"/>
        <v>0</v>
      </c>
    </row>
    <row r="56" spans="1:8" ht="13">
      <c r="A56" s="598">
        <v>39</v>
      </c>
      <c r="B56" s="602" t="s">
        <v>195</v>
      </c>
      <c r="C56" s="600" t="s">
        <v>328</v>
      </c>
      <c r="D56" s="603">
        <v>2</v>
      </c>
      <c r="E56" s="603">
        <v>0</v>
      </c>
      <c r="F56" s="605">
        <f>E56*D56</f>
        <v>0</v>
      </c>
      <c r="G56" s="603">
        <v>0</v>
      </c>
      <c r="H56" s="605">
        <f t="shared" si="5"/>
        <v>0</v>
      </c>
    </row>
    <row r="57" spans="1:8" ht="13">
      <c r="A57" s="598">
        <v>40</v>
      </c>
      <c r="B57" s="602" t="s">
        <v>196</v>
      </c>
      <c r="C57" s="600" t="s">
        <v>328</v>
      </c>
      <c r="D57" s="603">
        <v>22</v>
      </c>
      <c r="E57" s="603">
        <v>0</v>
      </c>
      <c r="F57" s="605">
        <f t="shared" ref="F57:F63" si="6">E57*D57</f>
        <v>0</v>
      </c>
      <c r="G57" s="603">
        <v>0</v>
      </c>
      <c r="H57" s="605">
        <f t="shared" si="5"/>
        <v>0</v>
      </c>
    </row>
    <row r="58" spans="1:8" ht="13">
      <c r="A58" s="598">
        <v>41</v>
      </c>
      <c r="B58" s="602" t="s">
        <v>197</v>
      </c>
      <c r="C58" s="600" t="s">
        <v>328</v>
      </c>
      <c r="D58" s="603">
        <v>2</v>
      </c>
      <c r="E58" s="603">
        <v>0</v>
      </c>
      <c r="F58" s="605">
        <f>E58*D58</f>
        <v>0</v>
      </c>
      <c r="G58" s="603">
        <v>0</v>
      </c>
      <c r="H58" s="605">
        <f t="shared" si="5"/>
        <v>0</v>
      </c>
    </row>
    <row r="59" spans="1:8" ht="13">
      <c r="A59" s="598">
        <v>42</v>
      </c>
      <c r="B59" s="602" t="s">
        <v>198</v>
      </c>
      <c r="C59" s="600" t="s">
        <v>328</v>
      </c>
      <c r="D59" s="603">
        <v>2</v>
      </c>
      <c r="E59" s="603">
        <v>0</v>
      </c>
      <c r="F59" s="605">
        <f t="shared" si="6"/>
        <v>0</v>
      </c>
      <c r="G59" s="603">
        <v>0</v>
      </c>
      <c r="H59" s="605">
        <f t="shared" si="5"/>
        <v>0</v>
      </c>
    </row>
    <row r="60" spans="1:8" ht="13">
      <c r="A60" s="598">
        <v>43</v>
      </c>
      <c r="B60" s="602" t="s">
        <v>199</v>
      </c>
      <c r="C60" s="600" t="s">
        <v>328</v>
      </c>
      <c r="D60" s="603">
        <v>5</v>
      </c>
      <c r="E60" s="603">
        <v>0</v>
      </c>
      <c r="F60" s="605">
        <f t="shared" si="6"/>
        <v>0</v>
      </c>
      <c r="G60" s="603">
        <v>0</v>
      </c>
      <c r="H60" s="605">
        <f t="shared" si="5"/>
        <v>0</v>
      </c>
    </row>
    <row r="61" spans="1:8" ht="13">
      <c r="A61" s="598">
        <v>44</v>
      </c>
      <c r="B61" s="602" t="s">
        <v>200</v>
      </c>
      <c r="C61" s="600" t="s">
        <v>1189</v>
      </c>
      <c r="D61" s="603">
        <v>85</v>
      </c>
      <c r="E61" s="603">
        <v>0</v>
      </c>
      <c r="F61" s="605">
        <f>E61*D61</f>
        <v>0</v>
      </c>
      <c r="G61" s="603">
        <v>0</v>
      </c>
      <c r="H61" s="605">
        <f t="shared" si="5"/>
        <v>0</v>
      </c>
    </row>
    <row r="62" spans="1:8" ht="13">
      <c r="A62" s="598">
        <v>45</v>
      </c>
      <c r="B62" s="602" t="s">
        <v>201</v>
      </c>
      <c r="C62" s="600" t="s">
        <v>1189</v>
      </c>
      <c r="D62" s="603">
        <v>10</v>
      </c>
      <c r="E62" s="603">
        <v>0</v>
      </c>
      <c r="F62" s="605">
        <f>E62*D62</f>
        <v>0</v>
      </c>
      <c r="G62" s="603">
        <v>0</v>
      </c>
      <c r="H62" s="605">
        <f t="shared" si="5"/>
        <v>0</v>
      </c>
    </row>
    <row r="63" spans="1:8" ht="13">
      <c r="A63" s="598">
        <v>46</v>
      </c>
      <c r="B63" s="602" t="s">
        <v>202</v>
      </c>
      <c r="C63" s="600" t="s">
        <v>328</v>
      </c>
      <c r="D63" s="603">
        <f>SUM(D46:D48)</f>
        <v>64</v>
      </c>
      <c r="E63" s="603">
        <v>0</v>
      </c>
      <c r="F63" s="605">
        <f t="shared" si="6"/>
        <v>0</v>
      </c>
      <c r="G63" s="603">
        <v>0</v>
      </c>
      <c r="H63" s="605">
        <f t="shared" si="5"/>
        <v>0</v>
      </c>
    </row>
    <row r="64" spans="1:8" ht="13">
      <c r="A64" s="598">
        <v>47</v>
      </c>
      <c r="B64" s="602" t="s">
        <v>291</v>
      </c>
      <c r="C64" s="600" t="s">
        <v>342</v>
      </c>
      <c r="D64" s="603">
        <v>25</v>
      </c>
      <c r="E64" s="603">
        <v>0</v>
      </c>
      <c r="F64" s="605">
        <f>E64*D64</f>
        <v>0</v>
      </c>
      <c r="G64" s="603">
        <v>0</v>
      </c>
      <c r="H64" s="605">
        <f t="shared" si="5"/>
        <v>0</v>
      </c>
    </row>
    <row r="65" spans="1:8" ht="13">
      <c r="A65" s="598">
        <v>48</v>
      </c>
      <c r="B65" s="602" t="s">
        <v>203</v>
      </c>
      <c r="C65" s="600"/>
      <c r="D65" s="603"/>
      <c r="E65" s="603"/>
      <c r="F65" s="605">
        <f>SUM(F18:F64)</f>
        <v>0</v>
      </c>
      <c r="G65" s="605"/>
      <c r="H65" s="605">
        <f>SUM(H18:H64)</f>
        <v>0</v>
      </c>
    </row>
    <row r="66" spans="1:8" ht="13">
      <c r="A66" s="614"/>
      <c r="B66" s="615"/>
      <c r="C66" s="616"/>
      <c r="D66" s="607"/>
      <c r="E66" s="607"/>
      <c r="F66" s="617"/>
      <c r="G66" s="607"/>
      <c r="H66" s="617"/>
    </row>
    <row r="67" spans="1:8" ht="13">
      <c r="A67" s="598"/>
      <c r="B67" s="599" t="s">
        <v>267</v>
      </c>
      <c r="C67" s="616"/>
      <c r="D67" s="607"/>
      <c r="E67" s="607"/>
      <c r="F67" s="617"/>
      <c r="G67" s="617"/>
      <c r="H67" s="617"/>
    </row>
    <row r="68" spans="1:8" ht="13">
      <c r="A68" s="598">
        <v>1</v>
      </c>
      <c r="B68" s="602" t="s">
        <v>204</v>
      </c>
      <c r="C68" s="618" t="s">
        <v>261</v>
      </c>
      <c r="D68" s="603">
        <v>34</v>
      </c>
      <c r="E68" s="607"/>
      <c r="F68" s="617"/>
      <c r="G68" s="605">
        <v>0</v>
      </c>
      <c r="H68" s="605">
        <f t="shared" ref="H68:H74" si="7">D68*G68</f>
        <v>0</v>
      </c>
    </row>
    <row r="69" spans="1:8" ht="13">
      <c r="A69" s="598">
        <v>2</v>
      </c>
      <c r="B69" s="602" t="s">
        <v>205</v>
      </c>
      <c r="C69" s="618" t="s">
        <v>261</v>
      </c>
      <c r="D69" s="603">
        <v>4</v>
      </c>
      <c r="E69" s="607"/>
      <c r="F69" s="617"/>
      <c r="G69" s="605">
        <v>0</v>
      </c>
      <c r="H69" s="605">
        <f>D69*G69</f>
        <v>0</v>
      </c>
    </row>
    <row r="70" spans="1:8" ht="13">
      <c r="A70" s="598">
        <v>3</v>
      </c>
      <c r="B70" s="602" t="s">
        <v>206</v>
      </c>
      <c r="C70" s="618" t="s">
        <v>261</v>
      </c>
      <c r="D70" s="603">
        <v>8</v>
      </c>
      <c r="E70" s="607"/>
      <c r="F70" s="617"/>
      <c r="G70" s="605">
        <v>0</v>
      </c>
      <c r="H70" s="605">
        <f t="shared" si="7"/>
        <v>0</v>
      </c>
    </row>
    <row r="71" spans="1:8" ht="13">
      <c r="A71" s="598">
        <v>4</v>
      </c>
      <c r="B71" s="602" t="s">
        <v>207</v>
      </c>
      <c r="C71" s="618" t="s">
        <v>261</v>
      </c>
      <c r="D71" s="603">
        <v>4</v>
      </c>
      <c r="E71" s="607"/>
      <c r="F71" s="617"/>
      <c r="G71" s="605">
        <v>0</v>
      </c>
      <c r="H71" s="605">
        <f t="shared" si="7"/>
        <v>0</v>
      </c>
    </row>
    <row r="72" spans="1:8" ht="13">
      <c r="A72" s="598">
        <v>5</v>
      </c>
      <c r="B72" s="602" t="s">
        <v>208</v>
      </c>
      <c r="C72" s="618" t="s">
        <v>261</v>
      </c>
      <c r="D72" s="603">
        <v>4</v>
      </c>
      <c r="E72" s="607"/>
      <c r="F72" s="617"/>
      <c r="G72" s="605">
        <v>0</v>
      </c>
      <c r="H72" s="605">
        <f>D72*G72</f>
        <v>0</v>
      </c>
    </row>
    <row r="73" spans="1:8" ht="13">
      <c r="A73" s="598">
        <v>6</v>
      </c>
      <c r="B73" s="602" t="s">
        <v>209</v>
      </c>
      <c r="C73" s="618" t="s">
        <v>261</v>
      </c>
      <c r="D73" s="603">
        <v>8</v>
      </c>
      <c r="E73" s="607"/>
      <c r="F73" s="617"/>
      <c r="G73" s="605">
        <v>0</v>
      </c>
      <c r="H73" s="605">
        <f t="shared" si="7"/>
        <v>0</v>
      </c>
    </row>
    <row r="74" spans="1:8" ht="13">
      <c r="A74" s="598">
        <v>7</v>
      </c>
      <c r="B74" s="602" t="s">
        <v>210</v>
      </c>
      <c r="C74" s="618" t="s">
        <v>261</v>
      </c>
      <c r="D74" s="603">
        <v>8</v>
      </c>
      <c r="E74" s="607"/>
      <c r="F74" s="617"/>
      <c r="G74" s="605">
        <v>0</v>
      </c>
      <c r="H74" s="605">
        <f t="shared" si="7"/>
        <v>0</v>
      </c>
    </row>
    <row r="75" spans="1:8" ht="13">
      <c r="A75" s="598">
        <v>8</v>
      </c>
      <c r="B75" s="602" t="s">
        <v>240</v>
      </c>
      <c r="C75" s="600"/>
      <c r="D75" s="603"/>
      <c r="E75" s="607"/>
      <c r="F75" s="617"/>
      <c r="G75" s="605"/>
      <c r="H75" s="605">
        <f>SUM(H68:H74)</f>
        <v>0</v>
      </c>
    </row>
    <row r="76" spans="1:8" ht="13">
      <c r="A76" s="619"/>
      <c r="B76" s="620"/>
      <c r="C76" s="621"/>
      <c r="D76" s="622"/>
      <c r="E76" s="622"/>
      <c r="F76" s="622"/>
      <c r="G76" s="622"/>
      <c r="H76" s="622"/>
    </row>
    <row r="77" spans="1:8">
      <c r="B77" s="576"/>
    </row>
    <row r="78" spans="1:8">
      <c r="B78" s="576"/>
    </row>
    <row r="79" spans="1:8">
      <c r="B79" s="576"/>
    </row>
    <row r="80" spans="1:8">
      <c r="B80" s="576"/>
    </row>
  </sheetData>
  <sheetCalcPr fullCalcOnLoad="1"/>
  <phoneticPr fontId="51" type="noConversion"/>
  <pageMargins left="0.75" right="0.75" top="1" bottom="1" header="0.5" footer="0.5"/>
  <pageSetup paperSize="0" orientation="portrait" horizontalDpi="4294967292" verticalDpi="4294967292"/>
  <extLst>
    <ext xmlns:mx="http://schemas.microsoft.com/office/mac/excel/2008/main" uri="http://schemas.microsoft.com/office/mac/excel/2008/main">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pageSetUpPr fitToPage="1"/>
  </sheetPr>
  <dimension ref="A1:CM55"/>
  <sheetViews>
    <sheetView showGridLines="0" tabSelected="1" workbookViewId="0">
      <pane ySplit="1" topLeftCell="A2" activePane="bottomLeft" state="frozenSplit"/>
      <selection pane="bottomLeft"/>
    </sheetView>
  </sheetViews>
  <sheetFormatPr baseColWidth="10" defaultColWidth="9" defaultRowHeight="11"/>
  <cols>
    <col min="1" max="1" width="7.19921875" customWidth="1"/>
    <col min="2" max="2" width="1.3984375" customWidth="1"/>
    <col min="3" max="3" width="3.59765625" customWidth="1"/>
    <col min="4" max="33" width="2.19921875" customWidth="1"/>
    <col min="34" max="34" width="2.796875" customWidth="1"/>
    <col min="35" max="35" width="27.19921875" customWidth="1"/>
    <col min="36" max="37" width="2.19921875" customWidth="1"/>
    <col min="38" max="38" width="7.19921875" customWidth="1"/>
    <col min="39" max="39" width="2.796875" customWidth="1"/>
    <col min="40" max="40" width="11.3984375" customWidth="1"/>
    <col min="41" max="41" width="6.3984375" customWidth="1"/>
    <col min="42" max="42" width="3.59765625" customWidth="1"/>
    <col min="43" max="43" width="13.3984375" customWidth="1"/>
    <col min="44" max="44" width="11.796875" customWidth="1"/>
    <col min="45" max="47" width="22.19921875" hidden="1" customWidth="1"/>
    <col min="48" max="52" width="18.59765625" hidden="1" customWidth="1"/>
    <col min="53" max="53" width="16.3984375" hidden="1" customWidth="1"/>
    <col min="54" max="54" width="21.3984375" hidden="1" customWidth="1"/>
    <col min="55" max="56" width="16.3984375" hidden="1" customWidth="1"/>
    <col min="57" max="57" width="57" customWidth="1"/>
    <col min="71" max="91" width="9.19921875" hidden="1"/>
  </cols>
  <sheetData>
    <row r="1" spans="1:74" ht="21.25" customHeight="1">
      <c r="A1" s="16" t="s">
        <v>1426</v>
      </c>
      <c r="B1" s="17"/>
      <c r="C1" s="17"/>
      <c r="D1" s="18" t="s">
        <v>1427</v>
      </c>
      <c r="E1" s="17"/>
      <c r="F1" s="17"/>
      <c r="G1" s="17"/>
      <c r="H1" s="17"/>
      <c r="I1" s="17"/>
      <c r="J1" s="17"/>
      <c r="K1" s="19" t="s">
        <v>1428</v>
      </c>
      <c r="L1" s="19"/>
      <c r="M1" s="19"/>
      <c r="N1" s="19"/>
      <c r="O1" s="19"/>
      <c r="P1" s="19"/>
      <c r="Q1" s="19"/>
      <c r="R1" s="19"/>
      <c r="S1" s="19"/>
      <c r="T1" s="17"/>
      <c r="U1" s="17"/>
      <c r="V1" s="17"/>
      <c r="W1" s="19" t="s">
        <v>1429</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1430</v>
      </c>
      <c r="BB1" s="22" t="s">
        <v>1431</v>
      </c>
      <c r="BC1" s="21"/>
      <c r="BD1" s="21"/>
      <c r="BE1" s="21"/>
      <c r="BF1" s="21"/>
      <c r="BG1" s="21"/>
      <c r="BH1" s="21"/>
      <c r="BI1" s="21"/>
      <c r="BJ1" s="21"/>
      <c r="BK1" s="21"/>
      <c r="BL1" s="21"/>
      <c r="BM1" s="21"/>
      <c r="BN1" s="21"/>
      <c r="BO1" s="21"/>
      <c r="BP1" s="21"/>
      <c r="BQ1" s="21"/>
      <c r="BR1" s="21"/>
      <c r="BT1" s="23" t="s">
        <v>1432</v>
      </c>
      <c r="BU1" s="23" t="s">
        <v>1432</v>
      </c>
      <c r="BV1" s="23" t="s">
        <v>1433</v>
      </c>
    </row>
    <row r="2" spans="1:74" ht="37" customHeight="1">
      <c r="AR2" s="359"/>
      <c r="AS2" s="359"/>
      <c r="AT2" s="359"/>
      <c r="AU2" s="359"/>
      <c r="AV2" s="359"/>
      <c r="AW2" s="359"/>
      <c r="AX2" s="359"/>
      <c r="AY2" s="359"/>
      <c r="AZ2" s="359"/>
      <c r="BA2" s="359"/>
      <c r="BB2" s="359"/>
      <c r="BC2" s="359"/>
      <c r="BD2" s="359"/>
      <c r="BE2" s="359"/>
      <c r="BS2" s="24" t="s">
        <v>1434</v>
      </c>
      <c r="BT2" s="24" t="s">
        <v>1435</v>
      </c>
    </row>
    <row r="3" spans="1:74" ht="7"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1434</v>
      </c>
      <c r="BT3" s="24" t="s">
        <v>1436</v>
      </c>
    </row>
    <row r="4" spans="1:74" ht="37" customHeight="1">
      <c r="B4" s="28"/>
      <c r="C4" s="29"/>
      <c r="D4" s="30" t="s">
        <v>1437</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1438</v>
      </c>
      <c r="BE4" s="33" t="s">
        <v>1439</v>
      </c>
      <c r="BS4" s="24" t="s">
        <v>1440</v>
      </c>
    </row>
    <row r="5" spans="1:74" ht="14.5" customHeight="1">
      <c r="B5" s="28"/>
      <c r="C5" s="29"/>
      <c r="D5" s="34" t="s">
        <v>1441</v>
      </c>
      <c r="E5" s="29"/>
      <c r="F5" s="29"/>
      <c r="G5" s="29"/>
      <c r="H5" s="29"/>
      <c r="I5" s="29"/>
      <c r="J5" s="29"/>
      <c r="K5" s="386" t="s">
        <v>1442</v>
      </c>
      <c r="L5" s="387"/>
      <c r="M5" s="387"/>
      <c r="N5" s="387"/>
      <c r="O5" s="387"/>
      <c r="P5" s="387"/>
      <c r="Q5" s="387"/>
      <c r="R5" s="387"/>
      <c r="S5" s="387"/>
      <c r="T5" s="387"/>
      <c r="U5" s="387"/>
      <c r="V5" s="387"/>
      <c r="W5" s="387"/>
      <c r="X5" s="387"/>
      <c r="Y5" s="387"/>
      <c r="Z5" s="387"/>
      <c r="AA5" s="387"/>
      <c r="AB5" s="387"/>
      <c r="AC5" s="387"/>
      <c r="AD5" s="387"/>
      <c r="AE5" s="387"/>
      <c r="AF5" s="387"/>
      <c r="AG5" s="387"/>
      <c r="AH5" s="387"/>
      <c r="AI5" s="387"/>
      <c r="AJ5" s="387"/>
      <c r="AK5" s="387"/>
      <c r="AL5" s="387"/>
      <c r="AM5" s="387"/>
      <c r="AN5" s="387"/>
      <c r="AO5" s="387"/>
      <c r="AP5" s="29"/>
      <c r="AQ5" s="31"/>
      <c r="BE5" s="384" t="s">
        <v>1443</v>
      </c>
      <c r="BS5" s="24" t="s">
        <v>1434</v>
      </c>
    </row>
    <row r="6" spans="1:74" ht="37" customHeight="1">
      <c r="B6" s="28"/>
      <c r="C6" s="29"/>
      <c r="D6" s="36" t="s">
        <v>1444</v>
      </c>
      <c r="E6" s="29"/>
      <c r="F6" s="29"/>
      <c r="G6" s="29"/>
      <c r="H6" s="29"/>
      <c r="I6" s="29"/>
      <c r="J6" s="29"/>
      <c r="K6" s="388" t="s">
        <v>1445</v>
      </c>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7"/>
      <c r="AM6" s="387"/>
      <c r="AN6" s="387"/>
      <c r="AO6" s="387"/>
      <c r="AP6" s="29"/>
      <c r="AQ6" s="31"/>
      <c r="BE6" s="385"/>
      <c r="BS6" s="24" t="s">
        <v>1446</v>
      </c>
    </row>
    <row r="7" spans="1:74" ht="14.5" customHeight="1">
      <c r="B7" s="28"/>
      <c r="C7" s="29"/>
      <c r="D7" s="37" t="s">
        <v>1447</v>
      </c>
      <c r="E7" s="29"/>
      <c r="F7" s="29"/>
      <c r="G7" s="29"/>
      <c r="H7" s="29"/>
      <c r="I7" s="29"/>
      <c r="J7" s="29"/>
      <c r="K7" s="35" t="s">
        <v>1448</v>
      </c>
      <c r="L7" s="29"/>
      <c r="M7" s="29"/>
      <c r="N7" s="29"/>
      <c r="O7" s="29"/>
      <c r="P7" s="29"/>
      <c r="Q7" s="29"/>
      <c r="R7" s="29"/>
      <c r="S7" s="29"/>
      <c r="T7" s="29"/>
      <c r="U7" s="29"/>
      <c r="V7" s="29"/>
      <c r="W7" s="29"/>
      <c r="X7" s="29"/>
      <c r="Y7" s="29"/>
      <c r="Z7" s="29"/>
      <c r="AA7" s="29"/>
      <c r="AB7" s="29"/>
      <c r="AC7" s="29"/>
      <c r="AD7" s="29"/>
      <c r="AE7" s="29"/>
      <c r="AF7" s="29"/>
      <c r="AG7" s="29"/>
      <c r="AH7" s="29"/>
      <c r="AI7" s="29"/>
      <c r="AJ7" s="29"/>
      <c r="AK7" s="37" t="s">
        <v>1449</v>
      </c>
      <c r="AL7" s="29"/>
      <c r="AM7" s="29"/>
      <c r="AN7" s="35" t="s">
        <v>1448</v>
      </c>
      <c r="AO7" s="29"/>
      <c r="AP7" s="29"/>
      <c r="AQ7" s="31"/>
      <c r="BE7" s="385"/>
      <c r="BS7" s="24" t="s">
        <v>1450</v>
      </c>
    </row>
    <row r="8" spans="1:74" ht="14.5" customHeight="1">
      <c r="B8" s="28"/>
      <c r="C8" s="29"/>
      <c r="D8" s="37" t="s">
        <v>1451</v>
      </c>
      <c r="E8" s="29"/>
      <c r="F8" s="29"/>
      <c r="G8" s="29"/>
      <c r="H8" s="29"/>
      <c r="I8" s="29"/>
      <c r="J8" s="29"/>
      <c r="K8" s="35" t="s">
        <v>1452</v>
      </c>
      <c r="L8" s="29"/>
      <c r="M8" s="29"/>
      <c r="N8" s="29"/>
      <c r="O8" s="29"/>
      <c r="P8" s="29"/>
      <c r="Q8" s="29"/>
      <c r="R8" s="29"/>
      <c r="S8" s="29"/>
      <c r="T8" s="29"/>
      <c r="U8" s="29"/>
      <c r="V8" s="29"/>
      <c r="W8" s="29"/>
      <c r="X8" s="29"/>
      <c r="Y8" s="29"/>
      <c r="Z8" s="29"/>
      <c r="AA8" s="29"/>
      <c r="AB8" s="29"/>
      <c r="AC8" s="29"/>
      <c r="AD8" s="29"/>
      <c r="AE8" s="29"/>
      <c r="AF8" s="29"/>
      <c r="AG8" s="29"/>
      <c r="AH8" s="29"/>
      <c r="AI8" s="29"/>
      <c r="AJ8" s="29"/>
      <c r="AK8" s="37" t="s">
        <v>1453</v>
      </c>
      <c r="AL8" s="29"/>
      <c r="AM8" s="29"/>
      <c r="AN8" s="38" t="s">
        <v>1454</v>
      </c>
      <c r="AO8" s="29"/>
      <c r="AP8" s="29"/>
      <c r="AQ8" s="31"/>
      <c r="BE8" s="385"/>
      <c r="BS8" s="24" t="s">
        <v>1455</v>
      </c>
    </row>
    <row r="9" spans="1:74" ht="14.5" customHeight="1">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31"/>
      <c r="BE9" s="385"/>
      <c r="BS9" s="24" t="s">
        <v>1456</v>
      </c>
    </row>
    <row r="10" spans="1:74" ht="14.5" customHeight="1">
      <c r="B10" s="28"/>
      <c r="C10" s="29"/>
      <c r="D10" s="37" t="s">
        <v>1457</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37" t="s">
        <v>1458</v>
      </c>
      <c r="AL10" s="29"/>
      <c r="AM10" s="29"/>
      <c r="AN10" s="35" t="s">
        <v>1448</v>
      </c>
      <c r="AO10" s="29"/>
      <c r="AP10" s="29"/>
      <c r="AQ10" s="31"/>
      <c r="BE10" s="385"/>
      <c r="BS10" s="24" t="s">
        <v>1446</v>
      </c>
    </row>
    <row r="11" spans="1:74" ht="18.5" customHeight="1">
      <c r="B11" s="28"/>
      <c r="C11" s="29"/>
      <c r="D11" s="29"/>
      <c r="E11" s="35" t="s">
        <v>1459</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37" t="s">
        <v>1460</v>
      </c>
      <c r="AL11" s="29"/>
      <c r="AM11" s="29"/>
      <c r="AN11" s="35" t="s">
        <v>1448</v>
      </c>
      <c r="AO11" s="29"/>
      <c r="AP11" s="29"/>
      <c r="AQ11" s="31"/>
      <c r="BE11" s="385"/>
      <c r="BS11" s="24" t="s">
        <v>1446</v>
      </c>
    </row>
    <row r="12" spans="1:74" ht="7"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85"/>
      <c r="BS12" s="24" t="s">
        <v>1446</v>
      </c>
    </row>
    <row r="13" spans="1:74" ht="14.5" customHeight="1">
      <c r="B13" s="28"/>
      <c r="C13" s="29"/>
      <c r="D13" s="37" t="s">
        <v>1461</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37" t="s">
        <v>1458</v>
      </c>
      <c r="AL13" s="29"/>
      <c r="AM13" s="29"/>
      <c r="AN13" s="39" t="s">
        <v>1462</v>
      </c>
      <c r="AO13" s="29"/>
      <c r="AP13" s="29"/>
      <c r="AQ13" s="31"/>
      <c r="BE13" s="385"/>
      <c r="BS13" s="24" t="s">
        <v>1446</v>
      </c>
    </row>
    <row r="14" spans="1:74">
      <c r="B14" s="28"/>
      <c r="C14" s="29"/>
      <c r="D14" s="29"/>
      <c r="E14" s="389" t="s">
        <v>1462</v>
      </c>
      <c r="F14" s="390"/>
      <c r="G14" s="390"/>
      <c r="H14" s="390"/>
      <c r="I14" s="390"/>
      <c r="J14" s="390"/>
      <c r="K14" s="390"/>
      <c r="L14" s="390"/>
      <c r="M14" s="390"/>
      <c r="N14" s="390"/>
      <c r="O14" s="390"/>
      <c r="P14" s="390"/>
      <c r="Q14" s="390"/>
      <c r="R14" s="390"/>
      <c r="S14" s="390"/>
      <c r="T14" s="390"/>
      <c r="U14" s="390"/>
      <c r="V14" s="390"/>
      <c r="W14" s="390"/>
      <c r="X14" s="390"/>
      <c r="Y14" s="390"/>
      <c r="Z14" s="390"/>
      <c r="AA14" s="390"/>
      <c r="AB14" s="390"/>
      <c r="AC14" s="390"/>
      <c r="AD14" s="390"/>
      <c r="AE14" s="390"/>
      <c r="AF14" s="390"/>
      <c r="AG14" s="390"/>
      <c r="AH14" s="390"/>
      <c r="AI14" s="390"/>
      <c r="AJ14" s="390"/>
      <c r="AK14" s="37" t="s">
        <v>1460</v>
      </c>
      <c r="AL14" s="29"/>
      <c r="AM14" s="29"/>
      <c r="AN14" s="39" t="s">
        <v>1462</v>
      </c>
      <c r="AO14" s="29"/>
      <c r="AP14" s="29"/>
      <c r="AQ14" s="31"/>
      <c r="BE14" s="385"/>
      <c r="BS14" s="24" t="s">
        <v>1446</v>
      </c>
    </row>
    <row r="15" spans="1:74" ht="7"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85"/>
      <c r="BS15" s="24" t="s">
        <v>1432</v>
      </c>
    </row>
    <row r="16" spans="1:74" ht="14.5" customHeight="1">
      <c r="B16" s="28"/>
      <c r="C16" s="29"/>
      <c r="D16" s="37" t="s">
        <v>1463</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37" t="s">
        <v>1458</v>
      </c>
      <c r="AL16" s="29"/>
      <c r="AM16" s="29"/>
      <c r="AN16" s="35" t="s">
        <v>1448</v>
      </c>
      <c r="AO16" s="29"/>
      <c r="AP16" s="29"/>
      <c r="AQ16" s="31"/>
      <c r="BE16" s="385"/>
      <c r="BS16" s="24" t="s">
        <v>1432</v>
      </c>
    </row>
    <row r="17" spans="2:71" ht="18.5" customHeight="1">
      <c r="B17" s="28"/>
      <c r="C17" s="29"/>
      <c r="D17" s="29"/>
      <c r="E17" s="35" t="s">
        <v>1464</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37" t="s">
        <v>1460</v>
      </c>
      <c r="AL17" s="29"/>
      <c r="AM17" s="29"/>
      <c r="AN17" s="35" t="s">
        <v>1448</v>
      </c>
      <c r="AO17" s="29"/>
      <c r="AP17" s="29"/>
      <c r="AQ17" s="31"/>
      <c r="BE17" s="385"/>
      <c r="BS17" s="24" t="s">
        <v>1465</v>
      </c>
    </row>
    <row r="18" spans="2:71" ht="7"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85"/>
      <c r="BS18" s="24" t="s">
        <v>1434</v>
      </c>
    </row>
    <row r="19" spans="2:71" ht="14.5" customHeight="1">
      <c r="B19" s="28"/>
      <c r="C19" s="29"/>
      <c r="D19" s="37" t="s">
        <v>1466</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85"/>
      <c r="BS19" s="24" t="s">
        <v>1434</v>
      </c>
    </row>
    <row r="20" spans="2:71" ht="20.5" customHeight="1">
      <c r="B20" s="28"/>
      <c r="C20" s="29"/>
      <c r="D20" s="29"/>
      <c r="E20" s="391" t="s">
        <v>1448</v>
      </c>
      <c r="F20" s="391"/>
      <c r="G20" s="391"/>
      <c r="H20" s="391"/>
      <c r="I20" s="391"/>
      <c r="J20" s="391"/>
      <c r="K20" s="391"/>
      <c r="L20" s="391"/>
      <c r="M20" s="391"/>
      <c r="N20" s="391"/>
      <c r="O20" s="391"/>
      <c r="P20" s="391"/>
      <c r="Q20" s="391"/>
      <c r="R20" s="391"/>
      <c r="S20" s="391"/>
      <c r="T20" s="391"/>
      <c r="U20" s="391"/>
      <c r="V20" s="391"/>
      <c r="W20" s="391"/>
      <c r="X20" s="391"/>
      <c r="Y20" s="391"/>
      <c r="Z20" s="391"/>
      <c r="AA20" s="391"/>
      <c r="AB20" s="391"/>
      <c r="AC20" s="391"/>
      <c r="AD20" s="391"/>
      <c r="AE20" s="391"/>
      <c r="AF20" s="391"/>
      <c r="AG20" s="391"/>
      <c r="AH20" s="391"/>
      <c r="AI20" s="391"/>
      <c r="AJ20" s="391"/>
      <c r="AK20" s="391"/>
      <c r="AL20" s="391"/>
      <c r="AM20" s="391"/>
      <c r="AN20" s="391"/>
      <c r="AO20" s="29"/>
      <c r="AP20" s="29"/>
      <c r="AQ20" s="31"/>
      <c r="BE20" s="385"/>
      <c r="BS20" s="24" t="s">
        <v>1432</v>
      </c>
    </row>
    <row r="21" spans="2:71" ht="7"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85"/>
    </row>
    <row r="22" spans="2:71" ht="7" customHeight="1">
      <c r="B22" s="28"/>
      <c r="C22" s="29"/>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29"/>
      <c r="AQ22" s="31"/>
      <c r="BE22" s="385"/>
    </row>
    <row r="23" spans="2:71" s="1" customFormat="1" ht="26" customHeight="1">
      <c r="B23" s="41"/>
      <c r="C23" s="42"/>
      <c r="D23" s="43" t="s">
        <v>1467</v>
      </c>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392">
        <f>ROUND(AG51,2)</f>
        <v>0</v>
      </c>
      <c r="AL23" s="393"/>
      <c r="AM23" s="393"/>
      <c r="AN23" s="393"/>
      <c r="AO23" s="393"/>
      <c r="AP23" s="42"/>
      <c r="AQ23" s="45"/>
      <c r="BE23" s="385"/>
    </row>
    <row r="24" spans="2:71" s="1" customFormat="1" ht="7" customHeight="1">
      <c r="B24" s="41"/>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5"/>
      <c r="BE24" s="385"/>
    </row>
    <row r="25" spans="2:71" s="1" customFormat="1">
      <c r="B25" s="41"/>
      <c r="C25" s="42"/>
      <c r="D25" s="42"/>
      <c r="E25" s="42"/>
      <c r="F25" s="42"/>
      <c r="G25" s="42"/>
      <c r="H25" s="42"/>
      <c r="I25" s="42"/>
      <c r="J25" s="42"/>
      <c r="K25" s="42"/>
      <c r="L25" s="394" t="s">
        <v>1468</v>
      </c>
      <c r="M25" s="394"/>
      <c r="N25" s="394"/>
      <c r="O25" s="394"/>
      <c r="P25" s="42"/>
      <c r="Q25" s="42"/>
      <c r="R25" s="42"/>
      <c r="S25" s="42"/>
      <c r="T25" s="42"/>
      <c r="U25" s="42"/>
      <c r="V25" s="42"/>
      <c r="W25" s="394" t="s">
        <v>1469</v>
      </c>
      <c r="X25" s="394"/>
      <c r="Y25" s="394"/>
      <c r="Z25" s="394"/>
      <c r="AA25" s="394"/>
      <c r="AB25" s="394"/>
      <c r="AC25" s="394"/>
      <c r="AD25" s="394"/>
      <c r="AE25" s="394"/>
      <c r="AF25" s="42"/>
      <c r="AG25" s="42"/>
      <c r="AH25" s="42"/>
      <c r="AI25" s="42"/>
      <c r="AJ25" s="42"/>
      <c r="AK25" s="394" t="s">
        <v>1470</v>
      </c>
      <c r="AL25" s="394"/>
      <c r="AM25" s="394"/>
      <c r="AN25" s="394"/>
      <c r="AO25" s="394"/>
      <c r="AP25" s="42"/>
      <c r="AQ25" s="45"/>
      <c r="BE25" s="385"/>
    </row>
    <row r="26" spans="2:71" s="2" customFormat="1" ht="14.5" customHeight="1">
      <c r="B26" s="47"/>
      <c r="C26" s="48"/>
      <c r="D26" s="49" t="s">
        <v>1471</v>
      </c>
      <c r="E26" s="48"/>
      <c r="F26" s="49" t="s">
        <v>1472</v>
      </c>
      <c r="G26" s="48"/>
      <c r="H26" s="48"/>
      <c r="I26" s="48"/>
      <c r="J26" s="48"/>
      <c r="K26" s="48"/>
      <c r="L26" s="377">
        <v>0.21</v>
      </c>
      <c r="M26" s="378"/>
      <c r="N26" s="378"/>
      <c r="O26" s="378"/>
      <c r="P26" s="48"/>
      <c r="Q26" s="48"/>
      <c r="R26" s="48"/>
      <c r="S26" s="48"/>
      <c r="T26" s="48"/>
      <c r="U26" s="48"/>
      <c r="V26" s="48"/>
      <c r="W26" s="379">
        <f>ROUND(AZ51,2)</f>
        <v>0</v>
      </c>
      <c r="X26" s="378"/>
      <c r="Y26" s="378"/>
      <c r="Z26" s="378"/>
      <c r="AA26" s="378"/>
      <c r="AB26" s="378"/>
      <c r="AC26" s="378"/>
      <c r="AD26" s="378"/>
      <c r="AE26" s="378"/>
      <c r="AF26" s="48"/>
      <c r="AG26" s="48"/>
      <c r="AH26" s="48"/>
      <c r="AI26" s="48"/>
      <c r="AJ26" s="48"/>
      <c r="AK26" s="379">
        <f>ROUND(AV51,2)</f>
        <v>0</v>
      </c>
      <c r="AL26" s="378"/>
      <c r="AM26" s="378"/>
      <c r="AN26" s="378"/>
      <c r="AO26" s="378"/>
      <c r="AP26" s="48"/>
      <c r="AQ26" s="50"/>
      <c r="BE26" s="385"/>
    </row>
    <row r="27" spans="2:71" s="2" customFormat="1" ht="14.5" customHeight="1">
      <c r="B27" s="47"/>
      <c r="C27" s="48"/>
      <c r="D27" s="48"/>
      <c r="E27" s="48"/>
      <c r="F27" s="49" t="s">
        <v>1473</v>
      </c>
      <c r="G27" s="48"/>
      <c r="H27" s="48"/>
      <c r="I27" s="48"/>
      <c r="J27" s="48"/>
      <c r="K27" s="48"/>
      <c r="L27" s="377">
        <v>0.15</v>
      </c>
      <c r="M27" s="378"/>
      <c r="N27" s="378"/>
      <c r="O27" s="378"/>
      <c r="P27" s="48"/>
      <c r="Q27" s="48"/>
      <c r="R27" s="48"/>
      <c r="S27" s="48"/>
      <c r="T27" s="48"/>
      <c r="U27" s="48"/>
      <c r="V27" s="48"/>
      <c r="W27" s="379">
        <f>ROUND(BA51,2)</f>
        <v>0</v>
      </c>
      <c r="X27" s="378"/>
      <c r="Y27" s="378"/>
      <c r="Z27" s="378"/>
      <c r="AA27" s="378"/>
      <c r="AB27" s="378"/>
      <c r="AC27" s="378"/>
      <c r="AD27" s="378"/>
      <c r="AE27" s="378"/>
      <c r="AF27" s="48"/>
      <c r="AG27" s="48"/>
      <c r="AH27" s="48"/>
      <c r="AI27" s="48"/>
      <c r="AJ27" s="48"/>
      <c r="AK27" s="379">
        <f>ROUND(AW51,2)</f>
        <v>0</v>
      </c>
      <c r="AL27" s="378"/>
      <c r="AM27" s="378"/>
      <c r="AN27" s="378"/>
      <c r="AO27" s="378"/>
      <c r="AP27" s="48"/>
      <c r="AQ27" s="50"/>
      <c r="BE27" s="385"/>
    </row>
    <row r="28" spans="2:71" s="2" customFormat="1" ht="14.5" hidden="1" customHeight="1">
      <c r="B28" s="47"/>
      <c r="C28" s="48"/>
      <c r="D28" s="48"/>
      <c r="E28" s="48"/>
      <c r="F28" s="49" t="s">
        <v>1474</v>
      </c>
      <c r="G28" s="48"/>
      <c r="H28" s="48"/>
      <c r="I28" s="48"/>
      <c r="J28" s="48"/>
      <c r="K28" s="48"/>
      <c r="L28" s="377">
        <v>0.21</v>
      </c>
      <c r="M28" s="378"/>
      <c r="N28" s="378"/>
      <c r="O28" s="378"/>
      <c r="P28" s="48"/>
      <c r="Q28" s="48"/>
      <c r="R28" s="48"/>
      <c r="S28" s="48"/>
      <c r="T28" s="48"/>
      <c r="U28" s="48"/>
      <c r="V28" s="48"/>
      <c r="W28" s="379">
        <f>ROUND(BB51,2)</f>
        <v>0</v>
      </c>
      <c r="X28" s="378"/>
      <c r="Y28" s="378"/>
      <c r="Z28" s="378"/>
      <c r="AA28" s="378"/>
      <c r="AB28" s="378"/>
      <c r="AC28" s="378"/>
      <c r="AD28" s="378"/>
      <c r="AE28" s="378"/>
      <c r="AF28" s="48"/>
      <c r="AG28" s="48"/>
      <c r="AH28" s="48"/>
      <c r="AI28" s="48"/>
      <c r="AJ28" s="48"/>
      <c r="AK28" s="379">
        <v>0</v>
      </c>
      <c r="AL28" s="378"/>
      <c r="AM28" s="378"/>
      <c r="AN28" s="378"/>
      <c r="AO28" s="378"/>
      <c r="AP28" s="48"/>
      <c r="AQ28" s="50"/>
      <c r="BE28" s="385"/>
    </row>
    <row r="29" spans="2:71" s="2" customFormat="1" ht="14.5" hidden="1" customHeight="1">
      <c r="B29" s="47"/>
      <c r="C29" s="48"/>
      <c r="D29" s="48"/>
      <c r="E29" s="48"/>
      <c r="F29" s="49" t="s">
        <v>1475</v>
      </c>
      <c r="G29" s="48"/>
      <c r="H29" s="48"/>
      <c r="I29" s="48"/>
      <c r="J29" s="48"/>
      <c r="K29" s="48"/>
      <c r="L29" s="377">
        <v>0.15</v>
      </c>
      <c r="M29" s="378"/>
      <c r="N29" s="378"/>
      <c r="O29" s="378"/>
      <c r="P29" s="48"/>
      <c r="Q29" s="48"/>
      <c r="R29" s="48"/>
      <c r="S29" s="48"/>
      <c r="T29" s="48"/>
      <c r="U29" s="48"/>
      <c r="V29" s="48"/>
      <c r="W29" s="379">
        <f>ROUND(BC51,2)</f>
        <v>0</v>
      </c>
      <c r="X29" s="378"/>
      <c r="Y29" s="378"/>
      <c r="Z29" s="378"/>
      <c r="AA29" s="378"/>
      <c r="AB29" s="378"/>
      <c r="AC29" s="378"/>
      <c r="AD29" s="378"/>
      <c r="AE29" s="378"/>
      <c r="AF29" s="48"/>
      <c r="AG29" s="48"/>
      <c r="AH29" s="48"/>
      <c r="AI29" s="48"/>
      <c r="AJ29" s="48"/>
      <c r="AK29" s="379">
        <v>0</v>
      </c>
      <c r="AL29" s="378"/>
      <c r="AM29" s="378"/>
      <c r="AN29" s="378"/>
      <c r="AO29" s="378"/>
      <c r="AP29" s="48"/>
      <c r="AQ29" s="50"/>
      <c r="BE29" s="385"/>
    </row>
    <row r="30" spans="2:71" s="2" customFormat="1" ht="14.5" hidden="1" customHeight="1">
      <c r="B30" s="47"/>
      <c r="C30" s="48"/>
      <c r="D30" s="48"/>
      <c r="E30" s="48"/>
      <c r="F30" s="49" t="s">
        <v>1476</v>
      </c>
      <c r="G30" s="48"/>
      <c r="H30" s="48"/>
      <c r="I30" s="48"/>
      <c r="J30" s="48"/>
      <c r="K30" s="48"/>
      <c r="L30" s="377">
        <v>0</v>
      </c>
      <c r="M30" s="378"/>
      <c r="N30" s="378"/>
      <c r="O30" s="378"/>
      <c r="P30" s="48"/>
      <c r="Q30" s="48"/>
      <c r="R30" s="48"/>
      <c r="S30" s="48"/>
      <c r="T30" s="48"/>
      <c r="U30" s="48"/>
      <c r="V30" s="48"/>
      <c r="W30" s="379">
        <f>ROUND(BD51,2)</f>
        <v>0</v>
      </c>
      <c r="X30" s="378"/>
      <c r="Y30" s="378"/>
      <c r="Z30" s="378"/>
      <c r="AA30" s="378"/>
      <c r="AB30" s="378"/>
      <c r="AC30" s="378"/>
      <c r="AD30" s="378"/>
      <c r="AE30" s="378"/>
      <c r="AF30" s="48"/>
      <c r="AG30" s="48"/>
      <c r="AH30" s="48"/>
      <c r="AI30" s="48"/>
      <c r="AJ30" s="48"/>
      <c r="AK30" s="379">
        <v>0</v>
      </c>
      <c r="AL30" s="378"/>
      <c r="AM30" s="378"/>
      <c r="AN30" s="378"/>
      <c r="AO30" s="378"/>
      <c r="AP30" s="48"/>
      <c r="AQ30" s="50"/>
      <c r="BE30" s="385"/>
    </row>
    <row r="31" spans="2:71" s="1" customFormat="1" ht="7" customHeight="1">
      <c r="B31" s="41"/>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5"/>
      <c r="BE31" s="385"/>
    </row>
    <row r="32" spans="2:71" s="1" customFormat="1" ht="26" customHeight="1">
      <c r="B32" s="41"/>
      <c r="C32" s="51"/>
      <c r="D32" s="52" t="s">
        <v>1477</v>
      </c>
      <c r="E32" s="53"/>
      <c r="F32" s="53"/>
      <c r="G32" s="53"/>
      <c r="H32" s="53"/>
      <c r="I32" s="53"/>
      <c r="J32" s="53"/>
      <c r="K32" s="53"/>
      <c r="L32" s="53"/>
      <c r="M32" s="53"/>
      <c r="N32" s="53"/>
      <c r="O32" s="53"/>
      <c r="P32" s="53"/>
      <c r="Q32" s="53"/>
      <c r="R32" s="53"/>
      <c r="S32" s="53"/>
      <c r="T32" s="54" t="s">
        <v>1478</v>
      </c>
      <c r="U32" s="53"/>
      <c r="V32" s="53"/>
      <c r="W32" s="53"/>
      <c r="X32" s="380" t="s">
        <v>1479</v>
      </c>
      <c r="Y32" s="381"/>
      <c r="Z32" s="381"/>
      <c r="AA32" s="381"/>
      <c r="AB32" s="381"/>
      <c r="AC32" s="53"/>
      <c r="AD32" s="53"/>
      <c r="AE32" s="53"/>
      <c r="AF32" s="53"/>
      <c r="AG32" s="53"/>
      <c r="AH32" s="53"/>
      <c r="AI32" s="53"/>
      <c r="AJ32" s="53"/>
      <c r="AK32" s="382">
        <f>SUM(AK23:AK30)</f>
        <v>0</v>
      </c>
      <c r="AL32" s="381"/>
      <c r="AM32" s="381"/>
      <c r="AN32" s="381"/>
      <c r="AO32" s="383"/>
      <c r="AP32" s="51"/>
      <c r="AQ32" s="55"/>
      <c r="BE32" s="385"/>
    </row>
    <row r="33" spans="2:56" s="1" customFormat="1" ht="7" customHeight="1">
      <c r="B33" s="4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5"/>
    </row>
    <row r="34" spans="2:56" s="1" customFormat="1" ht="7" customHeight="1">
      <c r="B34" s="56"/>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8"/>
    </row>
    <row r="38" spans="2:56" s="1" customFormat="1" ht="7" customHeight="1">
      <c r="B38" s="59"/>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1"/>
    </row>
    <row r="39" spans="2:56" s="1" customFormat="1" ht="37" customHeight="1">
      <c r="B39" s="41"/>
      <c r="C39" s="62" t="s">
        <v>1480</v>
      </c>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1"/>
    </row>
    <row r="40" spans="2:56" s="1" customFormat="1" ht="7" customHeight="1">
      <c r="B40" s="41"/>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1"/>
    </row>
    <row r="41" spans="2:56" s="3" customFormat="1" ht="14.5" customHeight="1">
      <c r="B41" s="64"/>
      <c r="C41" s="65" t="s">
        <v>1441</v>
      </c>
      <c r="D41" s="66"/>
      <c r="E41" s="66"/>
      <c r="F41" s="66"/>
      <c r="G41" s="66"/>
      <c r="H41" s="66"/>
      <c r="I41" s="66"/>
      <c r="J41" s="66"/>
      <c r="K41" s="66"/>
      <c r="L41" s="66" t="str">
        <f>K5</f>
        <v>7s-16003</v>
      </c>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7"/>
    </row>
    <row r="42" spans="2:56" s="4" customFormat="1" ht="37" customHeight="1">
      <c r="B42" s="68"/>
      <c r="C42" s="69" t="s">
        <v>1444</v>
      </c>
      <c r="D42" s="70"/>
      <c r="E42" s="70"/>
      <c r="F42" s="70"/>
      <c r="G42" s="70"/>
      <c r="H42" s="70"/>
      <c r="I42" s="70"/>
      <c r="J42" s="70"/>
      <c r="K42" s="70"/>
      <c r="L42" s="363" t="str">
        <f>K6</f>
        <v>Vstup Bartolomějská</v>
      </c>
      <c r="M42" s="364"/>
      <c r="N42" s="364"/>
      <c r="O42" s="364"/>
      <c r="P42" s="364"/>
      <c r="Q42" s="364"/>
      <c r="R42" s="364"/>
      <c r="S42" s="364"/>
      <c r="T42" s="364"/>
      <c r="U42" s="364"/>
      <c r="V42" s="364"/>
      <c r="W42" s="364"/>
      <c r="X42" s="364"/>
      <c r="Y42" s="364"/>
      <c r="Z42" s="364"/>
      <c r="AA42" s="364"/>
      <c r="AB42" s="364"/>
      <c r="AC42" s="364"/>
      <c r="AD42" s="364"/>
      <c r="AE42" s="364"/>
      <c r="AF42" s="364"/>
      <c r="AG42" s="364"/>
      <c r="AH42" s="364"/>
      <c r="AI42" s="364"/>
      <c r="AJ42" s="364"/>
      <c r="AK42" s="364"/>
      <c r="AL42" s="364"/>
      <c r="AM42" s="364"/>
      <c r="AN42" s="364"/>
      <c r="AO42" s="364"/>
      <c r="AP42" s="70"/>
      <c r="AQ42" s="70"/>
      <c r="AR42" s="71"/>
    </row>
    <row r="43" spans="2:56" s="1" customFormat="1" ht="7" customHeight="1">
      <c r="B43" s="41"/>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1"/>
    </row>
    <row r="44" spans="2:56" s="1" customFormat="1">
      <c r="B44" s="41"/>
      <c r="C44" s="65" t="s">
        <v>1451</v>
      </c>
      <c r="D44" s="63"/>
      <c r="E44" s="63"/>
      <c r="F44" s="63"/>
      <c r="G44" s="63"/>
      <c r="H44" s="63"/>
      <c r="I44" s="63"/>
      <c r="J44" s="63"/>
      <c r="K44" s="63"/>
      <c r="L44" s="72" t="str">
        <f>IF(K8="","",K8)</f>
        <v xml:space="preserve"> </v>
      </c>
      <c r="M44" s="63"/>
      <c r="N44" s="63"/>
      <c r="O44" s="63"/>
      <c r="P44" s="63"/>
      <c r="Q44" s="63"/>
      <c r="R44" s="63"/>
      <c r="S44" s="63"/>
      <c r="T44" s="63"/>
      <c r="U44" s="63"/>
      <c r="V44" s="63"/>
      <c r="W44" s="63"/>
      <c r="X44" s="63"/>
      <c r="Y44" s="63"/>
      <c r="Z44" s="63"/>
      <c r="AA44" s="63"/>
      <c r="AB44" s="63"/>
      <c r="AC44" s="63"/>
      <c r="AD44" s="63"/>
      <c r="AE44" s="63"/>
      <c r="AF44" s="63"/>
      <c r="AG44" s="63"/>
      <c r="AH44" s="63"/>
      <c r="AI44" s="65" t="s">
        <v>1453</v>
      </c>
      <c r="AJ44" s="63"/>
      <c r="AK44" s="63"/>
      <c r="AL44" s="63"/>
      <c r="AM44" s="365" t="str">
        <f>IF(AN8= "","",AN8)</f>
        <v>7.10.2016</v>
      </c>
      <c r="AN44" s="365"/>
      <c r="AO44" s="63"/>
      <c r="AP44" s="63"/>
      <c r="AQ44" s="63"/>
      <c r="AR44" s="61"/>
    </row>
    <row r="45" spans="2:56" s="1" customFormat="1" ht="7" customHeight="1">
      <c r="B45" s="41"/>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1"/>
    </row>
    <row r="46" spans="2:56" s="1" customFormat="1">
      <c r="B46" s="41"/>
      <c r="C46" s="65" t="s">
        <v>1457</v>
      </c>
      <c r="D46" s="63"/>
      <c r="E46" s="63"/>
      <c r="F46" s="63"/>
      <c r="G46" s="63"/>
      <c r="H46" s="63"/>
      <c r="I46" s="63"/>
      <c r="J46" s="63"/>
      <c r="K46" s="63"/>
      <c r="L46" s="66" t="str">
        <f>IF(E11= "","",E11)</f>
        <v xml:space="preserve">Policie České republiky </v>
      </c>
      <c r="M46" s="63"/>
      <c r="N46" s="63"/>
      <c r="O46" s="63"/>
      <c r="P46" s="63"/>
      <c r="Q46" s="63"/>
      <c r="R46" s="63"/>
      <c r="S46" s="63"/>
      <c r="T46" s="63"/>
      <c r="U46" s="63"/>
      <c r="V46" s="63"/>
      <c r="W46" s="63"/>
      <c r="X46" s="63"/>
      <c r="Y46" s="63"/>
      <c r="Z46" s="63"/>
      <c r="AA46" s="63"/>
      <c r="AB46" s="63"/>
      <c r="AC46" s="63"/>
      <c r="AD46" s="63"/>
      <c r="AE46" s="63"/>
      <c r="AF46" s="63"/>
      <c r="AG46" s="63"/>
      <c r="AH46" s="63"/>
      <c r="AI46" s="65" t="s">
        <v>1463</v>
      </c>
      <c r="AJ46" s="63"/>
      <c r="AK46" s="63"/>
      <c r="AL46" s="63"/>
      <c r="AM46" s="366" t="str">
        <f>IF(E17="","",E17)</f>
        <v>7s architektonická kancelář s.r.o.</v>
      </c>
      <c r="AN46" s="366"/>
      <c r="AO46" s="366"/>
      <c r="AP46" s="366"/>
      <c r="AQ46" s="63"/>
      <c r="AR46" s="61"/>
      <c r="AS46" s="367" t="s">
        <v>1481</v>
      </c>
      <c r="AT46" s="368"/>
      <c r="AU46" s="74"/>
      <c r="AV46" s="74"/>
      <c r="AW46" s="74"/>
      <c r="AX46" s="74"/>
      <c r="AY46" s="74"/>
      <c r="AZ46" s="74"/>
      <c r="BA46" s="74"/>
      <c r="BB46" s="74"/>
      <c r="BC46" s="74"/>
      <c r="BD46" s="75"/>
    </row>
    <row r="47" spans="2:56" s="1" customFormat="1">
      <c r="B47" s="41"/>
      <c r="C47" s="65" t="s">
        <v>1461</v>
      </c>
      <c r="D47" s="63"/>
      <c r="E47" s="63"/>
      <c r="F47" s="63"/>
      <c r="G47" s="63"/>
      <c r="H47" s="63"/>
      <c r="I47" s="63"/>
      <c r="J47" s="63"/>
      <c r="K47" s="63"/>
      <c r="L47" s="66" t="str">
        <f>IF(E14= "Vyplň údaj","",E14)</f>
        <v/>
      </c>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1"/>
      <c r="AS47" s="369"/>
      <c r="AT47" s="370"/>
      <c r="AU47" s="76"/>
      <c r="AV47" s="76"/>
      <c r="AW47" s="76"/>
      <c r="AX47" s="76"/>
      <c r="AY47" s="76"/>
      <c r="AZ47" s="76"/>
      <c r="BA47" s="76"/>
      <c r="BB47" s="76"/>
      <c r="BC47" s="76"/>
      <c r="BD47" s="77"/>
    </row>
    <row r="48" spans="2:56" s="1" customFormat="1" ht="10.75" customHeight="1">
      <c r="B48" s="41"/>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1"/>
      <c r="AS48" s="371"/>
      <c r="AT48" s="372"/>
      <c r="AU48" s="42"/>
      <c r="AV48" s="42"/>
      <c r="AW48" s="42"/>
      <c r="AX48" s="42"/>
      <c r="AY48" s="42"/>
      <c r="AZ48" s="42"/>
      <c r="BA48" s="42"/>
      <c r="BB48" s="42"/>
      <c r="BC48" s="42"/>
      <c r="BD48" s="78"/>
    </row>
    <row r="49" spans="1:91" s="1" customFormat="1" ht="29.25" customHeight="1">
      <c r="B49" s="41"/>
      <c r="C49" s="373" t="s">
        <v>1482</v>
      </c>
      <c r="D49" s="374"/>
      <c r="E49" s="374"/>
      <c r="F49" s="374"/>
      <c r="G49" s="374"/>
      <c r="H49" s="79"/>
      <c r="I49" s="375" t="s">
        <v>1483</v>
      </c>
      <c r="J49" s="374"/>
      <c r="K49" s="374"/>
      <c r="L49" s="374"/>
      <c r="M49" s="374"/>
      <c r="N49" s="374"/>
      <c r="O49" s="374"/>
      <c r="P49" s="374"/>
      <c r="Q49" s="374"/>
      <c r="R49" s="374"/>
      <c r="S49" s="374"/>
      <c r="T49" s="374"/>
      <c r="U49" s="374"/>
      <c r="V49" s="374"/>
      <c r="W49" s="374"/>
      <c r="X49" s="374"/>
      <c r="Y49" s="374"/>
      <c r="Z49" s="374"/>
      <c r="AA49" s="374"/>
      <c r="AB49" s="374"/>
      <c r="AC49" s="374"/>
      <c r="AD49" s="374"/>
      <c r="AE49" s="374"/>
      <c r="AF49" s="374"/>
      <c r="AG49" s="376" t="s">
        <v>1484</v>
      </c>
      <c r="AH49" s="374"/>
      <c r="AI49" s="374"/>
      <c r="AJ49" s="374"/>
      <c r="AK49" s="374"/>
      <c r="AL49" s="374"/>
      <c r="AM49" s="374"/>
      <c r="AN49" s="375" t="s">
        <v>1485</v>
      </c>
      <c r="AO49" s="374"/>
      <c r="AP49" s="374"/>
      <c r="AQ49" s="80" t="s">
        <v>1486</v>
      </c>
      <c r="AR49" s="61"/>
      <c r="AS49" s="81" t="s">
        <v>1487</v>
      </c>
      <c r="AT49" s="82" t="s">
        <v>1488</v>
      </c>
      <c r="AU49" s="82" t="s">
        <v>1489</v>
      </c>
      <c r="AV49" s="82" t="s">
        <v>1490</v>
      </c>
      <c r="AW49" s="82" t="s">
        <v>1491</v>
      </c>
      <c r="AX49" s="82" t="s">
        <v>1492</v>
      </c>
      <c r="AY49" s="82" t="s">
        <v>1493</v>
      </c>
      <c r="AZ49" s="82" t="s">
        <v>1494</v>
      </c>
      <c r="BA49" s="82" t="s">
        <v>1495</v>
      </c>
      <c r="BB49" s="82" t="s">
        <v>1496</v>
      </c>
      <c r="BC49" s="82" t="s">
        <v>1497</v>
      </c>
      <c r="BD49" s="83" t="s">
        <v>1498</v>
      </c>
    </row>
    <row r="50" spans="1:91" s="1" customFormat="1" ht="10.75" customHeight="1">
      <c r="B50" s="41"/>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1"/>
      <c r="AS50" s="84"/>
      <c r="AT50" s="85"/>
      <c r="AU50" s="85"/>
      <c r="AV50" s="85"/>
      <c r="AW50" s="85"/>
      <c r="AX50" s="85"/>
      <c r="AY50" s="85"/>
      <c r="AZ50" s="85"/>
      <c r="BA50" s="85"/>
      <c r="BB50" s="85"/>
      <c r="BC50" s="85"/>
      <c r="BD50" s="86"/>
    </row>
    <row r="51" spans="1:91" s="4" customFormat="1" ht="32.5" customHeight="1">
      <c r="B51" s="68"/>
      <c r="C51" s="87" t="s">
        <v>1499</v>
      </c>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357">
        <f>ROUND(SUM(AG52:AG53),2)</f>
        <v>0</v>
      </c>
      <c r="AH51" s="357"/>
      <c r="AI51" s="357"/>
      <c r="AJ51" s="357"/>
      <c r="AK51" s="357"/>
      <c r="AL51" s="357"/>
      <c r="AM51" s="357"/>
      <c r="AN51" s="358">
        <f>SUM(AG51,AT51)</f>
        <v>0</v>
      </c>
      <c r="AO51" s="358"/>
      <c r="AP51" s="358"/>
      <c r="AQ51" s="89" t="s">
        <v>1448</v>
      </c>
      <c r="AR51" s="71"/>
      <c r="AS51" s="90">
        <f>ROUND(SUM(AS52:AS53),2)</f>
        <v>0</v>
      </c>
      <c r="AT51" s="91">
        <f>ROUND(SUM(AV51:AW51),2)</f>
        <v>0</v>
      </c>
      <c r="AU51" s="92">
        <f>ROUND(SUM(AU52:AU53),5)</f>
        <v>0</v>
      </c>
      <c r="AV51" s="91">
        <f>ROUND(AZ51*L26,2)</f>
        <v>0</v>
      </c>
      <c r="AW51" s="91">
        <f>ROUND(BA51*L27,2)</f>
        <v>0</v>
      </c>
      <c r="AX51" s="91">
        <f>ROUND(BB51*L26,2)</f>
        <v>0</v>
      </c>
      <c r="AY51" s="91">
        <f>ROUND(BC51*L27,2)</f>
        <v>0</v>
      </c>
      <c r="AZ51" s="91">
        <f>ROUND(SUM(AZ52:AZ53),2)</f>
        <v>0</v>
      </c>
      <c r="BA51" s="91">
        <f>ROUND(SUM(BA52:BA53),2)</f>
        <v>0</v>
      </c>
      <c r="BB51" s="91">
        <f>ROUND(SUM(BB52:BB53),2)</f>
        <v>0</v>
      </c>
      <c r="BC51" s="91">
        <f>ROUND(SUM(BC52:BC53),2)</f>
        <v>0</v>
      </c>
      <c r="BD51" s="93">
        <f>ROUND(SUM(BD52:BD53),2)</f>
        <v>0</v>
      </c>
      <c r="BS51" s="94" t="s">
        <v>1500</v>
      </c>
      <c r="BT51" s="94" t="s">
        <v>1501</v>
      </c>
      <c r="BU51" s="95" t="s">
        <v>1502</v>
      </c>
      <c r="BV51" s="94" t="s">
        <v>1503</v>
      </c>
      <c r="BW51" s="94" t="s">
        <v>1433</v>
      </c>
      <c r="BX51" s="94" t="s">
        <v>1504</v>
      </c>
      <c r="CL51" s="94" t="s">
        <v>1448</v>
      </c>
    </row>
    <row r="52" spans="1:91" s="5" customFormat="1" ht="63.5" customHeight="1">
      <c r="A52" s="96" t="s">
        <v>1505</v>
      </c>
      <c r="B52" s="97"/>
      <c r="C52" s="98"/>
      <c r="D52" s="362" t="s">
        <v>1450</v>
      </c>
      <c r="E52" s="362"/>
      <c r="F52" s="362"/>
      <c r="G52" s="362"/>
      <c r="H52" s="362"/>
      <c r="I52" s="99"/>
      <c r="J52" s="362" t="s">
        <v>1506</v>
      </c>
      <c r="K52" s="362"/>
      <c r="L52" s="362"/>
      <c r="M52" s="362"/>
      <c r="N52" s="362"/>
      <c r="O52" s="362"/>
      <c r="P52" s="362"/>
      <c r="Q52" s="362"/>
      <c r="R52" s="362"/>
      <c r="S52" s="362"/>
      <c r="T52" s="362"/>
      <c r="U52" s="362"/>
      <c r="V52" s="362"/>
      <c r="W52" s="362"/>
      <c r="X52" s="362"/>
      <c r="Y52" s="362"/>
      <c r="Z52" s="362"/>
      <c r="AA52" s="362"/>
      <c r="AB52" s="362"/>
      <c r="AC52" s="362"/>
      <c r="AD52" s="362"/>
      <c r="AE52" s="362"/>
      <c r="AF52" s="362"/>
      <c r="AG52" s="360">
        <f>'1 - Rekonstrukce a úpravy...'!J27</f>
        <v>0</v>
      </c>
      <c r="AH52" s="361"/>
      <c r="AI52" s="361"/>
      <c r="AJ52" s="361"/>
      <c r="AK52" s="361"/>
      <c r="AL52" s="361"/>
      <c r="AM52" s="361"/>
      <c r="AN52" s="360">
        <f>SUM(AG52,AT52)</f>
        <v>0</v>
      </c>
      <c r="AO52" s="361"/>
      <c r="AP52" s="361"/>
      <c r="AQ52" s="100" t="s">
        <v>1507</v>
      </c>
      <c r="AR52" s="101"/>
      <c r="AS52" s="102">
        <v>0</v>
      </c>
      <c r="AT52" s="103">
        <f>ROUND(SUM(AV52:AW52),2)</f>
        <v>0</v>
      </c>
      <c r="AU52" s="104">
        <f>'1 - Rekonstrukce a úpravy...'!P100</f>
        <v>0</v>
      </c>
      <c r="AV52" s="103">
        <f>'1 - Rekonstrukce a úpravy...'!J30</f>
        <v>0</v>
      </c>
      <c r="AW52" s="103">
        <f>'1 - Rekonstrukce a úpravy...'!J31</f>
        <v>0</v>
      </c>
      <c r="AX52" s="103">
        <f>'1 - Rekonstrukce a úpravy...'!J32</f>
        <v>0</v>
      </c>
      <c r="AY52" s="103">
        <f>'1 - Rekonstrukce a úpravy...'!J33</f>
        <v>0</v>
      </c>
      <c r="AZ52" s="103">
        <f>'1 - Rekonstrukce a úpravy...'!F30</f>
        <v>0</v>
      </c>
      <c r="BA52" s="103">
        <f>'1 - Rekonstrukce a úpravy...'!F31</f>
        <v>0</v>
      </c>
      <c r="BB52" s="103">
        <f>'1 - Rekonstrukce a úpravy...'!F32</f>
        <v>0</v>
      </c>
      <c r="BC52" s="103">
        <f>'1 - Rekonstrukce a úpravy...'!F33</f>
        <v>0</v>
      </c>
      <c r="BD52" s="105">
        <f>'1 - Rekonstrukce a úpravy...'!F34</f>
        <v>0</v>
      </c>
      <c r="BT52" s="106" t="s">
        <v>1450</v>
      </c>
      <c r="BV52" s="106" t="s">
        <v>1503</v>
      </c>
      <c r="BW52" s="106" t="s">
        <v>1365</v>
      </c>
      <c r="BX52" s="106" t="s">
        <v>1433</v>
      </c>
      <c r="CL52" s="106" t="s">
        <v>1448</v>
      </c>
      <c r="CM52" s="106" t="s">
        <v>1366</v>
      </c>
    </row>
    <row r="53" spans="1:91" s="5" customFormat="1" ht="20.5" customHeight="1">
      <c r="A53" s="96" t="s">
        <v>1505</v>
      </c>
      <c r="B53" s="97"/>
      <c r="C53" s="98"/>
      <c r="D53" s="362" t="s">
        <v>1366</v>
      </c>
      <c r="E53" s="362"/>
      <c r="F53" s="362"/>
      <c r="G53" s="362"/>
      <c r="H53" s="362"/>
      <c r="I53" s="99"/>
      <c r="J53" s="362" t="s">
        <v>1367</v>
      </c>
      <c r="K53" s="362"/>
      <c r="L53" s="362"/>
      <c r="M53" s="362"/>
      <c r="N53" s="362"/>
      <c r="O53" s="362"/>
      <c r="P53" s="362"/>
      <c r="Q53" s="362"/>
      <c r="R53" s="362"/>
      <c r="S53" s="362"/>
      <c r="T53" s="362"/>
      <c r="U53" s="362"/>
      <c r="V53" s="362"/>
      <c r="W53" s="362"/>
      <c r="X53" s="362"/>
      <c r="Y53" s="362"/>
      <c r="Z53" s="362"/>
      <c r="AA53" s="362"/>
      <c r="AB53" s="362"/>
      <c r="AC53" s="362"/>
      <c r="AD53" s="362"/>
      <c r="AE53" s="362"/>
      <c r="AF53" s="362"/>
      <c r="AG53" s="360">
        <f>'2 - Vedlejší a ostatní ná...'!J27</f>
        <v>0</v>
      </c>
      <c r="AH53" s="361"/>
      <c r="AI53" s="361"/>
      <c r="AJ53" s="361"/>
      <c r="AK53" s="361"/>
      <c r="AL53" s="361"/>
      <c r="AM53" s="361"/>
      <c r="AN53" s="360">
        <f>SUM(AG53,AT53)</f>
        <v>0</v>
      </c>
      <c r="AO53" s="361"/>
      <c r="AP53" s="361"/>
      <c r="AQ53" s="100" t="s">
        <v>1507</v>
      </c>
      <c r="AR53" s="101"/>
      <c r="AS53" s="107">
        <v>0</v>
      </c>
      <c r="AT53" s="108">
        <f>ROUND(SUM(AV53:AW53),2)</f>
        <v>0</v>
      </c>
      <c r="AU53" s="109">
        <f>'2 - Vedlejší a ostatní ná...'!P79</f>
        <v>0</v>
      </c>
      <c r="AV53" s="108">
        <f>'2 - Vedlejší a ostatní ná...'!J30</f>
        <v>0</v>
      </c>
      <c r="AW53" s="108">
        <f>'2 - Vedlejší a ostatní ná...'!J31</f>
        <v>0</v>
      </c>
      <c r="AX53" s="108">
        <f>'2 - Vedlejší a ostatní ná...'!J32</f>
        <v>0</v>
      </c>
      <c r="AY53" s="108">
        <f>'2 - Vedlejší a ostatní ná...'!J33</f>
        <v>0</v>
      </c>
      <c r="AZ53" s="108">
        <f>'2 - Vedlejší a ostatní ná...'!F30</f>
        <v>0</v>
      </c>
      <c r="BA53" s="108">
        <f>'2 - Vedlejší a ostatní ná...'!F31</f>
        <v>0</v>
      </c>
      <c r="BB53" s="108">
        <f>'2 - Vedlejší a ostatní ná...'!F32</f>
        <v>0</v>
      </c>
      <c r="BC53" s="108">
        <f>'2 - Vedlejší a ostatní ná...'!F33</f>
        <v>0</v>
      </c>
      <c r="BD53" s="110">
        <f>'2 - Vedlejší a ostatní ná...'!F34</f>
        <v>0</v>
      </c>
      <c r="BT53" s="106" t="s">
        <v>1450</v>
      </c>
      <c r="BV53" s="106" t="s">
        <v>1503</v>
      </c>
      <c r="BW53" s="106" t="s">
        <v>1368</v>
      </c>
      <c r="BX53" s="106" t="s">
        <v>1433</v>
      </c>
      <c r="CL53" s="106" t="s">
        <v>1448</v>
      </c>
      <c r="CM53" s="106" t="s">
        <v>1366</v>
      </c>
    </row>
    <row r="54" spans="1:91" s="1" customFormat="1" ht="30" customHeight="1">
      <c r="B54" s="41"/>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1"/>
    </row>
    <row r="55" spans="1:91" s="1" customFormat="1" ht="7" customHeight="1">
      <c r="B55" s="56"/>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61"/>
    </row>
  </sheetData>
  <sheetProtection password="CC35" sheet="1" objects="1" scenarios="1"/>
  <mergeCells count="45">
    <mergeCell ref="L28:O28"/>
    <mergeCell ref="L26:O26"/>
    <mergeCell ref="W26:AE26"/>
    <mergeCell ref="AK26:AO26"/>
    <mergeCell ref="L27:O27"/>
    <mergeCell ref="W27:AE27"/>
    <mergeCell ref="AK27:AO27"/>
    <mergeCell ref="K6:AO6"/>
    <mergeCell ref="E14:AJ14"/>
    <mergeCell ref="E20:AN20"/>
    <mergeCell ref="AK23:AO23"/>
    <mergeCell ref="L25:O25"/>
    <mergeCell ref="W25:AE25"/>
    <mergeCell ref="AK25:AO25"/>
    <mergeCell ref="C49:G49"/>
    <mergeCell ref="I49:AF49"/>
    <mergeCell ref="AG49:AM49"/>
    <mergeCell ref="AN49:AP49"/>
    <mergeCell ref="L30:O30"/>
    <mergeCell ref="W30:AE30"/>
    <mergeCell ref="AK30:AO30"/>
    <mergeCell ref="X32:AB32"/>
    <mergeCell ref="AK32:AO32"/>
    <mergeCell ref="D52:H52"/>
    <mergeCell ref="J52:AF52"/>
    <mergeCell ref="AN53:AP53"/>
    <mergeCell ref="AG53:AM53"/>
    <mergeCell ref="D53:H53"/>
    <mergeCell ref="J53:AF53"/>
    <mergeCell ref="AG51:AM51"/>
    <mergeCell ref="AN51:AP51"/>
    <mergeCell ref="AR2:BE2"/>
    <mergeCell ref="AN52:AP52"/>
    <mergeCell ref="AG52:AM52"/>
    <mergeCell ref="L42:AO42"/>
    <mergeCell ref="AM44:AN44"/>
    <mergeCell ref="AM46:AP46"/>
    <mergeCell ref="AS46:AT48"/>
    <mergeCell ref="W28:AE28"/>
    <mergeCell ref="AK28:AO28"/>
    <mergeCell ref="L29:O29"/>
    <mergeCell ref="W29:AE29"/>
    <mergeCell ref="AK29:AO29"/>
    <mergeCell ref="BE5:BE32"/>
    <mergeCell ref="K5:AO5"/>
  </mergeCells>
  <phoneticPr fontId="51" type="noConversion"/>
  <hyperlinks>
    <hyperlink ref="K1:S1" location="C2" display="1) Rekapitulace stavby"/>
    <hyperlink ref="W1:AI1" location="C51" display="2) Rekapitulace objektů stavby a soupisů prací"/>
    <hyperlink ref="A52" location="'1%20-%20Rekonstrukce%20a%20%C3%BApravy...'!C2" display="/"/>
    <hyperlink ref="A53" location="'2%20-%20Vedlej%C5%A1%C3%AD%20a%20ostatn%C3%AD%20n%C3%A1...'!C2" display="/"/>
  </hyperlinks>
  <pageMargins left="0.58333330000000005" right="0.58333330000000005" top="0.58333330000000005" bottom="0.58333330000000005" header="0" footer="0"/>
  <headerFooter>
    <oddFooter>&amp;CStrana &amp;P z &amp;N</oddFooter>
  </headerFooter>
  <drawing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pageSetUpPr fitToPage="1"/>
  </sheetPr>
  <dimension ref="A1:BR515"/>
  <sheetViews>
    <sheetView showGridLines="0" workbookViewId="0">
      <pane ySplit="1" topLeftCell="A2" activePane="bottomLeft" state="frozenSplit"/>
      <selection pane="bottomLeft"/>
    </sheetView>
  </sheetViews>
  <sheetFormatPr baseColWidth="10" defaultColWidth="9" defaultRowHeight="11"/>
  <cols>
    <col min="1" max="1" width="7.19921875" customWidth="1"/>
    <col min="2" max="2" width="1.3984375" customWidth="1"/>
    <col min="3" max="3" width="3.59765625" customWidth="1"/>
    <col min="4" max="4" width="3.796875" customWidth="1"/>
    <col min="5" max="5" width="14.796875" customWidth="1"/>
    <col min="6" max="6" width="64.19921875" customWidth="1"/>
    <col min="7" max="7" width="7.3984375" customWidth="1"/>
    <col min="8" max="8" width="9.59765625" customWidth="1"/>
    <col min="9" max="9" width="10.796875" style="111" customWidth="1"/>
    <col min="10" max="10" width="20.19921875" customWidth="1"/>
    <col min="11" max="11" width="13.19921875" customWidth="1"/>
    <col min="13" max="18" width="9.19921875" hidden="1"/>
    <col min="19" max="19" width="7" hidden="1" customWidth="1"/>
    <col min="20" max="20" width="25.3984375" hidden="1" customWidth="1"/>
    <col min="21" max="21" width="14" hidden="1" customWidth="1"/>
    <col min="22" max="22" width="10.59765625" customWidth="1"/>
    <col min="23" max="23" width="14" customWidth="1"/>
    <col min="24" max="24" width="10.59765625" customWidth="1"/>
    <col min="25" max="25" width="12.796875" customWidth="1"/>
    <col min="26" max="26" width="9.3984375" customWidth="1"/>
    <col min="27" max="27" width="12.796875" customWidth="1"/>
    <col min="28" max="28" width="14" customWidth="1"/>
    <col min="29" max="29" width="9.3984375" customWidth="1"/>
    <col min="30" max="30" width="12.796875" customWidth="1"/>
    <col min="31" max="31" width="14" customWidth="1"/>
    <col min="44" max="65" width="9.19921875" hidden="1"/>
  </cols>
  <sheetData>
    <row r="1" spans="1:70" ht="21.75" customHeight="1">
      <c r="A1" s="21"/>
      <c r="B1" s="112"/>
      <c r="C1" s="112"/>
      <c r="D1" s="113" t="s">
        <v>1427</v>
      </c>
      <c r="E1" s="112"/>
      <c r="F1" s="114" t="s">
        <v>1369</v>
      </c>
      <c r="G1" s="398" t="s">
        <v>1370</v>
      </c>
      <c r="H1" s="398"/>
      <c r="I1" s="115"/>
      <c r="J1" s="114" t="s">
        <v>1371</v>
      </c>
      <c r="K1" s="113" t="s">
        <v>1372</v>
      </c>
      <c r="L1" s="114" t="s">
        <v>1373</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7" customHeight="1">
      <c r="L2" s="359"/>
      <c r="M2" s="359"/>
      <c r="N2" s="359"/>
      <c r="O2" s="359"/>
      <c r="P2" s="359"/>
      <c r="Q2" s="359"/>
      <c r="R2" s="359"/>
      <c r="S2" s="359"/>
      <c r="T2" s="359"/>
      <c r="U2" s="359"/>
      <c r="V2" s="359"/>
      <c r="AT2" s="24" t="s">
        <v>1365</v>
      </c>
    </row>
    <row r="3" spans="1:70" ht="7" customHeight="1">
      <c r="B3" s="25"/>
      <c r="C3" s="26"/>
      <c r="D3" s="26"/>
      <c r="E3" s="26"/>
      <c r="F3" s="26"/>
      <c r="G3" s="26"/>
      <c r="H3" s="26"/>
      <c r="I3" s="116"/>
      <c r="J3" s="26"/>
      <c r="K3" s="27"/>
      <c r="AT3" s="24" t="s">
        <v>1366</v>
      </c>
    </row>
    <row r="4" spans="1:70" ht="37" customHeight="1">
      <c r="B4" s="28"/>
      <c r="C4" s="29"/>
      <c r="D4" s="30" t="s">
        <v>1374</v>
      </c>
      <c r="E4" s="29"/>
      <c r="F4" s="29"/>
      <c r="G4" s="29"/>
      <c r="H4" s="29"/>
      <c r="I4" s="117"/>
      <c r="J4" s="29"/>
      <c r="K4" s="31"/>
      <c r="M4" s="32" t="s">
        <v>1438</v>
      </c>
      <c r="AT4" s="24" t="s">
        <v>1432</v>
      </c>
    </row>
    <row r="5" spans="1:70" ht="7" customHeight="1">
      <c r="B5" s="28"/>
      <c r="C5" s="29"/>
      <c r="D5" s="29"/>
      <c r="E5" s="29"/>
      <c r="F5" s="29"/>
      <c r="G5" s="29"/>
      <c r="H5" s="29"/>
      <c r="I5" s="117"/>
      <c r="J5" s="29"/>
      <c r="K5" s="31"/>
    </row>
    <row r="6" spans="1:70">
      <c r="B6" s="28"/>
      <c r="C6" s="29"/>
      <c r="D6" s="37" t="s">
        <v>1444</v>
      </c>
      <c r="E6" s="29"/>
      <c r="F6" s="29"/>
      <c r="G6" s="29"/>
      <c r="H6" s="29"/>
      <c r="I6" s="117"/>
      <c r="J6" s="29"/>
      <c r="K6" s="31"/>
    </row>
    <row r="7" spans="1:70" ht="20.5" customHeight="1">
      <c r="B7" s="28"/>
      <c r="C7" s="29"/>
      <c r="D7" s="29"/>
      <c r="E7" s="399" t="str">
        <f>'Rekapitulace stavby'!K6</f>
        <v>Vstup Bartolomějská</v>
      </c>
      <c r="F7" s="400"/>
      <c r="G7" s="400"/>
      <c r="H7" s="400"/>
      <c r="I7" s="117"/>
      <c r="J7" s="29"/>
      <c r="K7" s="31"/>
    </row>
    <row r="8" spans="1:70" s="1" customFormat="1">
      <c r="B8" s="41"/>
      <c r="C8" s="42"/>
      <c r="D8" s="37" t="s">
        <v>1375</v>
      </c>
      <c r="E8" s="42"/>
      <c r="F8" s="42"/>
      <c r="G8" s="42"/>
      <c r="H8" s="42"/>
      <c r="I8" s="118"/>
      <c r="J8" s="42"/>
      <c r="K8" s="45"/>
    </row>
    <row r="9" spans="1:70" s="1" customFormat="1" ht="37" customHeight="1">
      <c r="B9" s="41"/>
      <c r="C9" s="42"/>
      <c r="D9" s="42"/>
      <c r="E9" s="401" t="s">
        <v>1376</v>
      </c>
      <c r="F9" s="402"/>
      <c r="G9" s="402"/>
      <c r="H9" s="402"/>
      <c r="I9" s="118"/>
      <c r="J9" s="42"/>
      <c r="K9" s="45"/>
    </row>
    <row r="10" spans="1:70" s="1" customFormat="1">
      <c r="B10" s="41"/>
      <c r="C10" s="42"/>
      <c r="D10" s="42"/>
      <c r="E10" s="42"/>
      <c r="F10" s="42"/>
      <c r="G10" s="42"/>
      <c r="H10" s="42"/>
      <c r="I10" s="118"/>
      <c r="J10" s="42"/>
      <c r="K10" s="45"/>
    </row>
    <row r="11" spans="1:70" s="1" customFormat="1" ht="14.5" customHeight="1">
      <c r="B11" s="41"/>
      <c r="C11" s="42"/>
      <c r="D11" s="37" t="s">
        <v>1447</v>
      </c>
      <c r="E11" s="42"/>
      <c r="F11" s="35" t="s">
        <v>1448</v>
      </c>
      <c r="G11" s="42"/>
      <c r="H11" s="42"/>
      <c r="I11" s="119" t="s">
        <v>1449</v>
      </c>
      <c r="J11" s="35" t="s">
        <v>1448</v>
      </c>
      <c r="K11" s="45"/>
    </row>
    <row r="12" spans="1:70" s="1" customFormat="1" ht="14.5" customHeight="1">
      <c r="B12" s="41"/>
      <c r="C12" s="42"/>
      <c r="D12" s="37" t="s">
        <v>1451</v>
      </c>
      <c r="E12" s="42"/>
      <c r="F12" s="35" t="s">
        <v>1452</v>
      </c>
      <c r="G12" s="42"/>
      <c r="H12" s="42"/>
      <c r="I12" s="119" t="s">
        <v>1453</v>
      </c>
      <c r="J12" s="120" t="str">
        <f>'Rekapitulace stavby'!AN8</f>
        <v>7.10.2016</v>
      </c>
      <c r="K12" s="45"/>
    </row>
    <row r="13" spans="1:70" s="1" customFormat="1" ht="10.75" customHeight="1">
      <c r="B13" s="41"/>
      <c r="C13" s="42"/>
      <c r="D13" s="42"/>
      <c r="E13" s="42"/>
      <c r="F13" s="42"/>
      <c r="G13" s="42"/>
      <c r="H13" s="42"/>
      <c r="I13" s="118"/>
      <c r="J13" s="42"/>
      <c r="K13" s="45"/>
    </row>
    <row r="14" spans="1:70" s="1" customFormat="1" ht="14.5" customHeight="1">
      <c r="B14" s="41"/>
      <c r="C14" s="42"/>
      <c r="D14" s="37" t="s">
        <v>1457</v>
      </c>
      <c r="E14" s="42"/>
      <c r="F14" s="42"/>
      <c r="G14" s="42"/>
      <c r="H14" s="42"/>
      <c r="I14" s="119" t="s">
        <v>1458</v>
      </c>
      <c r="J14" s="35" t="s">
        <v>1448</v>
      </c>
      <c r="K14" s="45"/>
    </row>
    <row r="15" spans="1:70" s="1" customFormat="1" ht="18" customHeight="1">
      <c r="B15" s="41"/>
      <c r="C15" s="42"/>
      <c r="D15" s="42"/>
      <c r="E15" s="35" t="s">
        <v>1459</v>
      </c>
      <c r="F15" s="42"/>
      <c r="G15" s="42"/>
      <c r="H15" s="42"/>
      <c r="I15" s="119" t="s">
        <v>1460</v>
      </c>
      <c r="J15" s="35" t="s">
        <v>1448</v>
      </c>
      <c r="K15" s="45"/>
    </row>
    <row r="16" spans="1:70" s="1" customFormat="1" ht="7" customHeight="1">
      <c r="B16" s="41"/>
      <c r="C16" s="42"/>
      <c r="D16" s="42"/>
      <c r="E16" s="42"/>
      <c r="F16" s="42"/>
      <c r="G16" s="42"/>
      <c r="H16" s="42"/>
      <c r="I16" s="118"/>
      <c r="J16" s="42"/>
      <c r="K16" s="45"/>
    </row>
    <row r="17" spans="2:11" s="1" customFormat="1" ht="14.5" customHeight="1">
      <c r="B17" s="41"/>
      <c r="C17" s="42"/>
      <c r="D17" s="37" t="s">
        <v>1461</v>
      </c>
      <c r="E17" s="42"/>
      <c r="F17" s="42"/>
      <c r="G17" s="42"/>
      <c r="H17" s="42"/>
      <c r="I17" s="119" t="s">
        <v>1458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1460</v>
      </c>
      <c r="J18" s="35" t="str">
        <f>IF('Rekapitulace stavby'!AN14="Vyplň údaj","",IF('Rekapitulace stavby'!AN14="","",'Rekapitulace stavby'!AN14))</f>
        <v/>
      </c>
      <c r="K18" s="45"/>
    </row>
    <row r="19" spans="2:11" s="1" customFormat="1" ht="7" customHeight="1">
      <c r="B19" s="41"/>
      <c r="C19" s="42"/>
      <c r="D19" s="42"/>
      <c r="E19" s="42"/>
      <c r="F19" s="42"/>
      <c r="G19" s="42"/>
      <c r="H19" s="42"/>
      <c r="I19" s="118"/>
      <c r="J19" s="42"/>
      <c r="K19" s="45"/>
    </row>
    <row r="20" spans="2:11" s="1" customFormat="1" ht="14.5" customHeight="1">
      <c r="B20" s="41"/>
      <c r="C20" s="42"/>
      <c r="D20" s="37" t="s">
        <v>1463</v>
      </c>
      <c r="E20" s="42"/>
      <c r="F20" s="42"/>
      <c r="G20" s="42"/>
      <c r="H20" s="42"/>
      <c r="I20" s="119" t="s">
        <v>1458</v>
      </c>
      <c r="J20" s="35" t="s">
        <v>1448</v>
      </c>
      <c r="K20" s="45"/>
    </row>
    <row r="21" spans="2:11" s="1" customFormat="1" ht="18" customHeight="1">
      <c r="B21" s="41"/>
      <c r="C21" s="42"/>
      <c r="D21" s="42"/>
      <c r="E21" s="35" t="s">
        <v>1464</v>
      </c>
      <c r="F21" s="42"/>
      <c r="G21" s="42"/>
      <c r="H21" s="42"/>
      <c r="I21" s="119" t="s">
        <v>1460</v>
      </c>
      <c r="J21" s="35" t="s">
        <v>1448</v>
      </c>
      <c r="K21" s="45"/>
    </row>
    <row r="22" spans="2:11" s="1" customFormat="1" ht="7" customHeight="1">
      <c r="B22" s="41"/>
      <c r="C22" s="42"/>
      <c r="D22" s="42"/>
      <c r="E22" s="42"/>
      <c r="F22" s="42"/>
      <c r="G22" s="42"/>
      <c r="H22" s="42"/>
      <c r="I22" s="118"/>
      <c r="J22" s="42"/>
      <c r="K22" s="45"/>
    </row>
    <row r="23" spans="2:11" s="1" customFormat="1" ht="14.5" customHeight="1">
      <c r="B23" s="41"/>
      <c r="C23" s="42"/>
      <c r="D23" s="37" t="s">
        <v>1466</v>
      </c>
      <c r="E23" s="42"/>
      <c r="F23" s="42"/>
      <c r="G23" s="42"/>
      <c r="H23" s="42"/>
      <c r="I23" s="118"/>
      <c r="J23" s="42"/>
      <c r="K23" s="45"/>
    </row>
    <row r="24" spans="2:11" s="6" customFormat="1" ht="20.5" customHeight="1">
      <c r="B24" s="121"/>
      <c r="C24" s="122"/>
      <c r="D24" s="122"/>
      <c r="E24" s="391" t="s">
        <v>1448</v>
      </c>
      <c r="F24" s="391"/>
      <c r="G24" s="391"/>
      <c r="H24" s="391"/>
      <c r="I24" s="123"/>
      <c r="J24" s="122"/>
      <c r="K24" s="124"/>
    </row>
    <row r="25" spans="2:11" s="1" customFormat="1" ht="7" customHeight="1">
      <c r="B25" s="41"/>
      <c r="C25" s="42"/>
      <c r="D25" s="42"/>
      <c r="E25" s="42"/>
      <c r="F25" s="42"/>
      <c r="G25" s="42"/>
      <c r="H25" s="42"/>
      <c r="I25" s="118"/>
      <c r="J25" s="42"/>
      <c r="K25" s="45"/>
    </row>
    <row r="26" spans="2:11" s="1" customFormat="1" ht="7" customHeight="1">
      <c r="B26" s="41"/>
      <c r="C26" s="42"/>
      <c r="D26" s="85"/>
      <c r="E26" s="85"/>
      <c r="F26" s="85"/>
      <c r="G26" s="85"/>
      <c r="H26" s="85"/>
      <c r="I26" s="125"/>
      <c r="J26" s="85"/>
      <c r="K26" s="126"/>
    </row>
    <row r="27" spans="2:11" s="1" customFormat="1" ht="25.25" customHeight="1">
      <c r="B27" s="41"/>
      <c r="C27" s="42"/>
      <c r="D27" s="127" t="s">
        <v>1467</v>
      </c>
      <c r="E27" s="42"/>
      <c r="F27" s="42"/>
      <c r="G27" s="42"/>
      <c r="H27" s="42"/>
      <c r="I27" s="118"/>
      <c r="J27" s="128">
        <f>ROUND(J100,2)</f>
        <v>0</v>
      </c>
      <c r="K27" s="45"/>
    </row>
    <row r="28" spans="2:11" s="1" customFormat="1" ht="7" customHeight="1">
      <c r="B28" s="41"/>
      <c r="C28" s="42"/>
      <c r="D28" s="85"/>
      <c r="E28" s="85"/>
      <c r="F28" s="85"/>
      <c r="G28" s="85"/>
      <c r="H28" s="85"/>
      <c r="I28" s="125"/>
      <c r="J28" s="85"/>
      <c r="K28" s="126"/>
    </row>
    <row r="29" spans="2:11" s="1" customFormat="1" ht="14.5" customHeight="1">
      <c r="B29" s="41"/>
      <c r="C29" s="42"/>
      <c r="D29" s="42"/>
      <c r="E29" s="42"/>
      <c r="F29" s="46" t="s">
        <v>1469</v>
      </c>
      <c r="G29" s="42"/>
      <c r="H29" s="42"/>
      <c r="I29" s="129" t="s">
        <v>1468</v>
      </c>
      <c r="J29" s="46" t="s">
        <v>1470</v>
      </c>
      <c r="K29" s="45"/>
    </row>
    <row r="30" spans="2:11" s="1" customFormat="1" ht="14.5" customHeight="1">
      <c r="B30" s="41"/>
      <c r="C30" s="42"/>
      <c r="D30" s="49" t="s">
        <v>1471</v>
      </c>
      <c r="E30" s="49" t="s">
        <v>1472</v>
      </c>
      <c r="F30" s="130">
        <f>ROUND(SUM(BE100:BE514), 2)</f>
        <v>0</v>
      </c>
      <c r="G30" s="42"/>
      <c r="H30" s="42"/>
      <c r="I30" s="131">
        <v>0.21</v>
      </c>
      <c r="J30" s="130">
        <f>ROUND(ROUND((SUM(BE100:BE514)), 2)*I30, 2)</f>
        <v>0</v>
      </c>
      <c r="K30" s="45"/>
    </row>
    <row r="31" spans="2:11" s="1" customFormat="1" ht="14.5" customHeight="1">
      <c r="B31" s="41"/>
      <c r="C31" s="42"/>
      <c r="D31" s="42"/>
      <c r="E31" s="49" t="s">
        <v>1473</v>
      </c>
      <c r="F31" s="130">
        <f>ROUND(SUM(BF100:BF514), 2)</f>
        <v>0</v>
      </c>
      <c r="G31" s="42"/>
      <c r="H31" s="42"/>
      <c r="I31" s="131">
        <v>0.15</v>
      </c>
      <c r="J31" s="130">
        <f>ROUND(ROUND((SUM(BF100:BF514)), 2)*I31, 2)</f>
        <v>0</v>
      </c>
      <c r="K31" s="45"/>
    </row>
    <row r="32" spans="2:11" s="1" customFormat="1" ht="14.5" hidden="1" customHeight="1">
      <c r="B32" s="41"/>
      <c r="C32" s="42"/>
      <c r="D32" s="42"/>
      <c r="E32" s="49" t="s">
        <v>1474</v>
      </c>
      <c r="F32" s="130">
        <f>ROUND(SUM(BG100:BG514), 2)</f>
        <v>0</v>
      </c>
      <c r="G32" s="42"/>
      <c r="H32" s="42"/>
      <c r="I32" s="131">
        <v>0.21</v>
      </c>
      <c r="J32" s="130">
        <v>0</v>
      </c>
      <c r="K32" s="45"/>
    </row>
    <row r="33" spans="2:11" s="1" customFormat="1" ht="14.5" hidden="1" customHeight="1">
      <c r="B33" s="41"/>
      <c r="C33" s="42"/>
      <c r="D33" s="42"/>
      <c r="E33" s="49" t="s">
        <v>1475</v>
      </c>
      <c r="F33" s="130">
        <f>ROUND(SUM(BH100:BH514), 2)</f>
        <v>0</v>
      </c>
      <c r="G33" s="42"/>
      <c r="H33" s="42"/>
      <c r="I33" s="131">
        <v>0.15</v>
      </c>
      <c r="J33" s="130">
        <v>0</v>
      </c>
      <c r="K33" s="45"/>
    </row>
    <row r="34" spans="2:11" s="1" customFormat="1" ht="14.5" hidden="1" customHeight="1">
      <c r="B34" s="41"/>
      <c r="C34" s="42"/>
      <c r="D34" s="42"/>
      <c r="E34" s="49" t="s">
        <v>1476</v>
      </c>
      <c r="F34" s="130">
        <f>ROUND(SUM(BI100:BI514), 2)</f>
        <v>0</v>
      </c>
      <c r="G34" s="42"/>
      <c r="H34" s="42"/>
      <c r="I34" s="131">
        <v>0</v>
      </c>
      <c r="J34" s="130">
        <v>0</v>
      </c>
      <c r="K34" s="45"/>
    </row>
    <row r="35" spans="2:11" s="1" customFormat="1" ht="7" customHeight="1">
      <c r="B35" s="41"/>
      <c r="C35" s="42"/>
      <c r="D35" s="42"/>
      <c r="E35" s="42"/>
      <c r="F35" s="42"/>
      <c r="G35" s="42"/>
      <c r="H35" s="42"/>
      <c r="I35" s="118"/>
      <c r="J35" s="42"/>
      <c r="K35" s="45"/>
    </row>
    <row r="36" spans="2:11" s="1" customFormat="1" ht="25.25" customHeight="1">
      <c r="B36" s="41"/>
      <c r="C36" s="132"/>
      <c r="D36" s="133" t="s">
        <v>1477</v>
      </c>
      <c r="E36" s="79"/>
      <c r="F36" s="79"/>
      <c r="G36" s="134" t="s">
        <v>1478</v>
      </c>
      <c r="H36" s="135" t="s">
        <v>1479</v>
      </c>
      <c r="I36" s="136"/>
      <c r="J36" s="137">
        <f>SUM(J27:J34)</f>
        <v>0</v>
      </c>
      <c r="K36" s="138"/>
    </row>
    <row r="37" spans="2:11" s="1" customFormat="1" ht="14.5" customHeight="1">
      <c r="B37" s="56"/>
      <c r="C37" s="57"/>
      <c r="D37" s="57"/>
      <c r="E37" s="57"/>
      <c r="F37" s="57"/>
      <c r="G37" s="57"/>
      <c r="H37" s="57"/>
      <c r="I37" s="139"/>
      <c r="J37" s="57"/>
      <c r="K37" s="58"/>
    </row>
    <row r="41" spans="2:11" s="1" customFormat="1" ht="7" customHeight="1">
      <c r="B41" s="140"/>
      <c r="C41" s="141"/>
      <c r="D41" s="141"/>
      <c r="E41" s="141"/>
      <c r="F41" s="141"/>
      <c r="G41" s="141"/>
      <c r="H41" s="141"/>
      <c r="I41" s="142"/>
      <c r="J41" s="141"/>
      <c r="K41" s="143"/>
    </row>
    <row r="42" spans="2:11" s="1" customFormat="1" ht="37" customHeight="1">
      <c r="B42" s="41"/>
      <c r="C42" s="30" t="s">
        <v>1377</v>
      </c>
      <c r="D42" s="42"/>
      <c r="E42" s="42"/>
      <c r="F42" s="42"/>
      <c r="G42" s="42"/>
      <c r="H42" s="42"/>
      <c r="I42" s="118"/>
      <c r="J42" s="42"/>
      <c r="K42" s="45"/>
    </row>
    <row r="43" spans="2:11" s="1" customFormat="1" ht="7" customHeight="1">
      <c r="B43" s="41"/>
      <c r="C43" s="42"/>
      <c r="D43" s="42"/>
      <c r="E43" s="42"/>
      <c r="F43" s="42"/>
      <c r="G43" s="42"/>
      <c r="H43" s="42"/>
      <c r="I43" s="118"/>
      <c r="J43" s="42"/>
      <c r="K43" s="45"/>
    </row>
    <row r="44" spans="2:11" s="1" customFormat="1" ht="14.5" customHeight="1">
      <c r="B44" s="41"/>
      <c r="C44" s="37" t="s">
        <v>1444</v>
      </c>
      <c r="D44" s="42"/>
      <c r="E44" s="42"/>
      <c r="F44" s="42"/>
      <c r="G44" s="42"/>
      <c r="H44" s="42"/>
      <c r="I44" s="118"/>
      <c r="J44" s="42"/>
      <c r="K44" s="45"/>
    </row>
    <row r="45" spans="2:11" s="1" customFormat="1" ht="20.5" customHeight="1">
      <c r="B45" s="41"/>
      <c r="C45" s="42"/>
      <c r="D45" s="42"/>
      <c r="E45" s="399" t="str">
        <f>E7</f>
        <v>Vstup Bartolomějská</v>
      </c>
      <c r="F45" s="400"/>
      <c r="G45" s="400"/>
      <c r="H45" s="400"/>
      <c r="I45" s="118"/>
      <c r="J45" s="42"/>
      <c r="K45" s="45"/>
    </row>
    <row r="46" spans="2:11" s="1" customFormat="1" ht="14.5" customHeight="1">
      <c r="B46" s="41"/>
      <c r="C46" s="37" t="s">
        <v>1375</v>
      </c>
      <c r="D46" s="42"/>
      <c r="E46" s="42"/>
      <c r="F46" s="42"/>
      <c r="G46" s="42"/>
      <c r="H46" s="42"/>
      <c r="I46" s="118"/>
      <c r="J46" s="42"/>
      <c r="K46" s="45"/>
    </row>
    <row r="47" spans="2:11" s="1" customFormat="1" ht="22.25" customHeight="1">
      <c r="B47" s="41"/>
      <c r="C47" s="42"/>
      <c r="D47" s="42"/>
      <c r="E47" s="401" t="str">
        <f>E9</f>
        <v>1 - Rekonstrukce a úpravy vstupů zaměstnanci a veřejnost Policie České republiky, úprava  prostoru recep</v>
      </c>
      <c r="F47" s="402"/>
      <c r="G47" s="402"/>
      <c r="H47" s="402"/>
      <c r="I47" s="118"/>
      <c r="J47" s="42"/>
      <c r="K47" s="45"/>
    </row>
    <row r="48" spans="2:11" s="1" customFormat="1" ht="7" customHeight="1">
      <c r="B48" s="41"/>
      <c r="C48" s="42"/>
      <c r="D48" s="42"/>
      <c r="E48" s="42"/>
      <c r="F48" s="42"/>
      <c r="G48" s="42"/>
      <c r="H48" s="42"/>
      <c r="I48" s="118"/>
      <c r="J48" s="42"/>
      <c r="K48" s="45"/>
    </row>
    <row r="49" spans="2:47" s="1" customFormat="1" ht="18" customHeight="1">
      <c r="B49" s="41"/>
      <c r="C49" s="37" t="s">
        <v>1451</v>
      </c>
      <c r="D49" s="42"/>
      <c r="E49" s="42"/>
      <c r="F49" s="35" t="str">
        <f>F12</f>
        <v xml:space="preserve"> </v>
      </c>
      <c r="G49" s="42"/>
      <c r="H49" s="42"/>
      <c r="I49" s="119" t="s">
        <v>1453</v>
      </c>
      <c r="J49" s="120" t="str">
        <f>IF(J12="","",J12)</f>
        <v>7.10.2016</v>
      </c>
      <c r="K49" s="45"/>
    </row>
    <row r="50" spans="2:47" s="1" customFormat="1" ht="7" customHeight="1">
      <c r="B50" s="41"/>
      <c r="C50" s="42"/>
      <c r="D50" s="42"/>
      <c r="E50" s="42"/>
      <c r="F50" s="42"/>
      <c r="G50" s="42"/>
      <c r="H50" s="42"/>
      <c r="I50" s="118"/>
      <c r="J50" s="42"/>
      <c r="K50" s="45"/>
    </row>
    <row r="51" spans="2:47" s="1" customFormat="1">
      <c r="B51" s="41"/>
      <c r="C51" s="37" t="s">
        <v>1457</v>
      </c>
      <c r="D51" s="42"/>
      <c r="E51" s="42"/>
      <c r="F51" s="35" t="str">
        <f>E15</f>
        <v xml:space="preserve">Policie České republiky </v>
      </c>
      <c r="G51" s="42"/>
      <c r="H51" s="42"/>
      <c r="I51" s="119" t="s">
        <v>1463</v>
      </c>
      <c r="J51" s="35" t="str">
        <f>E21</f>
        <v>7s architektonická kancelář s.r.o.</v>
      </c>
      <c r="K51" s="45"/>
    </row>
    <row r="52" spans="2:47" s="1" customFormat="1" ht="14.5" customHeight="1">
      <c r="B52" s="41"/>
      <c r="C52" s="37" t="s">
        <v>1461</v>
      </c>
      <c r="D52" s="42"/>
      <c r="E52" s="42"/>
      <c r="F52" s="35" t="str">
        <f>IF(E18="","",E18)</f>
        <v/>
      </c>
      <c r="G52" s="42"/>
      <c r="H52" s="42"/>
      <c r="I52" s="118"/>
      <c r="J52" s="42"/>
      <c r="K52" s="45"/>
    </row>
    <row r="53" spans="2:47" s="1" customFormat="1" ht="10.25" customHeight="1">
      <c r="B53" s="41"/>
      <c r="C53" s="42"/>
      <c r="D53" s="42"/>
      <c r="E53" s="42"/>
      <c r="F53" s="42"/>
      <c r="G53" s="42"/>
      <c r="H53" s="42"/>
      <c r="I53" s="118"/>
      <c r="J53" s="42"/>
      <c r="K53" s="45"/>
    </row>
    <row r="54" spans="2:47" s="1" customFormat="1" ht="29.25" customHeight="1">
      <c r="B54" s="41"/>
      <c r="C54" s="144" t="s">
        <v>1378</v>
      </c>
      <c r="D54" s="132"/>
      <c r="E54" s="132"/>
      <c r="F54" s="132"/>
      <c r="G54" s="132"/>
      <c r="H54" s="132"/>
      <c r="I54" s="145"/>
      <c r="J54" s="146" t="s">
        <v>1379</v>
      </c>
      <c r="K54" s="147"/>
    </row>
    <row r="55" spans="2:47" s="1" customFormat="1" ht="10.25" customHeight="1">
      <c r="B55" s="41"/>
      <c r="C55" s="42"/>
      <c r="D55" s="42"/>
      <c r="E55" s="42"/>
      <c r="F55" s="42"/>
      <c r="G55" s="42"/>
      <c r="H55" s="42"/>
      <c r="I55" s="118"/>
      <c r="J55" s="42"/>
      <c r="K55" s="45"/>
    </row>
    <row r="56" spans="2:47" s="1" customFormat="1" ht="29.25" customHeight="1">
      <c r="B56" s="41"/>
      <c r="C56" s="148" t="s">
        <v>1380</v>
      </c>
      <c r="D56" s="42"/>
      <c r="E56" s="42"/>
      <c r="F56" s="42"/>
      <c r="G56" s="42"/>
      <c r="H56" s="42"/>
      <c r="I56" s="118"/>
      <c r="J56" s="128">
        <f>J100</f>
        <v>0</v>
      </c>
      <c r="K56" s="45"/>
      <c r="AU56" s="24" t="s">
        <v>1381</v>
      </c>
    </row>
    <row r="57" spans="2:47" s="7" customFormat="1" ht="25" customHeight="1">
      <c r="B57" s="149"/>
      <c r="C57" s="150"/>
      <c r="D57" s="151" t="s">
        <v>1382</v>
      </c>
      <c r="E57" s="152"/>
      <c r="F57" s="152"/>
      <c r="G57" s="152"/>
      <c r="H57" s="152"/>
      <c r="I57" s="153"/>
      <c r="J57" s="154">
        <f>J101</f>
        <v>0</v>
      </c>
      <c r="K57" s="155"/>
    </row>
    <row r="58" spans="2:47" s="8" customFormat="1" ht="20" customHeight="1">
      <c r="B58" s="156"/>
      <c r="C58" s="157"/>
      <c r="D58" s="158" t="s">
        <v>1383</v>
      </c>
      <c r="E58" s="159"/>
      <c r="F58" s="159"/>
      <c r="G58" s="159"/>
      <c r="H58" s="159"/>
      <c r="I58" s="160"/>
      <c r="J58" s="161">
        <f>J102</f>
        <v>0</v>
      </c>
      <c r="K58" s="162"/>
    </row>
    <row r="59" spans="2:47" s="8" customFormat="1" ht="20" customHeight="1">
      <c r="B59" s="156"/>
      <c r="C59" s="157"/>
      <c r="D59" s="158" t="s">
        <v>1384</v>
      </c>
      <c r="E59" s="159"/>
      <c r="F59" s="159"/>
      <c r="G59" s="159"/>
      <c r="H59" s="159"/>
      <c r="I59" s="160"/>
      <c r="J59" s="161">
        <f>J136</f>
        <v>0</v>
      </c>
      <c r="K59" s="162"/>
    </row>
    <row r="60" spans="2:47" s="8" customFormat="1" ht="20" customHeight="1">
      <c r="B60" s="156"/>
      <c r="C60" s="157"/>
      <c r="D60" s="158" t="s">
        <v>1385</v>
      </c>
      <c r="E60" s="159"/>
      <c r="F60" s="159"/>
      <c r="G60" s="159"/>
      <c r="H60" s="159"/>
      <c r="I60" s="160"/>
      <c r="J60" s="161">
        <f>J156</f>
        <v>0</v>
      </c>
      <c r="K60" s="162"/>
    </row>
    <row r="61" spans="2:47" s="8" customFormat="1" ht="20" customHeight="1">
      <c r="B61" s="156"/>
      <c r="C61" s="157"/>
      <c r="D61" s="158" t="s">
        <v>1386</v>
      </c>
      <c r="E61" s="159"/>
      <c r="F61" s="159"/>
      <c r="G61" s="159"/>
      <c r="H61" s="159"/>
      <c r="I61" s="160"/>
      <c r="J61" s="161">
        <f>J178</f>
        <v>0</v>
      </c>
      <c r="K61" s="162"/>
    </row>
    <row r="62" spans="2:47" s="8" customFormat="1" ht="20" customHeight="1">
      <c r="B62" s="156"/>
      <c r="C62" s="157"/>
      <c r="D62" s="158" t="s">
        <v>1387</v>
      </c>
      <c r="E62" s="159"/>
      <c r="F62" s="159"/>
      <c r="G62" s="159"/>
      <c r="H62" s="159"/>
      <c r="I62" s="160"/>
      <c r="J62" s="161">
        <f>J215</f>
        <v>0</v>
      </c>
      <c r="K62" s="162"/>
    </row>
    <row r="63" spans="2:47" s="8" customFormat="1" ht="20" customHeight="1">
      <c r="B63" s="156"/>
      <c r="C63" s="157"/>
      <c r="D63" s="158" t="s">
        <v>1388</v>
      </c>
      <c r="E63" s="159"/>
      <c r="F63" s="159"/>
      <c r="G63" s="159"/>
      <c r="H63" s="159"/>
      <c r="I63" s="160"/>
      <c r="J63" s="161">
        <f>J221</f>
        <v>0</v>
      </c>
      <c r="K63" s="162"/>
    </row>
    <row r="64" spans="2:47" s="8" customFormat="1" ht="20" customHeight="1">
      <c r="B64" s="156"/>
      <c r="C64" s="157"/>
      <c r="D64" s="158" t="s">
        <v>1389</v>
      </c>
      <c r="E64" s="159"/>
      <c r="F64" s="159"/>
      <c r="G64" s="159"/>
      <c r="H64" s="159"/>
      <c r="I64" s="160"/>
      <c r="J64" s="161">
        <f>J281</f>
        <v>0</v>
      </c>
      <c r="K64" s="162"/>
    </row>
    <row r="65" spans="2:11" s="8" customFormat="1" ht="20" customHeight="1">
      <c r="B65" s="156"/>
      <c r="C65" s="157"/>
      <c r="D65" s="158" t="s">
        <v>1390</v>
      </c>
      <c r="E65" s="159"/>
      <c r="F65" s="159"/>
      <c r="G65" s="159"/>
      <c r="H65" s="159"/>
      <c r="I65" s="160"/>
      <c r="J65" s="161">
        <f>J323</f>
        <v>0</v>
      </c>
      <c r="K65" s="162"/>
    </row>
    <row r="66" spans="2:11" s="8" customFormat="1" ht="20" customHeight="1">
      <c r="B66" s="156"/>
      <c r="C66" s="157"/>
      <c r="D66" s="158" t="s">
        <v>1391</v>
      </c>
      <c r="E66" s="159"/>
      <c r="F66" s="159"/>
      <c r="G66" s="159"/>
      <c r="H66" s="159"/>
      <c r="I66" s="160"/>
      <c r="J66" s="161">
        <f>J333</f>
        <v>0</v>
      </c>
      <c r="K66" s="162"/>
    </row>
    <row r="67" spans="2:11" s="7" customFormat="1" ht="25" customHeight="1">
      <c r="B67" s="149"/>
      <c r="C67" s="150"/>
      <c r="D67" s="151" t="s">
        <v>1392</v>
      </c>
      <c r="E67" s="152"/>
      <c r="F67" s="152"/>
      <c r="G67" s="152"/>
      <c r="H67" s="152"/>
      <c r="I67" s="153"/>
      <c r="J67" s="154">
        <f>J336</f>
        <v>0</v>
      </c>
      <c r="K67" s="155"/>
    </row>
    <row r="68" spans="2:11" s="8" customFormat="1" ht="20" customHeight="1">
      <c r="B68" s="156"/>
      <c r="C68" s="157"/>
      <c r="D68" s="158" t="s">
        <v>1393</v>
      </c>
      <c r="E68" s="159"/>
      <c r="F68" s="159"/>
      <c r="G68" s="159"/>
      <c r="H68" s="159"/>
      <c r="I68" s="160"/>
      <c r="J68" s="161">
        <f>J337</f>
        <v>0</v>
      </c>
      <c r="K68" s="162"/>
    </row>
    <row r="69" spans="2:11" s="8" customFormat="1" ht="20" customHeight="1">
      <c r="B69" s="156"/>
      <c r="C69" s="157"/>
      <c r="D69" s="158" t="s">
        <v>1394</v>
      </c>
      <c r="E69" s="159"/>
      <c r="F69" s="159"/>
      <c r="G69" s="159"/>
      <c r="H69" s="159"/>
      <c r="I69" s="160"/>
      <c r="J69" s="161">
        <f>J344</f>
        <v>0</v>
      </c>
      <c r="K69" s="162"/>
    </row>
    <row r="70" spans="2:11" s="8" customFormat="1" ht="20" customHeight="1">
      <c r="B70" s="156"/>
      <c r="C70" s="157"/>
      <c r="D70" s="158" t="s">
        <v>1395</v>
      </c>
      <c r="E70" s="159"/>
      <c r="F70" s="159"/>
      <c r="G70" s="159"/>
      <c r="H70" s="159"/>
      <c r="I70" s="160"/>
      <c r="J70" s="161">
        <f>J346</f>
        <v>0</v>
      </c>
      <c r="K70" s="162"/>
    </row>
    <row r="71" spans="2:11" s="8" customFormat="1" ht="20" customHeight="1">
      <c r="B71" s="156"/>
      <c r="C71" s="157"/>
      <c r="D71" s="158" t="s">
        <v>1396</v>
      </c>
      <c r="E71" s="159"/>
      <c r="F71" s="159"/>
      <c r="G71" s="159"/>
      <c r="H71" s="159"/>
      <c r="I71" s="160"/>
      <c r="J71" s="161">
        <f>J348</f>
        <v>0</v>
      </c>
      <c r="K71" s="162"/>
    </row>
    <row r="72" spans="2:11" s="8" customFormat="1" ht="20" customHeight="1">
      <c r="B72" s="156"/>
      <c r="C72" s="157"/>
      <c r="D72" s="158" t="s">
        <v>1397</v>
      </c>
      <c r="E72" s="159"/>
      <c r="F72" s="159"/>
      <c r="G72" s="159"/>
      <c r="H72" s="159"/>
      <c r="I72" s="160"/>
      <c r="J72" s="161">
        <f>J354</f>
        <v>0</v>
      </c>
      <c r="K72" s="162"/>
    </row>
    <row r="73" spans="2:11" s="8" customFormat="1" ht="20" customHeight="1">
      <c r="B73" s="156"/>
      <c r="C73" s="157"/>
      <c r="D73" s="158" t="s">
        <v>1398</v>
      </c>
      <c r="E73" s="159"/>
      <c r="F73" s="159"/>
      <c r="G73" s="159"/>
      <c r="H73" s="159"/>
      <c r="I73" s="160"/>
      <c r="J73" s="161">
        <f>J356</f>
        <v>0</v>
      </c>
      <c r="K73" s="162"/>
    </row>
    <row r="74" spans="2:11" s="8" customFormat="1" ht="20" customHeight="1">
      <c r="B74" s="156"/>
      <c r="C74" s="157"/>
      <c r="D74" s="158" t="s">
        <v>1399</v>
      </c>
      <c r="E74" s="159"/>
      <c r="F74" s="159"/>
      <c r="G74" s="159"/>
      <c r="H74" s="159"/>
      <c r="I74" s="160"/>
      <c r="J74" s="161">
        <f>J376</f>
        <v>0</v>
      </c>
      <c r="K74" s="162"/>
    </row>
    <row r="75" spans="2:11" s="8" customFormat="1" ht="20" customHeight="1">
      <c r="B75" s="156"/>
      <c r="C75" s="157"/>
      <c r="D75" s="158" t="s">
        <v>1400</v>
      </c>
      <c r="E75" s="159"/>
      <c r="F75" s="159"/>
      <c r="G75" s="159"/>
      <c r="H75" s="159"/>
      <c r="I75" s="160"/>
      <c r="J75" s="161">
        <f>J389</f>
        <v>0</v>
      </c>
      <c r="K75" s="162"/>
    </row>
    <row r="76" spans="2:11" s="8" customFormat="1" ht="20" customHeight="1">
      <c r="B76" s="156"/>
      <c r="C76" s="157"/>
      <c r="D76" s="158" t="s">
        <v>1401</v>
      </c>
      <c r="E76" s="159"/>
      <c r="F76" s="159"/>
      <c r="G76" s="159"/>
      <c r="H76" s="159"/>
      <c r="I76" s="160"/>
      <c r="J76" s="161">
        <f>J408</f>
        <v>0</v>
      </c>
      <c r="K76" s="162"/>
    </row>
    <row r="77" spans="2:11" s="8" customFormat="1" ht="20" customHeight="1">
      <c r="B77" s="156"/>
      <c r="C77" s="157"/>
      <c r="D77" s="158" t="s">
        <v>1402</v>
      </c>
      <c r="E77" s="159"/>
      <c r="F77" s="159"/>
      <c r="G77" s="159"/>
      <c r="H77" s="159"/>
      <c r="I77" s="160"/>
      <c r="J77" s="161">
        <f>J452</f>
        <v>0</v>
      </c>
      <c r="K77" s="162"/>
    </row>
    <row r="78" spans="2:11" s="8" customFormat="1" ht="20" customHeight="1">
      <c r="B78" s="156"/>
      <c r="C78" s="157"/>
      <c r="D78" s="158" t="s">
        <v>1403</v>
      </c>
      <c r="E78" s="159"/>
      <c r="F78" s="159"/>
      <c r="G78" s="159"/>
      <c r="H78" s="159"/>
      <c r="I78" s="160"/>
      <c r="J78" s="161">
        <f>J456</f>
        <v>0</v>
      </c>
      <c r="K78" s="162"/>
    </row>
    <row r="79" spans="2:11" s="8" customFormat="1" ht="20" customHeight="1">
      <c r="B79" s="156"/>
      <c r="C79" s="157"/>
      <c r="D79" s="158" t="s">
        <v>1404</v>
      </c>
      <c r="E79" s="159"/>
      <c r="F79" s="159"/>
      <c r="G79" s="159"/>
      <c r="H79" s="159"/>
      <c r="I79" s="160"/>
      <c r="J79" s="161">
        <f>J480</f>
        <v>0</v>
      </c>
      <c r="K79" s="162"/>
    </row>
    <row r="80" spans="2:11" s="8" customFormat="1" ht="20" customHeight="1">
      <c r="B80" s="156"/>
      <c r="C80" s="157"/>
      <c r="D80" s="158" t="s">
        <v>1405</v>
      </c>
      <c r="E80" s="159"/>
      <c r="F80" s="159"/>
      <c r="G80" s="159"/>
      <c r="H80" s="159"/>
      <c r="I80" s="160"/>
      <c r="J80" s="161">
        <f>J484</f>
        <v>0</v>
      </c>
      <c r="K80" s="162"/>
    </row>
    <row r="81" spans="2:12" s="1" customFormat="1" ht="21.75" customHeight="1">
      <c r="B81" s="41"/>
      <c r="C81" s="42"/>
      <c r="D81" s="42"/>
      <c r="E81" s="42"/>
      <c r="F81" s="42"/>
      <c r="G81" s="42"/>
      <c r="H81" s="42"/>
      <c r="I81" s="118"/>
      <c r="J81" s="42"/>
      <c r="K81" s="45"/>
    </row>
    <row r="82" spans="2:12" s="1" customFormat="1" ht="7" customHeight="1">
      <c r="B82" s="56"/>
      <c r="C82" s="57"/>
      <c r="D82" s="57"/>
      <c r="E82" s="57"/>
      <c r="F82" s="57"/>
      <c r="G82" s="57"/>
      <c r="H82" s="57"/>
      <c r="I82" s="139"/>
      <c r="J82" s="57"/>
      <c r="K82" s="58"/>
    </row>
    <row r="86" spans="2:12" s="1" customFormat="1" ht="7" customHeight="1">
      <c r="B86" s="59"/>
      <c r="C86" s="60"/>
      <c r="D86" s="60"/>
      <c r="E86" s="60"/>
      <c r="F86" s="60"/>
      <c r="G86" s="60"/>
      <c r="H86" s="60"/>
      <c r="I86" s="142"/>
      <c r="J86" s="60"/>
      <c r="K86" s="60"/>
      <c r="L86" s="61"/>
    </row>
    <row r="87" spans="2:12" s="1" customFormat="1" ht="37" customHeight="1">
      <c r="B87" s="41"/>
      <c r="C87" s="62" t="s">
        <v>1406</v>
      </c>
      <c r="D87" s="63"/>
      <c r="E87" s="63"/>
      <c r="F87" s="63"/>
      <c r="G87" s="63"/>
      <c r="H87" s="63"/>
      <c r="I87" s="163"/>
      <c r="J87" s="63"/>
      <c r="K87" s="63"/>
      <c r="L87" s="61"/>
    </row>
    <row r="88" spans="2:12" s="1" customFormat="1" ht="7" customHeight="1">
      <c r="B88" s="41"/>
      <c r="C88" s="63"/>
      <c r="D88" s="63"/>
      <c r="E88" s="63"/>
      <c r="F88" s="63"/>
      <c r="G88" s="63"/>
      <c r="H88" s="63"/>
      <c r="I88" s="163"/>
      <c r="J88" s="63"/>
      <c r="K88" s="63"/>
      <c r="L88" s="61"/>
    </row>
    <row r="89" spans="2:12" s="1" customFormat="1" ht="14.5" customHeight="1">
      <c r="B89" s="41"/>
      <c r="C89" s="65" t="s">
        <v>1444</v>
      </c>
      <c r="D89" s="63"/>
      <c r="E89" s="63"/>
      <c r="F89" s="63"/>
      <c r="G89" s="63"/>
      <c r="H89" s="63"/>
      <c r="I89" s="163"/>
      <c r="J89" s="63"/>
      <c r="K89" s="63"/>
      <c r="L89" s="61"/>
    </row>
    <row r="90" spans="2:12" s="1" customFormat="1" ht="20.5" customHeight="1">
      <c r="B90" s="41"/>
      <c r="C90" s="63"/>
      <c r="D90" s="63"/>
      <c r="E90" s="395" t="str">
        <f>E7</f>
        <v>Vstup Bartolomějská</v>
      </c>
      <c r="F90" s="396"/>
      <c r="G90" s="396"/>
      <c r="H90" s="396"/>
      <c r="I90" s="163"/>
      <c r="J90" s="63"/>
      <c r="K90" s="63"/>
      <c r="L90" s="61"/>
    </row>
    <row r="91" spans="2:12" s="1" customFormat="1" ht="14.5" customHeight="1">
      <c r="B91" s="41"/>
      <c r="C91" s="65" t="s">
        <v>1375</v>
      </c>
      <c r="D91" s="63"/>
      <c r="E91" s="63"/>
      <c r="F91" s="63"/>
      <c r="G91" s="63"/>
      <c r="H91" s="63"/>
      <c r="I91" s="163"/>
      <c r="J91" s="63"/>
      <c r="K91" s="63"/>
      <c r="L91" s="61"/>
    </row>
    <row r="92" spans="2:12" s="1" customFormat="1" ht="22.25" customHeight="1">
      <c r="B92" s="41"/>
      <c r="C92" s="63"/>
      <c r="D92" s="63"/>
      <c r="E92" s="363" t="str">
        <f>E9</f>
        <v>1 - Rekonstrukce a úpravy vstupů zaměstnanci a veřejnost Policie České republiky, úprava  prostoru recep</v>
      </c>
      <c r="F92" s="397"/>
      <c r="G92" s="397"/>
      <c r="H92" s="397"/>
      <c r="I92" s="163"/>
      <c r="J92" s="63"/>
      <c r="K92" s="63"/>
      <c r="L92" s="61"/>
    </row>
    <row r="93" spans="2:12" s="1" customFormat="1" ht="7" customHeight="1">
      <c r="B93" s="41"/>
      <c r="C93" s="63"/>
      <c r="D93" s="63"/>
      <c r="E93" s="63"/>
      <c r="F93" s="63"/>
      <c r="G93" s="63"/>
      <c r="H93" s="63"/>
      <c r="I93" s="163"/>
      <c r="J93" s="63"/>
      <c r="K93" s="63"/>
      <c r="L93" s="61"/>
    </row>
    <row r="94" spans="2:12" s="1" customFormat="1" ht="18" customHeight="1">
      <c r="B94" s="41"/>
      <c r="C94" s="65" t="s">
        <v>1451</v>
      </c>
      <c r="D94" s="63"/>
      <c r="E94" s="63"/>
      <c r="F94" s="164" t="str">
        <f>F12</f>
        <v xml:space="preserve"> </v>
      </c>
      <c r="G94" s="63"/>
      <c r="H94" s="63"/>
      <c r="I94" s="165" t="s">
        <v>1453</v>
      </c>
      <c r="J94" s="73" t="str">
        <f>IF(J12="","",J12)</f>
        <v>7.10.2016</v>
      </c>
      <c r="K94" s="63"/>
      <c r="L94" s="61"/>
    </row>
    <row r="95" spans="2:12" s="1" customFormat="1" ht="7" customHeight="1">
      <c r="B95" s="41"/>
      <c r="C95" s="63"/>
      <c r="D95" s="63"/>
      <c r="E95" s="63"/>
      <c r="F95" s="63"/>
      <c r="G95" s="63"/>
      <c r="H95" s="63"/>
      <c r="I95" s="163"/>
      <c r="J95" s="63"/>
      <c r="K95" s="63"/>
      <c r="L95" s="61"/>
    </row>
    <row r="96" spans="2:12" s="1" customFormat="1">
      <c r="B96" s="41"/>
      <c r="C96" s="65" t="s">
        <v>1457</v>
      </c>
      <c r="D96" s="63"/>
      <c r="E96" s="63"/>
      <c r="F96" s="164" t="str">
        <f>E15</f>
        <v xml:space="preserve">Policie České republiky </v>
      </c>
      <c r="G96" s="63"/>
      <c r="H96" s="63"/>
      <c r="I96" s="165" t="s">
        <v>1463</v>
      </c>
      <c r="J96" s="164" t="str">
        <f>E21</f>
        <v>7s architektonická kancelář s.r.o.</v>
      </c>
      <c r="K96" s="63"/>
      <c r="L96" s="61"/>
    </row>
    <row r="97" spans="2:65" s="1" customFormat="1" ht="14.5" customHeight="1">
      <c r="B97" s="41"/>
      <c r="C97" s="65" t="s">
        <v>1461</v>
      </c>
      <c r="D97" s="63"/>
      <c r="E97" s="63"/>
      <c r="F97" s="164" t="str">
        <f>IF(E18="","",E18)</f>
        <v/>
      </c>
      <c r="G97" s="63"/>
      <c r="H97" s="63"/>
      <c r="I97" s="163"/>
      <c r="J97" s="63"/>
      <c r="K97" s="63"/>
      <c r="L97" s="61"/>
    </row>
    <row r="98" spans="2:65" s="1" customFormat="1" ht="10.25" customHeight="1">
      <c r="B98" s="41"/>
      <c r="C98" s="63"/>
      <c r="D98" s="63"/>
      <c r="E98" s="63"/>
      <c r="F98" s="63"/>
      <c r="G98" s="63"/>
      <c r="H98" s="63"/>
      <c r="I98" s="163"/>
      <c r="J98" s="63"/>
      <c r="K98" s="63"/>
      <c r="L98" s="61"/>
    </row>
    <row r="99" spans="2:65" s="9" customFormat="1" ht="29.25" customHeight="1">
      <c r="B99" s="166"/>
      <c r="C99" s="167" t="s">
        <v>1407</v>
      </c>
      <c r="D99" s="168" t="s">
        <v>1486</v>
      </c>
      <c r="E99" s="168" t="s">
        <v>1482</v>
      </c>
      <c r="F99" s="168" t="s">
        <v>1408</v>
      </c>
      <c r="G99" s="168" t="s">
        <v>1409</v>
      </c>
      <c r="H99" s="168" t="s">
        <v>1410</v>
      </c>
      <c r="I99" s="169" t="s">
        <v>1411</v>
      </c>
      <c r="J99" s="168" t="s">
        <v>1379</v>
      </c>
      <c r="K99" s="170" t="s">
        <v>1412</v>
      </c>
      <c r="L99" s="171"/>
      <c r="M99" s="81" t="s">
        <v>1413</v>
      </c>
      <c r="N99" s="82" t="s">
        <v>1471</v>
      </c>
      <c r="O99" s="82" t="s">
        <v>1414</v>
      </c>
      <c r="P99" s="82" t="s">
        <v>1415</v>
      </c>
      <c r="Q99" s="82" t="s">
        <v>1416</v>
      </c>
      <c r="R99" s="82" t="s">
        <v>1417</v>
      </c>
      <c r="S99" s="82" t="s">
        <v>1418</v>
      </c>
      <c r="T99" s="83" t="s">
        <v>1419</v>
      </c>
    </row>
    <row r="100" spans="2:65" s="1" customFormat="1" ht="29.25" customHeight="1">
      <c r="B100" s="41"/>
      <c r="C100" s="87" t="s">
        <v>1380</v>
      </c>
      <c r="D100" s="63"/>
      <c r="E100" s="63"/>
      <c r="F100" s="63"/>
      <c r="G100" s="63"/>
      <c r="H100" s="63"/>
      <c r="I100" s="163"/>
      <c r="J100" s="172">
        <f>BK100</f>
        <v>0</v>
      </c>
      <c r="K100" s="63"/>
      <c r="L100" s="61"/>
      <c r="M100" s="84"/>
      <c r="N100" s="85"/>
      <c r="O100" s="85"/>
      <c r="P100" s="173">
        <f>P101+P336</f>
        <v>0</v>
      </c>
      <c r="Q100" s="85"/>
      <c r="R100" s="173">
        <f>R101+R336</f>
        <v>211.75828523999999</v>
      </c>
      <c r="S100" s="85"/>
      <c r="T100" s="174">
        <f>T101+T336</f>
        <v>138.627185</v>
      </c>
      <c r="AT100" s="24" t="s">
        <v>1500</v>
      </c>
      <c r="AU100" s="24" t="s">
        <v>1381</v>
      </c>
      <c r="BK100" s="175">
        <f>BK101+BK336</f>
        <v>0</v>
      </c>
    </row>
    <row r="101" spans="2:65" s="10" customFormat="1" ht="37.25" customHeight="1">
      <c r="B101" s="176"/>
      <c r="C101" s="177"/>
      <c r="D101" s="178" t="s">
        <v>1500</v>
      </c>
      <c r="E101" s="179" t="s">
        <v>1420</v>
      </c>
      <c r="F101" s="179" t="s">
        <v>1421</v>
      </c>
      <c r="G101" s="177"/>
      <c r="H101" s="177"/>
      <c r="I101" s="180"/>
      <c r="J101" s="181">
        <f>BK101</f>
        <v>0</v>
      </c>
      <c r="K101" s="177"/>
      <c r="L101" s="182"/>
      <c r="M101" s="183"/>
      <c r="N101" s="184"/>
      <c r="O101" s="184"/>
      <c r="P101" s="185">
        <f>P102+P136+P156+P178+P215+P221+P281+P323+P333</f>
        <v>0</v>
      </c>
      <c r="Q101" s="184"/>
      <c r="R101" s="185">
        <f>R102+R136+R156+R178+R215+R221+R281+R323+R333</f>
        <v>198.03956522999999</v>
      </c>
      <c r="S101" s="184"/>
      <c r="T101" s="186">
        <f>T102+T136+T156+T178+T215+T221+T281+T323+T333</f>
        <v>123.12018599999999</v>
      </c>
      <c r="AR101" s="187" t="s">
        <v>1450</v>
      </c>
      <c r="AT101" s="188" t="s">
        <v>1500</v>
      </c>
      <c r="AU101" s="188" t="s">
        <v>1501</v>
      </c>
      <c r="AY101" s="187" t="s">
        <v>1422</v>
      </c>
      <c r="BK101" s="189">
        <f>BK102+BK136+BK156+BK178+BK215+BK221+BK281+BK323+BK333</f>
        <v>0</v>
      </c>
    </row>
    <row r="102" spans="2:65" s="10" customFormat="1" ht="20" customHeight="1">
      <c r="B102" s="176"/>
      <c r="C102" s="177"/>
      <c r="D102" s="190" t="s">
        <v>1500</v>
      </c>
      <c r="E102" s="191" t="s">
        <v>1450</v>
      </c>
      <c r="F102" s="191" t="s">
        <v>1423</v>
      </c>
      <c r="G102" s="177"/>
      <c r="H102" s="177"/>
      <c r="I102" s="180"/>
      <c r="J102" s="192">
        <f>BK102</f>
        <v>0</v>
      </c>
      <c r="K102" s="177"/>
      <c r="L102" s="182"/>
      <c r="M102" s="183"/>
      <c r="N102" s="184"/>
      <c r="O102" s="184"/>
      <c r="P102" s="185">
        <f>SUM(P103:P135)</f>
        <v>0</v>
      </c>
      <c r="Q102" s="184"/>
      <c r="R102" s="185">
        <f>SUM(R103:R135)</f>
        <v>0</v>
      </c>
      <c r="S102" s="184"/>
      <c r="T102" s="186">
        <f>SUM(T103:T135)</f>
        <v>91.468649999999997</v>
      </c>
      <c r="AR102" s="187" t="s">
        <v>1450</v>
      </c>
      <c r="AT102" s="188" t="s">
        <v>1500</v>
      </c>
      <c r="AU102" s="188" t="s">
        <v>1450</v>
      </c>
      <c r="AY102" s="187" t="s">
        <v>1422</v>
      </c>
      <c r="BK102" s="189">
        <f>SUM(BK103:BK135)</f>
        <v>0</v>
      </c>
    </row>
    <row r="103" spans="2:65" s="1" customFormat="1" ht="51.5" customHeight="1">
      <c r="B103" s="41"/>
      <c r="C103" s="193" t="s">
        <v>1450</v>
      </c>
      <c r="D103" s="193" t="s">
        <v>1424</v>
      </c>
      <c r="E103" s="194" t="s">
        <v>1425</v>
      </c>
      <c r="F103" s="195" t="s">
        <v>1355</v>
      </c>
      <c r="G103" s="196" t="s">
        <v>1356</v>
      </c>
      <c r="H103" s="197">
        <v>300</v>
      </c>
      <c r="I103" s="198"/>
      <c r="J103" s="199">
        <f>ROUND(I103*H103,2)</f>
        <v>0</v>
      </c>
      <c r="K103" s="195" t="s">
        <v>1357</v>
      </c>
      <c r="L103" s="61"/>
      <c r="M103" s="200" t="s">
        <v>1448</v>
      </c>
      <c r="N103" s="201" t="s">
        <v>1472</v>
      </c>
      <c r="O103" s="42"/>
      <c r="P103" s="202">
        <f>O103*H103</f>
        <v>0</v>
      </c>
      <c r="Q103" s="202">
        <v>0</v>
      </c>
      <c r="R103" s="202">
        <f>Q103*H103</f>
        <v>0</v>
      </c>
      <c r="S103" s="202">
        <v>0.29499999999999998</v>
      </c>
      <c r="T103" s="203">
        <f>S103*H103</f>
        <v>88.5</v>
      </c>
      <c r="AR103" s="24" t="s">
        <v>1358</v>
      </c>
      <c r="AT103" s="24" t="s">
        <v>1424</v>
      </c>
      <c r="AU103" s="24" t="s">
        <v>1366</v>
      </c>
      <c r="AY103" s="24" t="s">
        <v>1422</v>
      </c>
      <c r="BE103" s="204">
        <f>IF(N103="základní",J103,0)</f>
        <v>0</v>
      </c>
      <c r="BF103" s="204">
        <f>IF(N103="snížená",J103,0)</f>
        <v>0</v>
      </c>
      <c r="BG103" s="204">
        <f>IF(N103="zákl. přenesená",J103,0)</f>
        <v>0</v>
      </c>
      <c r="BH103" s="204">
        <f>IF(N103="sníž. přenesená",J103,0)</f>
        <v>0</v>
      </c>
      <c r="BI103" s="204">
        <f>IF(N103="nulová",J103,0)</f>
        <v>0</v>
      </c>
      <c r="BJ103" s="24" t="s">
        <v>1450</v>
      </c>
      <c r="BK103" s="204">
        <f>ROUND(I103*H103,2)</f>
        <v>0</v>
      </c>
      <c r="BL103" s="24" t="s">
        <v>1358</v>
      </c>
      <c r="BM103" s="24" t="s">
        <v>1359</v>
      </c>
    </row>
    <row r="104" spans="2:65" s="1" customFormat="1" ht="140">
      <c r="B104" s="41"/>
      <c r="C104" s="63"/>
      <c r="D104" s="205" t="s">
        <v>1360</v>
      </c>
      <c r="E104" s="63"/>
      <c r="F104" s="206" t="s">
        <v>1361</v>
      </c>
      <c r="G104" s="63"/>
      <c r="H104" s="63"/>
      <c r="I104" s="163"/>
      <c r="J104" s="63"/>
      <c r="K104" s="63"/>
      <c r="L104" s="61"/>
      <c r="M104" s="207"/>
      <c r="N104" s="42"/>
      <c r="O104" s="42"/>
      <c r="P104" s="42"/>
      <c r="Q104" s="42"/>
      <c r="R104" s="42"/>
      <c r="S104" s="42"/>
      <c r="T104" s="78"/>
      <c r="AT104" s="24" t="s">
        <v>1360</v>
      </c>
      <c r="AU104" s="24" t="s">
        <v>1366</v>
      </c>
    </row>
    <row r="105" spans="2:65" s="1" customFormat="1" ht="51.5" customHeight="1">
      <c r="B105" s="41"/>
      <c r="C105" s="193" t="s">
        <v>1366</v>
      </c>
      <c r="D105" s="193" t="s">
        <v>1424</v>
      </c>
      <c r="E105" s="194" t="s">
        <v>1362</v>
      </c>
      <c r="F105" s="195" t="s">
        <v>1363</v>
      </c>
      <c r="G105" s="196" t="s">
        <v>1356</v>
      </c>
      <c r="H105" s="197">
        <v>13.194000000000001</v>
      </c>
      <c r="I105" s="198"/>
      <c r="J105" s="199">
        <f>ROUND(I105*H105,2)</f>
        <v>0</v>
      </c>
      <c r="K105" s="195" t="s">
        <v>1357</v>
      </c>
      <c r="L105" s="61"/>
      <c r="M105" s="200" t="s">
        <v>1448</v>
      </c>
      <c r="N105" s="201" t="s">
        <v>1472</v>
      </c>
      <c r="O105" s="42"/>
      <c r="P105" s="202">
        <f>O105*H105</f>
        <v>0</v>
      </c>
      <c r="Q105" s="202">
        <v>0</v>
      </c>
      <c r="R105" s="202">
        <f>Q105*H105</f>
        <v>0</v>
      </c>
      <c r="S105" s="202">
        <v>0.22500000000000001</v>
      </c>
      <c r="T105" s="203">
        <f>S105*H105</f>
        <v>2.9686500000000002</v>
      </c>
      <c r="AR105" s="24" t="s">
        <v>1358</v>
      </c>
      <c r="AT105" s="24" t="s">
        <v>1424</v>
      </c>
      <c r="AU105" s="24" t="s">
        <v>1366</v>
      </c>
      <c r="AY105" s="24" t="s">
        <v>1422</v>
      </c>
      <c r="BE105" s="204">
        <f>IF(N105="základní",J105,0)</f>
        <v>0</v>
      </c>
      <c r="BF105" s="204">
        <f>IF(N105="snížená",J105,0)</f>
        <v>0</v>
      </c>
      <c r="BG105" s="204">
        <f>IF(N105="zákl. přenesená",J105,0)</f>
        <v>0</v>
      </c>
      <c r="BH105" s="204">
        <f>IF(N105="sníž. přenesená",J105,0)</f>
        <v>0</v>
      </c>
      <c r="BI105" s="204">
        <f>IF(N105="nulová",J105,0)</f>
        <v>0</v>
      </c>
      <c r="BJ105" s="24" t="s">
        <v>1450</v>
      </c>
      <c r="BK105" s="204">
        <f>ROUND(I105*H105,2)</f>
        <v>0</v>
      </c>
      <c r="BL105" s="24" t="s">
        <v>1358</v>
      </c>
      <c r="BM105" s="24" t="s">
        <v>1364</v>
      </c>
    </row>
    <row r="106" spans="2:65" s="1" customFormat="1" ht="170">
      <c r="B106" s="41"/>
      <c r="C106" s="63"/>
      <c r="D106" s="208" t="s">
        <v>1360</v>
      </c>
      <c r="E106" s="63"/>
      <c r="F106" s="209" t="s">
        <v>1344</v>
      </c>
      <c r="G106" s="63"/>
      <c r="H106" s="63"/>
      <c r="I106" s="163"/>
      <c r="J106" s="63"/>
      <c r="K106" s="63"/>
      <c r="L106" s="61"/>
      <c r="M106" s="207"/>
      <c r="N106" s="42"/>
      <c r="O106" s="42"/>
      <c r="P106" s="42"/>
      <c r="Q106" s="42"/>
      <c r="R106" s="42"/>
      <c r="S106" s="42"/>
      <c r="T106" s="78"/>
      <c r="AT106" s="24" t="s">
        <v>1360</v>
      </c>
      <c r="AU106" s="24" t="s">
        <v>1366</v>
      </c>
    </row>
    <row r="107" spans="2:65" s="11" customFormat="1">
      <c r="B107" s="210"/>
      <c r="C107" s="211"/>
      <c r="D107" s="208" t="s">
        <v>1345</v>
      </c>
      <c r="E107" s="212" t="s">
        <v>1448</v>
      </c>
      <c r="F107" s="213" t="s">
        <v>1346</v>
      </c>
      <c r="G107" s="211"/>
      <c r="H107" s="214">
        <v>10.494</v>
      </c>
      <c r="I107" s="215"/>
      <c r="J107" s="211"/>
      <c r="K107" s="211"/>
      <c r="L107" s="216"/>
      <c r="M107" s="217"/>
      <c r="N107" s="218"/>
      <c r="O107" s="218"/>
      <c r="P107" s="218"/>
      <c r="Q107" s="218"/>
      <c r="R107" s="218"/>
      <c r="S107" s="218"/>
      <c r="T107" s="219"/>
      <c r="AT107" s="220" t="s">
        <v>1345</v>
      </c>
      <c r="AU107" s="220" t="s">
        <v>1366</v>
      </c>
      <c r="AV107" s="11" t="s">
        <v>1366</v>
      </c>
      <c r="AW107" s="11" t="s">
        <v>1465</v>
      </c>
      <c r="AX107" s="11" t="s">
        <v>1501</v>
      </c>
      <c r="AY107" s="220" t="s">
        <v>1422</v>
      </c>
    </row>
    <row r="108" spans="2:65" s="11" customFormat="1">
      <c r="B108" s="210"/>
      <c r="C108" s="211"/>
      <c r="D108" s="208" t="s">
        <v>1345</v>
      </c>
      <c r="E108" s="212" t="s">
        <v>1448</v>
      </c>
      <c r="F108" s="213" t="s">
        <v>1347</v>
      </c>
      <c r="G108" s="211"/>
      <c r="H108" s="214">
        <v>2.7</v>
      </c>
      <c r="I108" s="215"/>
      <c r="J108" s="211"/>
      <c r="K108" s="211"/>
      <c r="L108" s="216"/>
      <c r="M108" s="217"/>
      <c r="N108" s="218"/>
      <c r="O108" s="218"/>
      <c r="P108" s="218"/>
      <c r="Q108" s="218"/>
      <c r="R108" s="218"/>
      <c r="S108" s="218"/>
      <c r="T108" s="219"/>
      <c r="AT108" s="220" t="s">
        <v>1345</v>
      </c>
      <c r="AU108" s="220" t="s">
        <v>1366</v>
      </c>
      <c r="AV108" s="11" t="s">
        <v>1366</v>
      </c>
      <c r="AW108" s="11" t="s">
        <v>1465</v>
      </c>
      <c r="AX108" s="11" t="s">
        <v>1501</v>
      </c>
      <c r="AY108" s="220" t="s">
        <v>1422</v>
      </c>
    </row>
    <row r="109" spans="2:65" s="12" customFormat="1">
      <c r="B109" s="221"/>
      <c r="C109" s="222"/>
      <c r="D109" s="205" t="s">
        <v>1345</v>
      </c>
      <c r="E109" s="223" t="s">
        <v>1448</v>
      </c>
      <c r="F109" s="224" t="s">
        <v>1348</v>
      </c>
      <c r="G109" s="222"/>
      <c r="H109" s="225">
        <v>13.194000000000001</v>
      </c>
      <c r="I109" s="226"/>
      <c r="J109" s="222"/>
      <c r="K109" s="222"/>
      <c r="L109" s="227"/>
      <c r="M109" s="228"/>
      <c r="N109" s="229"/>
      <c r="O109" s="229"/>
      <c r="P109" s="229"/>
      <c r="Q109" s="229"/>
      <c r="R109" s="229"/>
      <c r="S109" s="229"/>
      <c r="T109" s="230"/>
      <c r="AT109" s="231" t="s">
        <v>1345</v>
      </c>
      <c r="AU109" s="231" t="s">
        <v>1366</v>
      </c>
      <c r="AV109" s="12" t="s">
        <v>1358</v>
      </c>
      <c r="AW109" s="12" t="s">
        <v>1465</v>
      </c>
      <c r="AX109" s="12" t="s">
        <v>1450</v>
      </c>
      <c r="AY109" s="231" t="s">
        <v>1422</v>
      </c>
    </row>
    <row r="110" spans="2:65" s="1" customFormat="1" ht="28.75" customHeight="1">
      <c r="B110" s="41"/>
      <c r="C110" s="193" t="s">
        <v>1349</v>
      </c>
      <c r="D110" s="193" t="s">
        <v>1424</v>
      </c>
      <c r="E110" s="194" t="s">
        <v>1350</v>
      </c>
      <c r="F110" s="195" t="s">
        <v>1351</v>
      </c>
      <c r="G110" s="196" t="s">
        <v>1356</v>
      </c>
      <c r="H110" s="197">
        <v>300</v>
      </c>
      <c r="I110" s="198"/>
      <c r="J110" s="199">
        <f>ROUND(I110*H110,2)</f>
        <v>0</v>
      </c>
      <c r="K110" s="195" t="s">
        <v>1357</v>
      </c>
      <c r="L110" s="61"/>
      <c r="M110" s="200" t="s">
        <v>1448</v>
      </c>
      <c r="N110" s="201" t="s">
        <v>1472</v>
      </c>
      <c r="O110" s="42"/>
      <c r="P110" s="202">
        <f>O110*H110</f>
        <v>0</v>
      </c>
      <c r="Q110" s="202">
        <v>0</v>
      </c>
      <c r="R110" s="202">
        <f>Q110*H110</f>
        <v>0</v>
      </c>
      <c r="S110" s="202">
        <v>0</v>
      </c>
      <c r="T110" s="203">
        <f>S110*H110</f>
        <v>0</v>
      </c>
      <c r="AR110" s="24" t="s">
        <v>1358</v>
      </c>
      <c r="AT110" s="24" t="s">
        <v>1424</v>
      </c>
      <c r="AU110" s="24" t="s">
        <v>1366</v>
      </c>
      <c r="AY110" s="24" t="s">
        <v>1422</v>
      </c>
      <c r="BE110" s="204">
        <f>IF(N110="základní",J110,0)</f>
        <v>0</v>
      </c>
      <c r="BF110" s="204">
        <f>IF(N110="snížená",J110,0)</f>
        <v>0</v>
      </c>
      <c r="BG110" s="204">
        <f>IF(N110="zákl. přenesená",J110,0)</f>
        <v>0</v>
      </c>
      <c r="BH110" s="204">
        <f>IF(N110="sníž. přenesená",J110,0)</f>
        <v>0</v>
      </c>
      <c r="BI110" s="204">
        <f>IF(N110="nulová",J110,0)</f>
        <v>0</v>
      </c>
      <c r="BJ110" s="24" t="s">
        <v>1450</v>
      </c>
      <c r="BK110" s="204">
        <f>ROUND(I110*H110,2)</f>
        <v>0</v>
      </c>
      <c r="BL110" s="24" t="s">
        <v>1358</v>
      </c>
      <c r="BM110" s="24" t="s">
        <v>1352</v>
      </c>
    </row>
    <row r="111" spans="2:65" s="1" customFormat="1" ht="50">
      <c r="B111" s="41"/>
      <c r="C111" s="63"/>
      <c r="D111" s="205" t="s">
        <v>1360</v>
      </c>
      <c r="E111" s="63"/>
      <c r="F111" s="206" t="s">
        <v>1353</v>
      </c>
      <c r="G111" s="63"/>
      <c r="H111" s="63"/>
      <c r="I111" s="163"/>
      <c r="J111" s="63"/>
      <c r="K111" s="63"/>
      <c r="L111" s="61"/>
      <c r="M111" s="207"/>
      <c r="N111" s="42"/>
      <c r="O111" s="42"/>
      <c r="P111" s="42"/>
      <c r="Q111" s="42"/>
      <c r="R111" s="42"/>
      <c r="S111" s="42"/>
      <c r="T111" s="78"/>
      <c r="AT111" s="24" t="s">
        <v>1360</v>
      </c>
      <c r="AU111" s="24" t="s">
        <v>1366</v>
      </c>
    </row>
    <row r="112" spans="2:65" s="1" customFormat="1" ht="40.25" customHeight="1">
      <c r="B112" s="41"/>
      <c r="C112" s="193" t="s">
        <v>1358</v>
      </c>
      <c r="D112" s="193" t="s">
        <v>1424</v>
      </c>
      <c r="E112" s="194" t="s">
        <v>1354</v>
      </c>
      <c r="F112" s="195" t="s">
        <v>1331</v>
      </c>
      <c r="G112" s="196" t="s">
        <v>1332</v>
      </c>
      <c r="H112" s="197">
        <v>12.666</v>
      </c>
      <c r="I112" s="198"/>
      <c r="J112" s="199">
        <f>ROUND(I112*H112,2)</f>
        <v>0</v>
      </c>
      <c r="K112" s="195" t="s">
        <v>1357</v>
      </c>
      <c r="L112" s="61"/>
      <c r="M112" s="200" t="s">
        <v>1448</v>
      </c>
      <c r="N112" s="201" t="s">
        <v>1472</v>
      </c>
      <c r="O112" s="42"/>
      <c r="P112" s="202">
        <f>O112*H112</f>
        <v>0</v>
      </c>
      <c r="Q112" s="202">
        <v>0</v>
      </c>
      <c r="R112" s="202">
        <f>Q112*H112</f>
        <v>0</v>
      </c>
      <c r="S112" s="202">
        <v>0</v>
      </c>
      <c r="T112" s="203">
        <f>S112*H112</f>
        <v>0</v>
      </c>
      <c r="AR112" s="24" t="s">
        <v>1358</v>
      </c>
      <c r="AT112" s="24" t="s">
        <v>1424</v>
      </c>
      <c r="AU112" s="24" t="s">
        <v>1366</v>
      </c>
      <c r="AY112" s="24" t="s">
        <v>1422</v>
      </c>
      <c r="BE112" s="204">
        <f>IF(N112="základní",J112,0)</f>
        <v>0</v>
      </c>
      <c r="BF112" s="204">
        <f>IF(N112="snížená",J112,0)</f>
        <v>0</v>
      </c>
      <c r="BG112" s="204">
        <f>IF(N112="zákl. přenesená",J112,0)</f>
        <v>0</v>
      </c>
      <c r="BH112" s="204">
        <f>IF(N112="sníž. přenesená",J112,0)</f>
        <v>0</v>
      </c>
      <c r="BI112" s="204">
        <f>IF(N112="nulová",J112,0)</f>
        <v>0</v>
      </c>
      <c r="BJ112" s="24" t="s">
        <v>1450</v>
      </c>
      <c r="BK112" s="204">
        <f>ROUND(I112*H112,2)</f>
        <v>0</v>
      </c>
      <c r="BL112" s="24" t="s">
        <v>1358</v>
      </c>
      <c r="BM112" s="24" t="s">
        <v>1333</v>
      </c>
    </row>
    <row r="113" spans="2:65" s="1" customFormat="1" ht="50">
      <c r="B113" s="41"/>
      <c r="C113" s="63"/>
      <c r="D113" s="208" t="s">
        <v>1360</v>
      </c>
      <c r="E113" s="63"/>
      <c r="F113" s="209" t="s">
        <v>1334</v>
      </c>
      <c r="G113" s="63"/>
      <c r="H113" s="63"/>
      <c r="I113" s="163"/>
      <c r="J113" s="63"/>
      <c r="K113" s="63"/>
      <c r="L113" s="61"/>
      <c r="M113" s="207"/>
      <c r="N113" s="42"/>
      <c r="O113" s="42"/>
      <c r="P113" s="42"/>
      <c r="Q113" s="42"/>
      <c r="R113" s="42"/>
      <c r="S113" s="42"/>
      <c r="T113" s="78"/>
      <c r="AT113" s="24" t="s">
        <v>1360</v>
      </c>
      <c r="AU113" s="24" t="s">
        <v>1366</v>
      </c>
    </row>
    <row r="114" spans="2:65" s="11" customFormat="1">
      <c r="B114" s="210"/>
      <c r="C114" s="211"/>
      <c r="D114" s="205" t="s">
        <v>1345</v>
      </c>
      <c r="E114" s="232" t="s">
        <v>1448</v>
      </c>
      <c r="F114" s="233" t="s">
        <v>1335</v>
      </c>
      <c r="G114" s="211"/>
      <c r="H114" s="234">
        <v>12.666</v>
      </c>
      <c r="I114" s="215"/>
      <c r="J114" s="211"/>
      <c r="K114" s="211"/>
      <c r="L114" s="216"/>
      <c r="M114" s="217"/>
      <c r="N114" s="218"/>
      <c r="O114" s="218"/>
      <c r="P114" s="218"/>
      <c r="Q114" s="218"/>
      <c r="R114" s="218"/>
      <c r="S114" s="218"/>
      <c r="T114" s="219"/>
      <c r="AT114" s="220" t="s">
        <v>1345</v>
      </c>
      <c r="AU114" s="220" t="s">
        <v>1366</v>
      </c>
      <c r="AV114" s="11" t="s">
        <v>1366</v>
      </c>
      <c r="AW114" s="11" t="s">
        <v>1465</v>
      </c>
      <c r="AX114" s="11" t="s">
        <v>1450</v>
      </c>
      <c r="AY114" s="220" t="s">
        <v>1422</v>
      </c>
    </row>
    <row r="115" spans="2:65" s="1" customFormat="1" ht="40.25" customHeight="1">
      <c r="B115" s="41"/>
      <c r="C115" s="193" t="s">
        <v>1336</v>
      </c>
      <c r="D115" s="193" t="s">
        <v>1424</v>
      </c>
      <c r="E115" s="194" t="s">
        <v>1337</v>
      </c>
      <c r="F115" s="195" t="s">
        <v>1338</v>
      </c>
      <c r="G115" s="196" t="s">
        <v>1332</v>
      </c>
      <c r="H115" s="197">
        <v>12.666</v>
      </c>
      <c r="I115" s="198"/>
      <c r="J115" s="199">
        <f>ROUND(I115*H115,2)</f>
        <v>0</v>
      </c>
      <c r="K115" s="195" t="s">
        <v>1357</v>
      </c>
      <c r="L115" s="61"/>
      <c r="M115" s="200" t="s">
        <v>1448</v>
      </c>
      <c r="N115" s="201" t="s">
        <v>1472</v>
      </c>
      <c r="O115" s="42"/>
      <c r="P115" s="202">
        <f>O115*H115</f>
        <v>0</v>
      </c>
      <c r="Q115" s="202">
        <v>0</v>
      </c>
      <c r="R115" s="202">
        <f>Q115*H115</f>
        <v>0</v>
      </c>
      <c r="S115" s="202">
        <v>0</v>
      </c>
      <c r="T115" s="203">
        <f>S115*H115</f>
        <v>0</v>
      </c>
      <c r="AR115" s="24" t="s">
        <v>1358</v>
      </c>
      <c r="AT115" s="24" t="s">
        <v>1424</v>
      </c>
      <c r="AU115" s="24" t="s">
        <v>1366</v>
      </c>
      <c r="AY115" s="24" t="s">
        <v>1422</v>
      </c>
      <c r="BE115" s="204">
        <f>IF(N115="základní",J115,0)</f>
        <v>0</v>
      </c>
      <c r="BF115" s="204">
        <f>IF(N115="snížená",J115,0)</f>
        <v>0</v>
      </c>
      <c r="BG115" s="204">
        <f>IF(N115="zákl. přenesená",J115,0)</f>
        <v>0</v>
      </c>
      <c r="BH115" s="204">
        <f>IF(N115="sníž. přenesená",J115,0)</f>
        <v>0</v>
      </c>
      <c r="BI115" s="204">
        <f>IF(N115="nulová",J115,0)</f>
        <v>0</v>
      </c>
      <c r="BJ115" s="24" t="s">
        <v>1450</v>
      </c>
      <c r="BK115" s="204">
        <f>ROUND(I115*H115,2)</f>
        <v>0</v>
      </c>
      <c r="BL115" s="24" t="s">
        <v>1358</v>
      </c>
      <c r="BM115" s="24" t="s">
        <v>1339</v>
      </c>
    </row>
    <row r="116" spans="2:65" s="1" customFormat="1" ht="50">
      <c r="B116" s="41"/>
      <c r="C116" s="63"/>
      <c r="D116" s="205" t="s">
        <v>1360</v>
      </c>
      <c r="E116" s="63"/>
      <c r="F116" s="206" t="s">
        <v>1334</v>
      </c>
      <c r="G116" s="63"/>
      <c r="H116" s="63"/>
      <c r="I116" s="163"/>
      <c r="J116" s="63"/>
      <c r="K116" s="63"/>
      <c r="L116" s="61"/>
      <c r="M116" s="207"/>
      <c r="N116" s="42"/>
      <c r="O116" s="42"/>
      <c r="P116" s="42"/>
      <c r="Q116" s="42"/>
      <c r="R116" s="42"/>
      <c r="S116" s="42"/>
      <c r="T116" s="78"/>
      <c r="AT116" s="24" t="s">
        <v>1360</v>
      </c>
      <c r="AU116" s="24" t="s">
        <v>1366</v>
      </c>
    </row>
    <row r="117" spans="2:65" s="1" customFormat="1" ht="40.25" customHeight="1">
      <c r="B117" s="41"/>
      <c r="C117" s="193" t="s">
        <v>1340</v>
      </c>
      <c r="D117" s="193" t="s">
        <v>1424</v>
      </c>
      <c r="E117" s="194" t="s">
        <v>1341</v>
      </c>
      <c r="F117" s="195" t="s">
        <v>1342</v>
      </c>
      <c r="G117" s="196" t="s">
        <v>1332</v>
      </c>
      <c r="H117" s="197">
        <v>4.8780000000000001</v>
      </c>
      <c r="I117" s="198"/>
      <c r="J117" s="199">
        <f>ROUND(I117*H117,2)</f>
        <v>0</v>
      </c>
      <c r="K117" s="195" t="s">
        <v>1357</v>
      </c>
      <c r="L117" s="61"/>
      <c r="M117" s="200" t="s">
        <v>1448</v>
      </c>
      <c r="N117" s="201" t="s">
        <v>1472</v>
      </c>
      <c r="O117" s="42"/>
      <c r="P117" s="202">
        <f>O117*H117</f>
        <v>0</v>
      </c>
      <c r="Q117" s="202">
        <v>0</v>
      </c>
      <c r="R117" s="202">
        <f>Q117*H117</f>
        <v>0</v>
      </c>
      <c r="S117" s="202">
        <v>0</v>
      </c>
      <c r="T117" s="203">
        <f>S117*H117</f>
        <v>0</v>
      </c>
      <c r="AR117" s="24" t="s">
        <v>1358</v>
      </c>
      <c r="AT117" s="24" t="s">
        <v>1424</v>
      </c>
      <c r="AU117" s="24" t="s">
        <v>1366</v>
      </c>
      <c r="AY117" s="24" t="s">
        <v>1422</v>
      </c>
      <c r="BE117" s="204">
        <f>IF(N117="základní",J117,0)</f>
        <v>0</v>
      </c>
      <c r="BF117" s="204">
        <f>IF(N117="snížená",J117,0)</f>
        <v>0</v>
      </c>
      <c r="BG117" s="204">
        <f>IF(N117="zákl. přenesená",J117,0)</f>
        <v>0</v>
      </c>
      <c r="BH117" s="204">
        <f>IF(N117="sníž. přenesená",J117,0)</f>
        <v>0</v>
      </c>
      <c r="BI117" s="204">
        <f>IF(N117="nulová",J117,0)</f>
        <v>0</v>
      </c>
      <c r="BJ117" s="24" t="s">
        <v>1450</v>
      </c>
      <c r="BK117" s="204">
        <f>ROUND(I117*H117,2)</f>
        <v>0</v>
      </c>
      <c r="BL117" s="24" t="s">
        <v>1358</v>
      </c>
      <c r="BM117" s="24" t="s">
        <v>1343</v>
      </c>
    </row>
    <row r="118" spans="2:65" s="1" customFormat="1" ht="150">
      <c r="B118" s="41"/>
      <c r="C118" s="63"/>
      <c r="D118" s="208" t="s">
        <v>1360</v>
      </c>
      <c r="E118" s="63"/>
      <c r="F118" s="209" t="s">
        <v>1318</v>
      </c>
      <c r="G118" s="63"/>
      <c r="H118" s="63"/>
      <c r="I118" s="163"/>
      <c r="J118" s="63"/>
      <c r="K118" s="63"/>
      <c r="L118" s="61"/>
      <c r="M118" s="207"/>
      <c r="N118" s="42"/>
      <c r="O118" s="42"/>
      <c r="P118" s="42"/>
      <c r="Q118" s="42"/>
      <c r="R118" s="42"/>
      <c r="S118" s="42"/>
      <c r="T118" s="78"/>
      <c r="AT118" s="24" t="s">
        <v>1360</v>
      </c>
      <c r="AU118" s="24" t="s">
        <v>1366</v>
      </c>
    </row>
    <row r="119" spans="2:65" s="11" customFormat="1">
      <c r="B119" s="210"/>
      <c r="C119" s="211"/>
      <c r="D119" s="208" t="s">
        <v>1345</v>
      </c>
      <c r="E119" s="212" t="s">
        <v>1448</v>
      </c>
      <c r="F119" s="213" t="s">
        <v>1319</v>
      </c>
      <c r="G119" s="211"/>
      <c r="H119" s="214">
        <v>2.927</v>
      </c>
      <c r="I119" s="215"/>
      <c r="J119" s="211"/>
      <c r="K119" s="211"/>
      <c r="L119" s="216"/>
      <c r="M119" s="217"/>
      <c r="N119" s="218"/>
      <c r="O119" s="218"/>
      <c r="P119" s="218"/>
      <c r="Q119" s="218"/>
      <c r="R119" s="218"/>
      <c r="S119" s="218"/>
      <c r="T119" s="219"/>
      <c r="AT119" s="220" t="s">
        <v>1345</v>
      </c>
      <c r="AU119" s="220" t="s">
        <v>1366</v>
      </c>
      <c r="AV119" s="11" t="s">
        <v>1366</v>
      </c>
      <c r="AW119" s="11" t="s">
        <v>1465</v>
      </c>
      <c r="AX119" s="11" t="s">
        <v>1501</v>
      </c>
      <c r="AY119" s="220" t="s">
        <v>1422</v>
      </c>
    </row>
    <row r="120" spans="2:65" s="11" customFormat="1">
      <c r="B120" s="210"/>
      <c r="C120" s="211"/>
      <c r="D120" s="208" t="s">
        <v>1345</v>
      </c>
      <c r="E120" s="212" t="s">
        <v>1448</v>
      </c>
      <c r="F120" s="213" t="s">
        <v>1320</v>
      </c>
      <c r="G120" s="211"/>
      <c r="H120" s="214">
        <v>1.639</v>
      </c>
      <c r="I120" s="215"/>
      <c r="J120" s="211"/>
      <c r="K120" s="211"/>
      <c r="L120" s="216"/>
      <c r="M120" s="217"/>
      <c r="N120" s="218"/>
      <c r="O120" s="218"/>
      <c r="P120" s="218"/>
      <c r="Q120" s="218"/>
      <c r="R120" s="218"/>
      <c r="S120" s="218"/>
      <c r="T120" s="219"/>
      <c r="AT120" s="220" t="s">
        <v>1345</v>
      </c>
      <c r="AU120" s="220" t="s">
        <v>1366</v>
      </c>
      <c r="AV120" s="11" t="s">
        <v>1366</v>
      </c>
      <c r="AW120" s="11" t="s">
        <v>1465</v>
      </c>
      <c r="AX120" s="11" t="s">
        <v>1501</v>
      </c>
      <c r="AY120" s="220" t="s">
        <v>1422</v>
      </c>
    </row>
    <row r="121" spans="2:65" s="11" customFormat="1">
      <c r="B121" s="210"/>
      <c r="C121" s="211"/>
      <c r="D121" s="208" t="s">
        <v>1345</v>
      </c>
      <c r="E121" s="212" t="s">
        <v>1448</v>
      </c>
      <c r="F121" s="213" t="s">
        <v>1321</v>
      </c>
      <c r="G121" s="211"/>
      <c r="H121" s="214">
        <v>0.312</v>
      </c>
      <c r="I121" s="215"/>
      <c r="J121" s="211"/>
      <c r="K121" s="211"/>
      <c r="L121" s="216"/>
      <c r="M121" s="217"/>
      <c r="N121" s="218"/>
      <c r="O121" s="218"/>
      <c r="P121" s="218"/>
      <c r="Q121" s="218"/>
      <c r="R121" s="218"/>
      <c r="S121" s="218"/>
      <c r="T121" s="219"/>
      <c r="AT121" s="220" t="s">
        <v>1345</v>
      </c>
      <c r="AU121" s="220" t="s">
        <v>1366</v>
      </c>
      <c r="AV121" s="11" t="s">
        <v>1366</v>
      </c>
      <c r="AW121" s="11" t="s">
        <v>1465</v>
      </c>
      <c r="AX121" s="11" t="s">
        <v>1501</v>
      </c>
      <c r="AY121" s="220" t="s">
        <v>1422</v>
      </c>
    </row>
    <row r="122" spans="2:65" s="12" customFormat="1">
      <c r="B122" s="221"/>
      <c r="C122" s="222"/>
      <c r="D122" s="205" t="s">
        <v>1345</v>
      </c>
      <c r="E122" s="223" t="s">
        <v>1448</v>
      </c>
      <c r="F122" s="224" t="s">
        <v>1348</v>
      </c>
      <c r="G122" s="222"/>
      <c r="H122" s="225">
        <v>4.8780000000000001</v>
      </c>
      <c r="I122" s="226"/>
      <c r="J122" s="222"/>
      <c r="K122" s="222"/>
      <c r="L122" s="227"/>
      <c r="M122" s="228"/>
      <c r="N122" s="229"/>
      <c r="O122" s="229"/>
      <c r="P122" s="229"/>
      <c r="Q122" s="229"/>
      <c r="R122" s="229"/>
      <c r="S122" s="229"/>
      <c r="T122" s="230"/>
      <c r="AT122" s="231" t="s">
        <v>1345</v>
      </c>
      <c r="AU122" s="231" t="s">
        <v>1366</v>
      </c>
      <c r="AV122" s="12" t="s">
        <v>1358</v>
      </c>
      <c r="AW122" s="12" t="s">
        <v>1465</v>
      </c>
      <c r="AX122" s="12" t="s">
        <v>1450</v>
      </c>
      <c r="AY122" s="231" t="s">
        <v>1422</v>
      </c>
    </row>
    <row r="123" spans="2:65" s="1" customFormat="1" ht="51.5" customHeight="1">
      <c r="B123" s="41"/>
      <c r="C123" s="193" t="s">
        <v>1322</v>
      </c>
      <c r="D123" s="193" t="s">
        <v>1424</v>
      </c>
      <c r="E123" s="194" t="s">
        <v>1323</v>
      </c>
      <c r="F123" s="195" t="s">
        <v>1324</v>
      </c>
      <c r="G123" s="196" t="s">
        <v>1332</v>
      </c>
      <c r="H123" s="197">
        <v>48.78</v>
      </c>
      <c r="I123" s="198"/>
      <c r="J123" s="199">
        <f>ROUND(I123*H123,2)</f>
        <v>0</v>
      </c>
      <c r="K123" s="195" t="s">
        <v>1357</v>
      </c>
      <c r="L123" s="61"/>
      <c r="M123" s="200" t="s">
        <v>1448</v>
      </c>
      <c r="N123" s="201" t="s">
        <v>1472</v>
      </c>
      <c r="O123" s="42"/>
      <c r="P123" s="202">
        <f>O123*H123</f>
        <v>0</v>
      </c>
      <c r="Q123" s="202">
        <v>0</v>
      </c>
      <c r="R123" s="202">
        <f>Q123*H123</f>
        <v>0</v>
      </c>
      <c r="S123" s="202">
        <v>0</v>
      </c>
      <c r="T123" s="203">
        <f>S123*H123</f>
        <v>0</v>
      </c>
      <c r="AR123" s="24" t="s">
        <v>1358</v>
      </c>
      <c r="AT123" s="24" t="s">
        <v>1424</v>
      </c>
      <c r="AU123" s="24" t="s">
        <v>1366</v>
      </c>
      <c r="AY123" s="24" t="s">
        <v>1422</v>
      </c>
      <c r="BE123" s="204">
        <f>IF(N123="základní",J123,0)</f>
        <v>0</v>
      </c>
      <c r="BF123" s="204">
        <f>IF(N123="snížená",J123,0)</f>
        <v>0</v>
      </c>
      <c r="BG123" s="204">
        <f>IF(N123="zákl. přenesená",J123,0)</f>
        <v>0</v>
      </c>
      <c r="BH123" s="204">
        <f>IF(N123="sníž. přenesená",J123,0)</f>
        <v>0</v>
      </c>
      <c r="BI123" s="204">
        <f>IF(N123="nulová",J123,0)</f>
        <v>0</v>
      </c>
      <c r="BJ123" s="24" t="s">
        <v>1450</v>
      </c>
      <c r="BK123" s="204">
        <f>ROUND(I123*H123,2)</f>
        <v>0</v>
      </c>
      <c r="BL123" s="24" t="s">
        <v>1358</v>
      </c>
      <c r="BM123" s="24" t="s">
        <v>1325</v>
      </c>
    </row>
    <row r="124" spans="2:65" s="1" customFormat="1" ht="150">
      <c r="B124" s="41"/>
      <c r="C124" s="63"/>
      <c r="D124" s="208" t="s">
        <v>1360</v>
      </c>
      <c r="E124" s="63"/>
      <c r="F124" s="209" t="s">
        <v>1318</v>
      </c>
      <c r="G124" s="63"/>
      <c r="H124" s="63"/>
      <c r="I124" s="163"/>
      <c r="J124" s="63"/>
      <c r="K124" s="63"/>
      <c r="L124" s="61"/>
      <c r="M124" s="207"/>
      <c r="N124" s="42"/>
      <c r="O124" s="42"/>
      <c r="P124" s="42"/>
      <c r="Q124" s="42"/>
      <c r="R124" s="42"/>
      <c r="S124" s="42"/>
      <c r="T124" s="78"/>
      <c r="AT124" s="24" t="s">
        <v>1360</v>
      </c>
      <c r="AU124" s="24" t="s">
        <v>1366</v>
      </c>
    </row>
    <row r="125" spans="2:65" s="11" customFormat="1">
      <c r="B125" s="210"/>
      <c r="C125" s="211"/>
      <c r="D125" s="205" t="s">
        <v>1345</v>
      </c>
      <c r="E125" s="211"/>
      <c r="F125" s="233" t="s">
        <v>1326</v>
      </c>
      <c r="G125" s="211"/>
      <c r="H125" s="234">
        <v>48.78</v>
      </c>
      <c r="I125" s="215"/>
      <c r="J125" s="211"/>
      <c r="K125" s="211"/>
      <c r="L125" s="216"/>
      <c r="M125" s="217"/>
      <c r="N125" s="218"/>
      <c r="O125" s="218"/>
      <c r="P125" s="218"/>
      <c r="Q125" s="218"/>
      <c r="R125" s="218"/>
      <c r="S125" s="218"/>
      <c r="T125" s="219"/>
      <c r="AT125" s="220" t="s">
        <v>1345</v>
      </c>
      <c r="AU125" s="220" t="s">
        <v>1366</v>
      </c>
      <c r="AV125" s="11" t="s">
        <v>1366</v>
      </c>
      <c r="AW125" s="11" t="s">
        <v>1432</v>
      </c>
      <c r="AX125" s="11" t="s">
        <v>1450</v>
      </c>
      <c r="AY125" s="220" t="s">
        <v>1422</v>
      </c>
    </row>
    <row r="126" spans="2:65" s="1" customFormat="1" ht="20.5" customHeight="1">
      <c r="B126" s="41"/>
      <c r="C126" s="193" t="s">
        <v>1327</v>
      </c>
      <c r="D126" s="193" t="s">
        <v>1424</v>
      </c>
      <c r="E126" s="194" t="s">
        <v>1328</v>
      </c>
      <c r="F126" s="195" t="s">
        <v>1329</v>
      </c>
      <c r="G126" s="196" t="s">
        <v>1332</v>
      </c>
      <c r="H126" s="197">
        <v>4.8780000000000001</v>
      </c>
      <c r="I126" s="198"/>
      <c r="J126" s="199">
        <f>ROUND(I126*H126,2)</f>
        <v>0</v>
      </c>
      <c r="K126" s="195" t="s">
        <v>1357</v>
      </c>
      <c r="L126" s="61"/>
      <c r="M126" s="200" t="s">
        <v>1448</v>
      </c>
      <c r="N126" s="201" t="s">
        <v>1472</v>
      </c>
      <c r="O126" s="42"/>
      <c r="P126" s="202">
        <f>O126*H126</f>
        <v>0</v>
      </c>
      <c r="Q126" s="202">
        <v>0</v>
      </c>
      <c r="R126" s="202">
        <f>Q126*H126</f>
        <v>0</v>
      </c>
      <c r="S126" s="202">
        <v>0</v>
      </c>
      <c r="T126" s="203">
        <f>S126*H126</f>
        <v>0</v>
      </c>
      <c r="AR126" s="24" t="s">
        <v>1358</v>
      </c>
      <c r="AT126" s="24" t="s">
        <v>1424</v>
      </c>
      <c r="AU126" s="24" t="s">
        <v>1366</v>
      </c>
      <c r="AY126" s="24" t="s">
        <v>1422</v>
      </c>
      <c r="BE126" s="204">
        <f>IF(N126="základní",J126,0)</f>
        <v>0</v>
      </c>
      <c r="BF126" s="204">
        <f>IF(N126="snížená",J126,0)</f>
        <v>0</v>
      </c>
      <c r="BG126" s="204">
        <f>IF(N126="zákl. přenesená",J126,0)</f>
        <v>0</v>
      </c>
      <c r="BH126" s="204">
        <f>IF(N126="sníž. přenesená",J126,0)</f>
        <v>0</v>
      </c>
      <c r="BI126" s="204">
        <f>IF(N126="nulová",J126,0)</f>
        <v>0</v>
      </c>
      <c r="BJ126" s="24" t="s">
        <v>1450</v>
      </c>
      <c r="BK126" s="204">
        <f>ROUND(I126*H126,2)</f>
        <v>0</v>
      </c>
      <c r="BL126" s="24" t="s">
        <v>1358</v>
      </c>
      <c r="BM126" s="24" t="s">
        <v>1330</v>
      </c>
    </row>
    <row r="127" spans="2:65" s="1" customFormat="1" ht="220">
      <c r="B127" s="41"/>
      <c r="C127" s="63"/>
      <c r="D127" s="205" t="s">
        <v>1360</v>
      </c>
      <c r="E127" s="63"/>
      <c r="F127" s="206" t="s">
        <v>1313</v>
      </c>
      <c r="G127" s="63"/>
      <c r="H127" s="63"/>
      <c r="I127" s="163"/>
      <c r="J127" s="63"/>
      <c r="K127" s="63"/>
      <c r="L127" s="61"/>
      <c r="M127" s="207"/>
      <c r="N127" s="42"/>
      <c r="O127" s="42"/>
      <c r="P127" s="42"/>
      <c r="Q127" s="42"/>
      <c r="R127" s="42"/>
      <c r="S127" s="42"/>
      <c r="T127" s="78"/>
      <c r="AT127" s="24" t="s">
        <v>1360</v>
      </c>
      <c r="AU127" s="24" t="s">
        <v>1366</v>
      </c>
    </row>
    <row r="128" spans="2:65" s="1" customFormat="1" ht="20.5" customHeight="1">
      <c r="B128" s="41"/>
      <c r="C128" s="193" t="s">
        <v>1314</v>
      </c>
      <c r="D128" s="193" t="s">
        <v>1424</v>
      </c>
      <c r="E128" s="194" t="s">
        <v>1315</v>
      </c>
      <c r="F128" s="195" t="s">
        <v>1316</v>
      </c>
      <c r="G128" s="196" t="s">
        <v>1317</v>
      </c>
      <c r="H128" s="197">
        <v>9.2680000000000007</v>
      </c>
      <c r="I128" s="198"/>
      <c r="J128" s="199">
        <f>ROUND(I128*H128,2)</f>
        <v>0</v>
      </c>
      <c r="K128" s="195" t="s">
        <v>1357</v>
      </c>
      <c r="L128" s="61"/>
      <c r="M128" s="200" t="s">
        <v>1448</v>
      </c>
      <c r="N128" s="201" t="s">
        <v>1472</v>
      </c>
      <c r="O128" s="42"/>
      <c r="P128" s="202">
        <f>O128*H128</f>
        <v>0</v>
      </c>
      <c r="Q128" s="202">
        <v>0</v>
      </c>
      <c r="R128" s="202">
        <f>Q128*H128</f>
        <v>0</v>
      </c>
      <c r="S128" s="202">
        <v>0</v>
      </c>
      <c r="T128" s="203">
        <f>S128*H128</f>
        <v>0</v>
      </c>
      <c r="AR128" s="24" t="s">
        <v>1358</v>
      </c>
      <c r="AT128" s="24" t="s">
        <v>1424</v>
      </c>
      <c r="AU128" s="24" t="s">
        <v>1366</v>
      </c>
      <c r="AY128" s="24" t="s">
        <v>1422</v>
      </c>
      <c r="BE128" s="204">
        <f>IF(N128="základní",J128,0)</f>
        <v>0</v>
      </c>
      <c r="BF128" s="204">
        <f>IF(N128="snížená",J128,0)</f>
        <v>0</v>
      </c>
      <c r="BG128" s="204">
        <f>IF(N128="zákl. přenesená",J128,0)</f>
        <v>0</v>
      </c>
      <c r="BH128" s="204">
        <f>IF(N128="sníž. přenesená",J128,0)</f>
        <v>0</v>
      </c>
      <c r="BI128" s="204">
        <f>IF(N128="nulová",J128,0)</f>
        <v>0</v>
      </c>
      <c r="BJ128" s="24" t="s">
        <v>1450</v>
      </c>
      <c r="BK128" s="204">
        <f>ROUND(I128*H128,2)</f>
        <v>0</v>
      </c>
      <c r="BL128" s="24" t="s">
        <v>1358</v>
      </c>
      <c r="BM128" s="24" t="s">
        <v>1308</v>
      </c>
    </row>
    <row r="129" spans="2:65" s="1" customFormat="1" ht="220">
      <c r="B129" s="41"/>
      <c r="C129" s="63"/>
      <c r="D129" s="208" t="s">
        <v>1360</v>
      </c>
      <c r="E129" s="63"/>
      <c r="F129" s="209" t="s">
        <v>1313</v>
      </c>
      <c r="G129" s="63"/>
      <c r="H129" s="63"/>
      <c r="I129" s="163"/>
      <c r="J129" s="63"/>
      <c r="K129" s="63"/>
      <c r="L129" s="61"/>
      <c r="M129" s="207"/>
      <c r="N129" s="42"/>
      <c r="O129" s="42"/>
      <c r="P129" s="42"/>
      <c r="Q129" s="42"/>
      <c r="R129" s="42"/>
      <c r="S129" s="42"/>
      <c r="T129" s="78"/>
      <c r="AT129" s="24" t="s">
        <v>1360</v>
      </c>
      <c r="AU129" s="24" t="s">
        <v>1366</v>
      </c>
    </row>
    <row r="130" spans="2:65" s="11" customFormat="1">
      <c r="B130" s="210"/>
      <c r="C130" s="211"/>
      <c r="D130" s="205" t="s">
        <v>1345</v>
      </c>
      <c r="E130" s="211"/>
      <c r="F130" s="233" t="s">
        <v>1309</v>
      </c>
      <c r="G130" s="211"/>
      <c r="H130" s="234">
        <v>9.2680000000000007</v>
      </c>
      <c r="I130" s="215"/>
      <c r="J130" s="211"/>
      <c r="K130" s="211"/>
      <c r="L130" s="216"/>
      <c r="M130" s="217"/>
      <c r="N130" s="218"/>
      <c r="O130" s="218"/>
      <c r="P130" s="218"/>
      <c r="Q130" s="218"/>
      <c r="R130" s="218"/>
      <c r="S130" s="218"/>
      <c r="T130" s="219"/>
      <c r="AT130" s="220" t="s">
        <v>1345</v>
      </c>
      <c r="AU130" s="220" t="s">
        <v>1366</v>
      </c>
      <c r="AV130" s="11" t="s">
        <v>1366</v>
      </c>
      <c r="AW130" s="11" t="s">
        <v>1432</v>
      </c>
      <c r="AX130" s="11" t="s">
        <v>1450</v>
      </c>
      <c r="AY130" s="220" t="s">
        <v>1422</v>
      </c>
    </row>
    <row r="131" spans="2:65" s="1" customFormat="1" ht="28.75" customHeight="1">
      <c r="B131" s="41"/>
      <c r="C131" s="193" t="s">
        <v>1455</v>
      </c>
      <c r="D131" s="193" t="s">
        <v>1424</v>
      </c>
      <c r="E131" s="194" t="s">
        <v>1310</v>
      </c>
      <c r="F131" s="195" t="s">
        <v>1311</v>
      </c>
      <c r="G131" s="196" t="s">
        <v>1332</v>
      </c>
      <c r="H131" s="197">
        <v>7.7880000000000003</v>
      </c>
      <c r="I131" s="198"/>
      <c r="J131" s="199">
        <f>ROUND(I131*H131,2)</f>
        <v>0</v>
      </c>
      <c r="K131" s="195" t="s">
        <v>1357</v>
      </c>
      <c r="L131" s="61"/>
      <c r="M131" s="200" t="s">
        <v>1448</v>
      </c>
      <c r="N131" s="201" t="s">
        <v>1472</v>
      </c>
      <c r="O131" s="42"/>
      <c r="P131" s="202">
        <f>O131*H131</f>
        <v>0</v>
      </c>
      <c r="Q131" s="202">
        <v>0</v>
      </c>
      <c r="R131" s="202">
        <f>Q131*H131</f>
        <v>0</v>
      </c>
      <c r="S131" s="202">
        <v>0</v>
      </c>
      <c r="T131" s="203">
        <f>S131*H131</f>
        <v>0</v>
      </c>
      <c r="AR131" s="24" t="s">
        <v>1358</v>
      </c>
      <c r="AT131" s="24" t="s">
        <v>1424</v>
      </c>
      <c r="AU131" s="24" t="s">
        <v>1366</v>
      </c>
      <c r="AY131" s="24" t="s">
        <v>1422</v>
      </c>
      <c r="BE131" s="204">
        <f>IF(N131="základní",J131,0)</f>
        <v>0</v>
      </c>
      <c r="BF131" s="204">
        <f>IF(N131="snížená",J131,0)</f>
        <v>0</v>
      </c>
      <c r="BG131" s="204">
        <f>IF(N131="zákl. přenesená",J131,0)</f>
        <v>0</v>
      </c>
      <c r="BH131" s="204">
        <f>IF(N131="sníž. přenesená",J131,0)</f>
        <v>0</v>
      </c>
      <c r="BI131" s="204">
        <f>IF(N131="nulová",J131,0)</f>
        <v>0</v>
      </c>
      <c r="BJ131" s="24" t="s">
        <v>1450</v>
      </c>
      <c r="BK131" s="204">
        <f>ROUND(I131*H131,2)</f>
        <v>0</v>
      </c>
      <c r="BL131" s="24" t="s">
        <v>1358</v>
      </c>
      <c r="BM131" s="24" t="s">
        <v>1312</v>
      </c>
    </row>
    <row r="132" spans="2:65" s="1" customFormat="1" ht="340">
      <c r="B132" s="41"/>
      <c r="C132" s="63"/>
      <c r="D132" s="208" t="s">
        <v>1360</v>
      </c>
      <c r="E132" s="63"/>
      <c r="F132" s="235" t="s">
        <v>1307</v>
      </c>
      <c r="G132" s="63"/>
      <c r="H132" s="63"/>
      <c r="I132" s="163"/>
      <c r="J132" s="63"/>
      <c r="K132" s="63"/>
      <c r="L132" s="61"/>
      <c r="M132" s="207"/>
      <c r="N132" s="42"/>
      <c r="O132" s="42"/>
      <c r="P132" s="42"/>
      <c r="Q132" s="42"/>
      <c r="R132" s="42"/>
      <c r="S132" s="42"/>
      <c r="T132" s="78"/>
      <c r="AT132" s="24" t="s">
        <v>1360</v>
      </c>
      <c r="AU132" s="24" t="s">
        <v>1366</v>
      </c>
    </row>
    <row r="133" spans="2:65" s="11" customFormat="1">
      <c r="B133" s="210"/>
      <c r="C133" s="211"/>
      <c r="D133" s="208" t="s">
        <v>1345</v>
      </c>
      <c r="E133" s="212" t="s">
        <v>1448</v>
      </c>
      <c r="F133" s="213" t="s">
        <v>1277</v>
      </c>
      <c r="G133" s="211"/>
      <c r="H133" s="214">
        <v>12.666</v>
      </c>
      <c r="I133" s="215"/>
      <c r="J133" s="211"/>
      <c r="K133" s="211"/>
      <c r="L133" s="216"/>
      <c r="M133" s="217"/>
      <c r="N133" s="218"/>
      <c r="O133" s="218"/>
      <c r="P133" s="218"/>
      <c r="Q133" s="218"/>
      <c r="R133" s="218"/>
      <c r="S133" s="218"/>
      <c r="T133" s="219"/>
      <c r="AT133" s="220" t="s">
        <v>1345</v>
      </c>
      <c r="AU133" s="220" t="s">
        <v>1366</v>
      </c>
      <c r="AV133" s="11" t="s">
        <v>1366</v>
      </c>
      <c r="AW133" s="11" t="s">
        <v>1465</v>
      </c>
      <c r="AX133" s="11" t="s">
        <v>1501</v>
      </c>
      <c r="AY133" s="220" t="s">
        <v>1422</v>
      </c>
    </row>
    <row r="134" spans="2:65" s="11" customFormat="1">
      <c r="B134" s="210"/>
      <c r="C134" s="211"/>
      <c r="D134" s="208" t="s">
        <v>1345</v>
      </c>
      <c r="E134" s="212" t="s">
        <v>1448</v>
      </c>
      <c r="F134" s="213" t="s">
        <v>1278</v>
      </c>
      <c r="G134" s="211"/>
      <c r="H134" s="214">
        <v>-4.8780000000000001</v>
      </c>
      <c r="I134" s="215"/>
      <c r="J134" s="211"/>
      <c r="K134" s="211"/>
      <c r="L134" s="216"/>
      <c r="M134" s="217"/>
      <c r="N134" s="218"/>
      <c r="O134" s="218"/>
      <c r="P134" s="218"/>
      <c r="Q134" s="218"/>
      <c r="R134" s="218"/>
      <c r="S134" s="218"/>
      <c r="T134" s="219"/>
      <c r="AT134" s="220" t="s">
        <v>1345</v>
      </c>
      <c r="AU134" s="220" t="s">
        <v>1366</v>
      </c>
      <c r="AV134" s="11" t="s">
        <v>1366</v>
      </c>
      <c r="AW134" s="11" t="s">
        <v>1465</v>
      </c>
      <c r="AX134" s="11" t="s">
        <v>1501</v>
      </c>
      <c r="AY134" s="220" t="s">
        <v>1422</v>
      </c>
    </row>
    <row r="135" spans="2:65" s="12" customFormat="1">
      <c r="B135" s="221"/>
      <c r="C135" s="222"/>
      <c r="D135" s="208" t="s">
        <v>1345</v>
      </c>
      <c r="E135" s="236" t="s">
        <v>1448</v>
      </c>
      <c r="F135" s="237" t="s">
        <v>1348</v>
      </c>
      <c r="G135" s="222"/>
      <c r="H135" s="238">
        <v>7.7880000000000003</v>
      </c>
      <c r="I135" s="226"/>
      <c r="J135" s="222"/>
      <c r="K135" s="222"/>
      <c r="L135" s="227"/>
      <c r="M135" s="228"/>
      <c r="N135" s="229"/>
      <c r="O135" s="229"/>
      <c r="P135" s="229"/>
      <c r="Q135" s="229"/>
      <c r="R135" s="229"/>
      <c r="S135" s="229"/>
      <c r="T135" s="230"/>
      <c r="AT135" s="231" t="s">
        <v>1345</v>
      </c>
      <c r="AU135" s="231" t="s">
        <v>1366</v>
      </c>
      <c r="AV135" s="12" t="s">
        <v>1358</v>
      </c>
      <c r="AW135" s="12" t="s">
        <v>1465</v>
      </c>
      <c r="AX135" s="12" t="s">
        <v>1450</v>
      </c>
      <c r="AY135" s="231" t="s">
        <v>1422</v>
      </c>
    </row>
    <row r="136" spans="2:65" s="10" customFormat="1" ht="29.75" customHeight="1">
      <c r="B136" s="176"/>
      <c r="C136" s="177"/>
      <c r="D136" s="190" t="s">
        <v>1500</v>
      </c>
      <c r="E136" s="191" t="s">
        <v>1366</v>
      </c>
      <c r="F136" s="191" t="s">
        <v>1279</v>
      </c>
      <c r="G136" s="177"/>
      <c r="H136" s="177"/>
      <c r="I136" s="180"/>
      <c r="J136" s="192">
        <f>BK136</f>
        <v>0</v>
      </c>
      <c r="K136" s="177"/>
      <c r="L136" s="182"/>
      <c r="M136" s="183"/>
      <c r="N136" s="184"/>
      <c r="O136" s="184"/>
      <c r="P136" s="185">
        <f>SUM(P137:P155)</f>
        <v>0</v>
      </c>
      <c r="Q136" s="184"/>
      <c r="R136" s="185">
        <f>SUM(R137:R155)</f>
        <v>13.863270389999998</v>
      </c>
      <c r="S136" s="184"/>
      <c r="T136" s="186">
        <f>SUM(T137:T155)</f>
        <v>0</v>
      </c>
      <c r="AR136" s="187" t="s">
        <v>1450</v>
      </c>
      <c r="AT136" s="188" t="s">
        <v>1500</v>
      </c>
      <c r="AU136" s="188" t="s">
        <v>1450</v>
      </c>
      <c r="AY136" s="187" t="s">
        <v>1422</v>
      </c>
      <c r="BK136" s="189">
        <f>SUM(BK137:BK155)</f>
        <v>0</v>
      </c>
    </row>
    <row r="137" spans="2:65" s="1" customFormat="1" ht="28.75" customHeight="1">
      <c r="B137" s="41"/>
      <c r="C137" s="193" t="s">
        <v>1280</v>
      </c>
      <c r="D137" s="193" t="s">
        <v>1424</v>
      </c>
      <c r="E137" s="194" t="s">
        <v>1281</v>
      </c>
      <c r="F137" s="195" t="s">
        <v>1282</v>
      </c>
      <c r="G137" s="196" t="s">
        <v>1332</v>
      </c>
      <c r="H137" s="197">
        <v>2.927</v>
      </c>
      <c r="I137" s="198"/>
      <c r="J137" s="199">
        <f>ROUND(I137*H137,2)</f>
        <v>0</v>
      </c>
      <c r="K137" s="195" t="s">
        <v>1357</v>
      </c>
      <c r="L137" s="61"/>
      <c r="M137" s="200" t="s">
        <v>1448</v>
      </c>
      <c r="N137" s="201" t="s">
        <v>1472</v>
      </c>
      <c r="O137" s="42"/>
      <c r="P137" s="202">
        <f>O137*H137</f>
        <v>0</v>
      </c>
      <c r="Q137" s="202">
        <v>2.45329</v>
      </c>
      <c r="R137" s="202">
        <f>Q137*H137</f>
        <v>7.1807798299999996</v>
      </c>
      <c r="S137" s="202">
        <v>0</v>
      </c>
      <c r="T137" s="203">
        <f>S137*H137</f>
        <v>0</v>
      </c>
      <c r="AR137" s="24" t="s">
        <v>1358</v>
      </c>
      <c r="AT137" s="24" t="s">
        <v>1424</v>
      </c>
      <c r="AU137" s="24" t="s">
        <v>1366</v>
      </c>
      <c r="AY137" s="24" t="s">
        <v>1422</v>
      </c>
      <c r="BE137" s="204">
        <f>IF(N137="základní",J137,0)</f>
        <v>0</v>
      </c>
      <c r="BF137" s="204">
        <f>IF(N137="snížená",J137,0)</f>
        <v>0</v>
      </c>
      <c r="BG137" s="204">
        <f>IF(N137="zákl. přenesená",J137,0)</f>
        <v>0</v>
      </c>
      <c r="BH137" s="204">
        <f>IF(N137="sníž. přenesená",J137,0)</f>
        <v>0</v>
      </c>
      <c r="BI137" s="204">
        <f>IF(N137="nulová",J137,0)</f>
        <v>0</v>
      </c>
      <c r="BJ137" s="24" t="s">
        <v>1450</v>
      </c>
      <c r="BK137" s="204">
        <f>ROUND(I137*H137,2)</f>
        <v>0</v>
      </c>
      <c r="BL137" s="24" t="s">
        <v>1358</v>
      </c>
      <c r="BM137" s="24" t="s">
        <v>1283</v>
      </c>
    </row>
    <row r="138" spans="2:65" s="1" customFormat="1" ht="70">
      <c r="B138" s="41"/>
      <c r="C138" s="63"/>
      <c r="D138" s="208" t="s">
        <v>1360</v>
      </c>
      <c r="E138" s="63"/>
      <c r="F138" s="209" t="s">
        <v>1284</v>
      </c>
      <c r="G138" s="63"/>
      <c r="H138" s="63"/>
      <c r="I138" s="163"/>
      <c r="J138" s="63"/>
      <c r="K138" s="63"/>
      <c r="L138" s="61"/>
      <c r="M138" s="207"/>
      <c r="N138" s="42"/>
      <c r="O138" s="42"/>
      <c r="P138" s="42"/>
      <c r="Q138" s="42"/>
      <c r="R138" s="42"/>
      <c r="S138" s="42"/>
      <c r="T138" s="78"/>
      <c r="AT138" s="24" t="s">
        <v>1360</v>
      </c>
      <c r="AU138" s="24" t="s">
        <v>1366</v>
      </c>
    </row>
    <row r="139" spans="2:65" s="11" customFormat="1">
      <c r="B139" s="210"/>
      <c r="C139" s="211"/>
      <c r="D139" s="208" t="s">
        <v>1345</v>
      </c>
      <c r="E139" s="212" t="s">
        <v>1448</v>
      </c>
      <c r="F139" s="213" t="s">
        <v>1285</v>
      </c>
      <c r="G139" s="211"/>
      <c r="H139" s="214">
        <v>2.4590000000000001</v>
      </c>
      <c r="I139" s="215"/>
      <c r="J139" s="211"/>
      <c r="K139" s="211"/>
      <c r="L139" s="216"/>
      <c r="M139" s="217"/>
      <c r="N139" s="218"/>
      <c r="O139" s="218"/>
      <c r="P139" s="218"/>
      <c r="Q139" s="218"/>
      <c r="R139" s="218"/>
      <c r="S139" s="218"/>
      <c r="T139" s="219"/>
      <c r="AT139" s="220" t="s">
        <v>1345</v>
      </c>
      <c r="AU139" s="220" t="s">
        <v>1366</v>
      </c>
      <c r="AV139" s="11" t="s">
        <v>1366</v>
      </c>
      <c r="AW139" s="11" t="s">
        <v>1465</v>
      </c>
      <c r="AX139" s="11" t="s">
        <v>1501</v>
      </c>
      <c r="AY139" s="220" t="s">
        <v>1422</v>
      </c>
    </row>
    <row r="140" spans="2:65" s="11" customFormat="1">
      <c r="B140" s="210"/>
      <c r="C140" s="211"/>
      <c r="D140" s="208" t="s">
        <v>1345</v>
      </c>
      <c r="E140" s="212" t="s">
        <v>1448</v>
      </c>
      <c r="F140" s="213" t="s">
        <v>1286</v>
      </c>
      <c r="G140" s="211"/>
      <c r="H140" s="214">
        <v>0.46800000000000003</v>
      </c>
      <c r="I140" s="215"/>
      <c r="J140" s="211"/>
      <c r="K140" s="211"/>
      <c r="L140" s="216"/>
      <c r="M140" s="217"/>
      <c r="N140" s="218"/>
      <c r="O140" s="218"/>
      <c r="P140" s="218"/>
      <c r="Q140" s="218"/>
      <c r="R140" s="218"/>
      <c r="S140" s="218"/>
      <c r="T140" s="219"/>
      <c r="AT140" s="220" t="s">
        <v>1345</v>
      </c>
      <c r="AU140" s="220" t="s">
        <v>1366</v>
      </c>
      <c r="AV140" s="11" t="s">
        <v>1366</v>
      </c>
      <c r="AW140" s="11" t="s">
        <v>1465</v>
      </c>
      <c r="AX140" s="11" t="s">
        <v>1501</v>
      </c>
      <c r="AY140" s="220" t="s">
        <v>1422</v>
      </c>
    </row>
    <row r="141" spans="2:65" s="12" customFormat="1">
      <c r="B141" s="221"/>
      <c r="C141" s="222"/>
      <c r="D141" s="205" t="s">
        <v>1345</v>
      </c>
      <c r="E141" s="223" t="s">
        <v>1448</v>
      </c>
      <c r="F141" s="224" t="s">
        <v>1348</v>
      </c>
      <c r="G141" s="222"/>
      <c r="H141" s="225">
        <v>2.927</v>
      </c>
      <c r="I141" s="226"/>
      <c r="J141" s="222"/>
      <c r="K141" s="222"/>
      <c r="L141" s="227"/>
      <c r="M141" s="228"/>
      <c r="N141" s="229"/>
      <c r="O141" s="229"/>
      <c r="P141" s="229"/>
      <c r="Q141" s="229"/>
      <c r="R141" s="229"/>
      <c r="S141" s="229"/>
      <c r="T141" s="230"/>
      <c r="AT141" s="231" t="s">
        <v>1345</v>
      </c>
      <c r="AU141" s="231" t="s">
        <v>1366</v>
      </c>
      <c r="AV141" s="12" t="s">
        <v>1358</v>
      </c>
      <c r="AW141" s="12" t="s">
        <v>1465</v>
      </c>
      <c r="AX141" s="12" t="s">
        <v>1450</v>
      </c>
      <c r="AY141" s="231" t="s">
        <v>1422</v>
      </c>
    </row>
    <row r="142" spans="2:65" s="1" customFormat="1" ht="40.25" customHeight="1">
      <c r="B142" s="41"/>
      <c r="C142" s="193" t="s">
        <v>1287</v>
      </c>
      <c r="D142" s="193" t="s">
        <v>1424</v>
      </c>
      <c r="E142" s="194" t="s">
        <v>1288</v>
      </c>
      <c r="F142" s="195" t="s">
        <v>1289</v>
      </c>
      <c r="G142" s="196" t="s">
        <v>1356</v>
      </c>
      <c r="H142" s="197">
        <v>19.512</v>
      </c>
      <c r="I142" s="198"/>
      <c r="J142" s="199">
        <f>ROUND(I142*H142,2)</f>
        <v>0</v>
      </c>
      <c r="K142" s="195" t="s">
        <v>1357</v>
      </c>
      <c r="L142" s="61"/>
      <c r="M142" s="200" t="s">
        <v>1448</v>
      </c>
      <c r="N142" s="201" t="s">
        <v>1472</v>
      </c>
      <c r="O142" s="42"/>
      <c r="P142" s="202">
        <f>O142*H142</f>
        <v>0</v>
      </c>
      <c r="Q142" s="202">
        <v>1.0300000000000001E-3</v>
      </c>
      <c r="R142" s="202">
        <f>Q142*H142</f>
        <v>2.0097360000000002E-2</v>
      </c>
      <c r="S142" s="202">
        <v>0</v>
      </c>
      <c r="T142" s="203">
        <f>S142*H142</f>
        <v>0</v>
      </c>
      <c r="AR142" s="24" t="s">
        <v>1358</v>
      </c>
      <c r="AT142" s="24" t="s">
        <v>1424</v>
      </c>
      <c r="AU142" s="24" t="s">
        <v>1366</v>
      </c>
      <c r="AY142" s="24" t="s">
        <v>1422</v>
      </c>
      <c r="BE142" s="204">
        <f>IF(N142="základní",J142,0)</f>
        <v>0</v>
      </c>
      <c r="BF142" s="204">
        <f>IF(N142="snížená",J142,0)</f>
        <v>0</v>
      </c>
      <c r="BG142" s="204">
        <f>IF(N142="zákl. přenesená",J142,0)</f>
        <v>0</v>
      </c>
      <c r="BH142" s="204">
        <f>IF(N142="sníž. přenesená",J142,0)</f>
        <v>0</v>
      </c>
      <c r="BI142" s="204">
        <f>IF(N142="nulová",J142,0)</f>
        <v>0</v>
      </c>
      <c r="BJ142" s="24" t="s">
        <v>1450</v>
      </c>
      <c r="BK142" s="204">
        <f>ROUND(I142*H142,2)</f>
        <v>0</v>
      </c>
      <c r="BL142" s="24" t="s">
        <v>1358</v>
      </c>
      <c r="BM142" s="24" t="s">
        <v>1290</v>
      </c>
    </row>
    <row r="143" spans="2:65" s="11" customFormat="1">
      <c r="B143" s="210"/>
      <c r="C143" s="211"/>
      <c r="D143" s="208" t="s">
        <v>1345</v>
      </c>
      <c r="E143" s="212" t="s">
        <v>1448</v>
      </c>
      <c r="F143" s="213" t="s">
        <v>1291</v>
      </c>
      <c r="G143" s="211"/>
      <c r="H143" s="214">
        <v>16.391999999999999</v>
      </c>
      <c r="I143" s="215"/>
      <c r="J143" s="211"/>
      <c r="K143" s="211"/>
      <c r="L143" s="216"/>
      <c r="M143" s="217"/>
      <c r="N143" s="218"/>
      <c r="O143" s="218"/>
      <c r="P143" s="218"/>
      <c r="Q143" s="218"/>
      <c r="R143" s="218"/>
      <c r="S143" s="218"/>
      <c r="T143" s="219"/>
      <c r="AT143" s="220" t="s">
        <v>1345</v>
      </c>
      <c r="AU143" s="220" t="s">
        <v>1366</v>
      </c>
      <c r="AV143" s="11" t="s">
        <v>1366</v>
      </c>
      <c r="AW143" s="11" t="s">
        <v>1465</v>
      </c>
      <c r="AX143" s="11" t="s">
        <v>1501</v>
      </c>
      <c r="AY143" s="220" t="s">
        <v>1422</v>
      </c>
    </row>
    <row r="144" spans="2:65" s="11" customFormat="1">
      <c r="B144" s="210"/>
      <c r="C144" s="211"/>
      <c r="D144" s="208" t="s">
        <v>1345</v>
      </c>
      <c r="E144" s="212" t="s">
        <v>1448</v>
      </c>
      <c r="F144" s="213" t="s">
        <v>1292</v>
      </c>
      <c r="G144" s="211"/>
      <c r="H144" s="214">
        <v>3.12</v>
      </c>
      <c r="I144" s="215"/>
      <c r="J144" s="211"/>
      <c r="K144" s="211"/>
      <c r="L144" s="216"/>
      <c r="M144" s="217"/>
      <c r="N144" s="218"/>
      <c r="O144" s="218"/>
      <c r="P144" s="218"/>
      <c r="Q144" s="218"/>
      <c r="R144" s="218"/>
      <c r="S144" s="218"/>
      <c r="T144" s="219"/>
      <c r="AT144" s="220" t="s">
        <v>1345</v>
      </c>
      <c r="AU144" s="220" t="s">
        <v>1366</v>
      </c>
      <c r="AV144" s="11" t="s">
        <v>1366</v>
      </c>
      <c r="AW144" s="11" t="s">
        <v>1465</v>
      </c>
      <c r="AX144" s="11" t="s">
        <v>1501</v>
      </c>
      <c r="AY144" s="220" t="s">
        <v>1422</v>
      </c>
    </row>
    <row r="145" spans="2:65" s="12" customFormat="1">
      <c r="B145" s="221"/>
      <c r="C145" s="222"/>
      <c r="D145" s="205" t="s">
        <v>1345</v>
      </c>
      <c r="E145" s="223" t="s">
        <v>1448</v>
      </c>
      <c r="F145" s="224" t="s">
        <v>1348</v>
      </c>
      <c r="G145" s="222"/>
      <c r="H145" s="225">
        <v>19.512</v>
      </c>
      <c r="I145" s="226"/>
      <c r="J145" s="222"/>
      <c r="K145" s="222"/>
      <c r="L145" s="227"/>
      <c r="M145" s="228"/>
      <c r="N145" s="229"/>
      <c r="O145" s="229"/>
      <c r="P145" s="229"/>
      <c r="Q145" s="229"/>
      <c r="R145" s="229"/>
      <c r="S145" s="229"/>
      <c r="T145" s="230"/>
      <c r="AT145" s="231" t="s">
        <v>1345</v>
      </c>
      <c r="AU145" s="231" t="s">
        <v>1366</v>
      </c>
      <c r="AV145" s="12" t="s">
        <v>1358</v>
      </c>
      <c r="AW145" s="12" t="s">
        <v>1465</v>
      </c>
      <c r="AX145" s="12" t="s">
        <v>1450</v>
      </c>
      <c r="AY145" s="231" t="s">
        <v>1422</v>
      </c>
    </row>
    <row r="146" spans="2:65" s="1" customFormat="1" ht="40.25" customHeight="1">
      <c r="B146" s="41"/>
      <c r="C146" s="193" t="s">
        <v>1293</v>
      </c>
      <c r="D146" s="193" t="s">
        <v>1424</v>
      </c>
      <c r="E146" s="194" t="s">
        <v>1294</v>
      </c>
      <c r="F146" s="195" t="s">
        <v>1295</v>
      </c>
      <c r="G146" s="196" t="s">
        <v>1356</v>
      </c>
      <c r="H146" s="197">
        <v>19.512</v>
      </c>
      <c r="I146" s="198"/>
      <c r="J146" s="199">
        <f>ROUND(I146*H146,2)</f>
        <v>0</v>
      </c>
      <c r="K146" s="195" t="s">
        <v>1357</v>
      </c>
      <c r="L146" s="61"/>
      <c r="M146" s="200" t="s">
        <v>1448</v>
      </c>
      <c r="N146" s="201" t="s">
        <v>1472</v>
      </c>
      <c r="O146" s="42"/>
      <c r="P146" s="202">
        <f>O146*H146</f>
        <v>0</v>
      </c>
      <c r="Q146" s="202">
        <v>0</v>
      </c>
      <c r="R146" s="202">
        <f>Q146*H146</f>
        <v>0</v>
      </c>
      <c r="S146" s="202">
        <v>0</v>
      </c>
      <c r="T146" s="203">
        <f>S146*H146</f>
        <v>0</v>
      </c>
      <c r="AR146" s="24" t="s">
        <v>1358</v>
      </c>
      <c r="AT146" s="24" t="s">
        <v>1424</v>
      </c>
      <c r="AU146" s="24" t="s">
        <v>1366</v>
      </c>
      <c r="AY146" s="24" t="s">
        <v>1422</v>
      </c>
      <c r="BE146" s="204">
        <f>IF(N146="základní",J146,0)</f>
        <v>0</v>
      </c>
      <c r="BF146" s="204">
        <f>IF(N146="snížená",J146,0)</f>
        <v>0</v>
      </c>
      <c r="BG146" s="204">
        <f>IF(N146="zákl. přenesená",J146,0)</f>
        <v>0</v>
      </c>
      <c r="BH146" s="204">
        <f>IF(N146="sníž. přenesená",J146,0)</f>
        <v>0</v>
      </c>
      <c r="BI146" s="204">
        <f>IF(N146="nulová",J146,0)</f>
        <v>0</v>
      </c>
      <c r="BJ146" s="24" t="s">
        <v>1450</v>
      </c>
      <c r="BK146" s="204">
        <f>ROUND(I146*H146,2)</f>
        <v>0</v>
      </c>
      <c r="BL146" s="24" t="s">
        <v>1358</v>
      </c>
      <c r="BM146" s="24" t="s">
        <v>1296</v>
      </c>
    </row>
    <row r="147" spans="2:65" s="1" customFormat="1" ht="40.25" customHeight="1">
      <c r="B147" s="41"/>
      <c r="C147" s="193" t="s">
        <v>1297</v>
      </c>
      <c r="D147" s="193" t="s">
        <v>1424</v>
      </c>
      <c r="E147" s="194" t="s">
        <v>1298</v>
      </c>
      <c r="F147" s="195" t="s">
        <v>1299</v>
      </c>
      <c r="G147" s="196" t="s">
        <v>1356</v>
      </c>
      <c r="H147" s="197">
        <v>15.179</v>
      </c>
      <c r="I147" s="198"/>
      <c r="J147" s="199">
        <f>ROUND(I147*H147,2)</f>
        <v>0</v>
      </c>
      <c r="K147" s="195" t="s">
        <v>1357</v>
      </c>
      <c r="L147" s="61"/>
      <c r="M147" s="200" t="s">
        <v>1448</v>
      </c>
      <c r="N147" s="201" t="s">
        <v>1472</v>
      </c>
      <c r="O147" s="42"/>
      <c r="P147" s="202">
        <f>O147*H147</f>
        <v>0</v>
      </c>
      <c r="Q147" s="202">
        <v>0.42831999999999998</v>
      </c>
      <c r="R147" s="202">
        <f>Q147*H147</f>
        <v>6.5014692799999994</v>
      </c>
      <c r="S147" s="202">
        <v>0</v>
      </c>
      <c r="T147" s="203">
        <f>S147*H147</f>
        <v>0</v>
      </c>
      <c r="AR147" s="24" t="s">
        <v>1358</v>
      </c>
      <c r="AT147" s="24" t="s">
        <v>1424</v>
      </c>
      <c r="AU147" s="24" t="s">
        <v>1366</v>
      </c>
      <c r="AY147" s="24" t="s">
        <v>1422</v>
      </c>
      <c r="BE147" s="204">
        <f>IF(N147="základní",J147,0)</f>
        <v>0</v>
      </c>
      <c r="BF147" s="204">
        <f>IF(N147="snížená",J147,0)</f>
        <v>0</v>
      </c>
      <c r="BG147" s="204">
        <f>IF(N147="zákl. přenesená",J147,0)</f>
        <v>0</v>
      </c>
      <c r="BH147" s="204">
        <f>IF(N147="sníž. přenesená",J147,0)</f>
        <v>0</v>
      </c>
      <c r="BI147" s="204">
        <f>IF(N147="nulová",J147,0)</f>
        <v>0</v>
      </c>
      <c r="BJ147" s="24" t="s">
        <v>1450</v>
      </c>
      <c r="BK147" s="204">
        <f>ROUND(I147*H147,2)</f>
        <v>0</v>
      </c>
      <c r="BL147" s="24" t="s">
        <v>1358</v>
      </c>
      <c r="BM147" s="24" t="s">
        <v>1300</v>
      </c>
    </row>
    <row r="148" spans="2:65" s="1" customFormat="1" ht="50">
      <c r="B148" s="41"/>
      <c r="C148" s="63"/>
      <c r="D148" s="208" t="s">
        <v>1360</v>
      </c>
      <c r="E148" s="63"/>
      <c r="F148" s="209" t="s">
        <v>1301</v>
      </c>
      <c r="G148" s="63"/>
      <c r="H148" s="63"/>
      <c r="I148" s="163"/>
      <c r="J148" s="63"/>
      <c r="K148" s="63"/>
      <c r="L148" s="61"/>
      <c r="M148" s="207"/>
      <c r="N148" s="42"/>
      <c r="O148" s="42"/>
      <c r="P148" s="42"/>
      <c r="Q148" s="42"/>
      <c r="R148" s="42"/>
      <c r="S148" s="42"/>
      <c r="T148" s="78"/>
      <c r="AT148" s="24" t="s">
        <v>1360</v>
      </c>
      <c r="AU148" s="24" t="s">
        <v>1366</v>
      </c>
    </row>
    <row r="149" spans="2:65" s="11" customFormat="1">
      <c r="B149" s="210"/>
      <c r="C149" s="211"/>
      <c r="D149" s="208" t="s">
        <v>1345</v>
      </c>
      <c r="E149" s="212" t="s">
        <v>1448</v>
      </c>
      <c r="F149" s="213" t="s">
        <v>1302</v>
      </c>
      <c r="G149" s="211"/>
      <c r="H149" s="214">
        <v>8.1959999999999997</v>
      </c>
      <c r="I149" s="215"/>
      <c r="J149" s="211"/>
      <c r="K149" s="211"/>
      <c r="L149" s="216"/>
      <c r="M149" s="217"/>
      <c r="N149" s="218"/>
      <c r="O149" s="218"/>
      <c r="P149" s="218"/>
      <c r="Q149" s="218"/>
      <c r="R149" s="218"/>
      <c r="S149" s="218"/>
      <c r="T149" s="219"/>
      <c r="AT149" s="220" t="s">
        <v>1345</v>
      </c>
      <c r="AU149" s="220" t="s">
        <v>1366</v>
      </c>
      <c r="AV149" s="11" t="s">
        <v>1366</v>
      </c>
      <c r="AW149" s="11" t="s">
        <v>1465</v>
      </c>
      <c r="AX149" s="11" t="s">
        <v>1501</v>
      </c>
      <c r="AY149" s="220" t="s">
        <v>1422</v>
      </c>
    </row>
    <row r="150" spans="2:65" s="11" customFormat="1">
      <c r="B150" s="210"/>
      <c r="C150" s="211"/>
      <c r="D150" s="208" t="s">
        <v>1345</v>
      </c>
      <c r="E150" s="212" t="s">
        <v>1448</v>
      </c>
      <c r="F150" s="213" t="s">
        <v>1303</v>
      </c>
      <c r="G150" s="211"/>
      <c r="H150" s="214">
        <v>4.8230000000000004</v>
      </c>
      <c r="I150" s="215"/>
      <c r="J150" s="211"/>
      <c r="K150" s="211"/>
      <c r="L150" s="216"/>
      <c r="M150" s="217"/>
      <c r="N150" s="218"/>
      <c r="O150" s="218"/>
      <c r="P150" s="218"/>
      <c r="Q150" s="218"/>
      <c r="R150" s="218"/>
      <c r="S150" s="218"/>
      <c r="T150" s="219"/>
      <c r="AT150" s="220" t="s">
        <v>1345</v>
      </c>
      <c r="AU150" s="220" t="s">
        <v>1366</v>
      </c>
      <c r="AV150" s="11" t="s">
        <v>1366</v>
      </c>
      <c r="AW150" s="11" t="s">
        <v>1465</v>
      </c>
      <c r="AX150" s="11" t="s">
        <v>1501</v>
      </c>
      <c r="AY150" s="220" t="s">
        <v>1422</v>
      </c>
    </row>
    <row r="151" spans="2:65" s="11" customFormat="1">
      <c r="B151" s="210"/>
      <c r="C151" s="211"/>
      <c r="D151" s="208" t="s">
        <v>1345</v>
      </c>
      <c r="E151" s="212" t="s">
        <v>1448</v>
      </c>
      <c r="F151" s="213" t="s">
        <v>1304</v>
      </c>
      <c r="G151" s="211"/>
      <c r="H151" s="214">
        <v>0.6</v>
      </c>
      <c r="I151" s="215"/>
      <c r="J151" s="211"/>
      <c r="K151" s="211"/>
      <c r="L151" s="216"/>
      <c r="M151" s="217"/>
      <c r="N151" s="218"/>
      <c r="O151" s="218"/>
      <c r="P151" s="218"/>
      <c r="Q151" s="218"/>
      <c r="R151" s="218"/>
      <c r="S151" s="218"/>
      <c r="T151" s="219"/>
      <c r="AT151" s="220" t="s">
        <v>1345</v>
      </c>
      <c r="AU151" s="220" t="s">
        <v>1366</v>
      </c>
      <c r="AV151" s="11" t="s">
        <v>1366</v>
      </c>
      <c r="AW151" s="11" t="s">
        <v>1465</v>
      </c>
      <c r="AX151" s="11" t="s">
        <v>1501</v>
      </c>
      <c r="AY151" s="220" t="s">
        <v>1422</v>
      </c>
    </row>
    <row r="152" spans="2:65" s="11" customFormat="1">
      <c r="B152" s="210"/>
      <c r="C152" s="211"/>
      <c r="D152" s="208" t="s">
        <v>1345</v>
      </c>
      <c r="E152" s="212" t="s">
        <v>1448</v>
      </c>
      <c r="F152" s="213" t="s">
        <v>1305</v>
      </c>
      <c r="G152" s="211"/>
      <c r="H152" s="214">
        <v>1.56</v>
      </c>
      <c r="I152" s="215"/>
      <c r="J152" s="211"/>
      <c r="K152" s="211"/>
      <c r="L152" s="216"/>
      <c r="M152" s="217"/>
      <c r="N152" s="218"/>
      <c r="O152" s="218"/>
      <c r="P152" s="218"/>
      <c r="Q152" s="218"/>
      <c r="R152" s="218"/>
      <c r="S152" s="218"/>
      <c r="T152" s="219"/>
      <c r="AT152" s="220" t="s">
        <v>1345</v>
      </c>
      <c r="AU152" s="220" t="s">
        <v>1366</v>
      </c>
      <c r="AV152" s="11" t="s">
        <v>1366</v>
      </c>
      <c r="AW152" s="11" t="s">
        <v>1465</v>
      </c>
      <c r="AX152" s="11" t="s">
        <v>1501</v>
      </c>
      <c r="AY152" s="220" t="s">
        <v>1422</v>
      </c>
    </row>
    <row r="153" spans="2:65" s="12" customFormat="1">
      <c r="B153" s="221"/>
      <c r="C153" s="222"/>
      <c r="D153" s="205" t="s">
        <v>1345</v>
      </c>
      <c r="E153" s="223" t="s">
        <v>1448</v>
      </c>
      <c r="F153" s="224" t="s">
        <v>1348</v>
      </c>
      <c r="G153" s="222"/>
      <c r="H153" s="225">
        <v>15.179</v>
      </c>
      <c r="I153" s="226"/>
      <c r="J153" s="222"/>
      <c r="K153" s="222"/>
      <c r="L153" s="227"/>
      <c r="M153" s="228"/>
      <c r="N153" s="229"/>
      <c r="O153" s="229"/>
      <c r="P153" s="229"/>
      <c r="Q153" s="229"/>
      <c r="R153" s="229"/>
      <c r="S153" s="229"/>
      <c r="T153" s="230"/>
      <c r="AT153" s="231" t="s">
        <v>1345</v>
      </c>
      <c r="AU153" s="231" t="s">
        <v>1366</v>
      </c>
      <c r="AV153" s="12" t="s">
        <v>1358</v>
      </c>
      <c r="AW153" s="12" t="s">
        <v>1465</v>
      </c>
      <c r="AX153" s="12" t="s">
        <v>1450</v>
      </c>
      <c r="AY153" s="231" t="s">
        <v>1422</v>
      </c>
    </row>
    <row r="154" spans="2:65" s="1" customFormat="1" ht="40.25" customHeight="1">
      <c r="B154" s="41"/>
      <c r="C154" s="193" t="s">
        <v>1436</v>
      </c>
      <c r="D154" s="193" t="s">
        <v>1424</v>
      </c>
      <c r="E154" s="194" t="s">
        <v>1306</v>
      </c>
      <c r="F154" s="195" t="s">
        <v>1238</v>
      </c>
      <c r="G154" s="196" t="s">
        <v>1317</v>
      </c>
      <c r="H154" s="197">
        <v>0.152</v>
      </c>
      <c r="I154" s="198"/>
      <c r="J154" s="199">
        <f>ROUND(I154*H154,2)</f>
        <v>0</v>
      </c>
      <c r="K154" s="195" t="s">
        <v>1357</v>
      </c>
      <c r="L154" s="61"/>
      <c r="M154" s="200" t="s">
        <v>1448</v>
      </c>
      <c r="N154" s="201" t="s">
        <v>1472</v>
      </c>
      <c r="O154" s="42"/>
      <c r="P154" s="202">
        <f>O154*H154</f>
        <v>0</v>
      </c>
      <c r="Q154" s="202">
        <v>1.05871</v>
      </c>
      <c r="R154" s="202">
        <f>Q154*H154</f>
        <v>0.16092392</v>
      </c>
      <c r="S154" s="202">
        <v>0</v>
      </c>
      <c r="T154" s="203">
        <f>S154*H154</f>
        <v>0</v>
      </c>
      <c r="AR154" s="24" t="s">
        <v>1358</v>
      </c>
      <c r="AT154" s="24" t="s">
        <v>1424</v>
      </c>
      <c r="AU154" s="24" t="s">
        <v>1366</v>
      </c>
      <c r="AY154" s="24" t="s">
        <v>1422</v>
      </c>
      <c r="BE154" s="204">
        <f>IF(N154="základní",J154,0)</f>
        <v>0</v>
      </c>
      <c r="BF154" s="204">
        <f>IF(N154="snížená",J154,0)</f>
        <v>0</v>
      </c>
      <c r="BG154" s="204">
        <f>IF(N154="zákl. přenesená",J154,0)</f>
        <v>0</v>
      </c>
      <c r="BH154" s="204">
        <f>IF(N154="sníž. přenesená",J154,0)</f>
        <v>0</v>
      </c>
      <c r="BI154" s="204">
        <f>IF(N154="nulová",J154,0)</f>
        <v>0</v>
      </c>
      <c r="BJ154" s="24" t="s">
        <v>1450</v>
      </c>
      <c r="BK154" s="204">
        <f>ROUND(I154*H154,2)</f>
        <v>0</v>
      </c>
      <c r="BL154" s="24" t="s">
        <v>1358</v>
      </c>
      <c r="BM154" s="24" t="s">
        <v>1239</v>
      </c>
    </row>
    <row r="155" spans="2:65" s="11" customFormat="1">
      <c r="B155" s="210"/>
      <c r="C155" s="211"/>
      <c r="D155" s="208" t="s">
        <v>1345</v>
      </c>
      <c r="E155" s="212" t="s">
        <v>1448</v>
      </c>
      <c r="F155" s="213" t="s">
        <v>1240</v>
      </c>
      <c r="G155" s="211"/>
      <c r="H155" s="214">
        <v>0.152</v>
      </c>
      <c r="I155" s="215"/>
      <c r="J155" s="211"/>
      <c r="K155" s="211"/>
      <c r="L155" s="216"/>
      <c r="M155" s="217"/>
      <c r="N155" s="218"/>
      <c r="O155" s="218"/>
      <c r="P155" s="218"/>
      <c r="Q155" s="218"/>
      <c r="R155" s="218"/>
      <c r="S155" s="218"/>
      <c r="T155" s="219"/>
      <c r="AT155" s="220" t="s">
        <v>1345</v>
      </c>
      <c r="AU155" s="220" t="s">
        <v>1366</v>
      </c>
      <c r="AV155" s="11" t="s">
        <v>1366</v>
      </c>
      <c r="AW155" s="11" t="s">
        <v>1465</v>
      </c>
      <c r="AX155" s="11" t="s">
        <v>1450</v>
      </c>
      <c r="AY155" s="220" t="s">
        <v>1422</v>
      </c>
    </row>
    <row r="156" spans="2:65" s="10" customFormat="1" ht="29.75" customHeight="1">
      <c r="B156" s="176"/>
      <c r="C156" s="177"/>
      <c r="D156" s="190" t="s">
        <v>1500</v>
      </c>
      <c r="E156" s="191" t="s">
        <v>1349</v>
      </c>
      <c r="F156" s="191" t="s">
        <v>1241</v>
      </c>
      <c r="G156" s="177"/>
      <c r="H156" s="177"/>
      <c r="I156" s="180"/>
      <c r="J156" s="192">
        <f>BK156</f>
        <v>0</v>
      </c>
      <c r="K156" s="177"/>
      <c r="L156" s="182"/>
      <c r="M156" s="183"/>
      <c r="N156" s="184"/>
      <c r="O156" s="184"/>
      <c r="P156" s="185">
        <f>SUM(P157:P177)</f>
        <v>0</v>
      </c>
      <c r="Q156" s="184"/>
      <c r="R156" s="185">
        <f>SUM(R157:R177)</f>
        <v>9.1910711999999979</v>
      </c>
      <c r="S156" s="184"/>
      <c r="T156" s="186">
        <f>SUM(T157:T177)</f>
        <v>0</v>
      </c>
      <c r="AR156" s="187" t="s">
        <v>1450</v>
      </c>
      <c r="AT156" s="188" t="s">
        <v>1500</v>
      </c>
      <c r="AU156" s="188" t="s">
        <v>1450</v>
      </c>
      <c r="AY156" s="187" t="s">
        <v>1422</v>
      </c>
      <c r="BK156" s="189">
        <f>SUM(BK157:BK177)</f>
        <v>0</v>
      </c>
    </row>
    <row r="157" spans="2:65" s="1" customFormat="1" ht="51.5" customHeight="1">
      <c r="B157" s="41"/>
      <c r="C157" s="193" t="s">
        <v>1242</v>
      </c>
      <c r="D157" s="193" t="s">
        <v>1424</v>
      </c>
      <c r="E157" s="194" t="s">
        <v>1243</v>
      </c>
      <c r="F157" s="195" t="s">
        <v>1244</v>
      </c>
      <c r="G157" s="196" t="s">
        <v>1245</v>
      </c>
      <c r="H157" s="197">
        <v>1</v>
      </c>
      <c r="I157" s="198"/>
      <c r="J157" s="199">
        <f>ROUND(I157*H157,2)</f>
        <v>0</v>
      </c>
      <c r="K157" s="195" t="s">
        <v>1448</v>
      </c>
      <c r="L157" s="61"/>
      <c r="M157" s="200" t="s">
        <v>1448</v>
      </c>
      <c r="N157" s="201" t="s">
        <v>1472</v>
      </c>
      <c r="O157" s="42"/>
      <c r="P157" s="202">
        <f>O157*H157</f>
        <v>0</v>
      </c>
      <c r="Q157" s="202">
        <v>2.9139999999999999E-2</v>
      </c>
      <c r="R157" s="202">
        <f>Q157*H157</f>
        <v>2.9139999999999999E-2</v>
      </c>
      <c r="S157" s="202">
        <v>0</v>
      </c>
      <c r="T157" s="203">
        <f>S157*H157</f>
        <v>0</v>
      </c>
      <c r="AR157" s="24" t="s">
        <v>1358</v>
      </c>
      <c r="AT157" s="24" t="s">
        <v>1424</v>
      </c>
      <c r="AU157" s="24" t="s">
        <v>1366</v>
      </c>
      <c r="AY157" s="24" t="s">
        <v>1422</v>
      </c>
      <c r="BE157" s="204">
        <f>IF(N157="základní",J157,0)</f>
        <v>0</v>
      </c>
      <c r="BF157" s="204">
        <f>IF(N157="snížená",J157,0)</f>
        <v>0</v>
      </c>
      <c r="BG157" s="204">
        <f>IF(N157="zákl. přenesená",J157,0)</f>
        <v>0</v>
      </c>
      <c r="BH157" s="204">
        <f>IF(N157="sníž. přenesená",J157,0)</f>
        <v>0</v>
      </c>
      <c r="BI157" s="204">
        <f>IF(N157="nulová",J157,0)</f>
        <v>0</v>
      </c>
      <c r="BJ157" s="24" t="s">
        <v>1450</v>
      </c>
      <c r="BK157" s="204">
        <f>ROUND(I157*H157,2)</f>
        <v>0</v>
      </c>
      <c r="BL157" s="24" t="s">
        <v>1358</v>
      </c>
      <c r="BM157" s="24" t="s">
        <v>1246</v>
      </c>
    </row>
    <row r="158" spans="2:65" s="1" customFormat="1" ht="40.25" customHeight="1">
      <c r="B158" s="41"/>
      <c r="C158" s="193" t="s">
        <v>1247</v>
      </c>
      <c r="D158" s="193" t="s">
        <v>1424</v>
      </c>
      <c r="E158" s="194" t="s">
        <v>1248</v>
      </c>
      <c r="F158" s="195" t="s">
        <v>1249</v>
      </c>
      <c r="G158" s="196" t="s">
        <v>1245</v>
      </c>
      <c r="H158" s="197">
        <v>6</v>
      </c>
      <c r="I158" s="198"/>
      <c r="J158" s="199">
        <f>ROUND(I158*H158,2)</f>
        <v>0</v>
      </c>
      <c r="K158" s="195" t="s">
        <v>1357</v>
      </c>
      <c r="L158" s="61"/>
      <c r="M158" s="200" t="s">
        <v>1448</v>
      </c>
      <c r="N158" s="201" t="s">
        <v>1472</v>
      </c>
      <c r="O158" s="42"/>
      <c r="P158" s="202">
        <f>O158*H158</f>
        <v>0</v>
      </c>
      <c r="Q158" s="202">
        <v>2.6839999999999999E-2</v>
      </c>
      <c r="R158" s="202">
        <f>Q158*H158</f>
        <v>0.16103999999999999</v>
      </c>
      <c r="S158" s="202">
        <v>0</v>
      </c>
      <c r="T158" s="203">
        <f>S158*H158</f>
        <v>0</v>
      </c>
      <c r="AR158" s="24" t="s">
        <v>1358</v>
      </c>
      <c r="AT158" s="24" t="s">
        <v>1424</v>
      </c>
      <c r="AU158" s="24" t="s">
        <v>1366</v>
      </c>
      <c r="AY158" s="24" t="s">
        <v>1422</v>
      </c>
      <c r="BE158" s="204">
        <f>IF(N158="základní",J158,0)</f>
        <v>0</v>
      </c>
      <c r="BF158" s="204">
        <f>IF(N158="snížená",J158,0)</f>
        <v>0</v>
      </c>
      <c r="BG158" s="204">
        <f>IF(N158="zákl. přenesená",J158,0)</f>
        <v>0</v>
      </c>
      <c r="BH158" s="204">
        <f>IF(N158="sníž. přenesená",J158,0)</f>
        <v>0</v>
      </c>
      <c r="BI158" s="204">
        <f>IF(N158="nulová",J158,0)</f>
        <v>0</v>
      </c>
      <c r="BJ158" s="24" t="s">
        <v>1450</v>
      </c>
      <c r="BK158" s="204">
        <f>ROUND(I158*H158,2)</f>
        <v>0</v>
      </c>
      <c r="BL158" s="24" t="s">
        <v>1358</v>
      </c>
      <c r="BM158" s="24" t="s">
        <v>1250</v>
      </c>
    </row>
    <row r="159" spans="2:65" s="1" customFormat="1" ht="40">
      <c r="B159" s="41"/>
      <c r="C159" s="63"/>
      <c r="D159" s="205" t="s">
        <v>1360</v>
      </c>
      <c r="E159" s="63"/>
      <c r="F159" s="206" t="s">
        <v>1251</v>
      </c>
      <c r="G159" s="63"/>
      <c r="H159" s="63"/>
      <c r="I159" s="163"/>
      <c r="J159" s="63"/>
      <c r="K159" s="63"/>
      <c r="L159" s="61"/>
      <c r="M159" s="207"/>
      <c r="N159" s="42"/>
      <c r="O159" s="42"/>
      <c r="P159" s="42"/>
      <c r="Q159" s="42"/>
      <c r="R159" s="42"/>
      <c r="S159" s="42"/>
      <c r="T159" s="78"/>
      <c r="AT159" s="24" t="s">
        <v>1360</v>
      </c>
      <c r="AU159" s="24" t="s">
        <v>1366</v>
      </c>
    </row>
    <row r="160" spans="2:65" s="1" customFormat="1" ht="28.75" customHeight="1">
      <c r="B160" s="41"/>
      <c r="C160" s="193" t="s">
        <v>1252</v>
      </c>
      <c r="D160" s="193" t="s">
        <v>1424</v>
      </c>
      <c r="E160" s="194" t="s">
        <v>1253</v>
      </c>
      <c r="F160" s="195" t="s">
        <v>1254</v>
      </c>
      <c r="G160" s="196" t="s">
        <v>1317</v>
      </c>
      <c r="H160" s="197">
        <v>0.48399999999999999</v>
      </c>
      <c r="I160" s="198"/>
      <c r="J160" s="199">
        <f>ROUND(I160*H160,2)</f>
        <v>0</v>
      </c>
      <c r="K160" s="195" t="s">
        <v>1357</v>
      </c>
      <c r="L160" s="61"/>
      <c r="M160" s="200" t="s">
        <v>1448</v>
      </c>
      <c r="N160" s="201" t="s">
        <v>1472</v>
      </c>
      <c r="O160" s="42"/>
      <c r="P160" s="202">
        <f>O160*H160</f>
        <v>0</v>
      </c>
      <c r="Q160" s="202">
        <v>1.0900000000000001</v>
      </c>
      <c r="R160" s="202">
        <f>Q160*H160</f>
        <v>0.52756000000000003</v>
      </c>
      <c r="S160" s="202">
        <v>0</v>
      </c>
      <c r="T160" s="203">
        <f>S160*H160</f>
        <v>0</v>
      </c>
      <c r="AR160" s="24" t="s">
        <v>1358</v>
      </c>
      <c r="AT160" s="24" t="s">
        <v>1424</v>
      </c>
      <c r="AU160" s="24" t="s">
        <v>1366</v>
      </c>
      <c r="AY160" s="24" t="s">
        <v>1422</v>
      </c>
      <c r="BE160" s="204">
        <f>IF(N160="základní",J160,0)</f>
        <v>0</v>
      </c>
      <c r="BF160" s="204">
        <f>IF(N160="snížená",J160,0)</f>
        <v>0</v>
      </c>
      <c r="BG160" s="204">
        <f>IF(N160="zákl. přenesená",J160,0)</f>
        <v>0</v>
      </c>
      <c r="BH160" s="204">
        <f>IF(N160="sníž. přenesená",J160,0)</f>
        <v>0</v>
      </c>
      <c r="BI160" s="204">
        <f>IF(N160="nulová",J160,0)</f>
        <v>0</v>
      </c>
      <c r="BJ160" s="24" t="s">
        <v>1450</v>
      </c>
      <c r="BK160" s="204">
        <f>ROUND(I160*H160,2)</f>
        <v>0</v>
      </c>
      <c r="BL160" s="24" t="s">
        <v>1358</v>
      </c>
      <c r="BM160" s="24" t="s">
        <v>1255</v>
      </c>
    </row>
    <row r="161" spans="2:65" s="1" customFormat="1" ht="40">
      <c r="B161" s="41"/>
      <c r="C161" s="63"/>
      <c r="D161" s="208" t="s">
        <v>1360</v>
      </c>
      <c r="E161" s="63"/>
      <c r="F161" s="209" t="s">
        <v>1256</v>
      </c>
      <c r="G161" s="63"/>
      <c r="H161" s="63"/>
      <c r="I161" s="163"/>
      <c r="J161" s="63"/>
      <c r="K161" s="63"/>
      <c r="L161" s="61"/>
      <c r="M161" s="207"/>
      <c r="N161" s="42"/>
      <c r="O161" s="42"/>
      <c r="P161" s="42"/>
      <c r="Q161" s="42"/>
      <c r="R161" s="42"/>
      <c r="S161" s="42"/>
      <c r="T161" s="78"/>
      <c r="AT161" s="24" t="s">
        <v>1360</v>
      </c>
      <c r="AU161" s="24" t="s">
        <v>1366</v>
      </c>
    </row>
    <row r="162" spans="2:65" s="11" customFormat="1">
      <c r="B162" s="210"/>
      <c r="C162" s="211"/>
      <c r="D162" s="205" t="s">
        <v>1345</v>
      </c>
      <c r="E162" s="232" t="s">
        <v>1448</v>
      </c>
      <c r="F162" s="233" t="s">
        <v>1257</v>
      </c>
      <c r="G162" s="211"/>
      <c r="H162" s="234">
        <v>0.48399999999999999</v>
      </c>
      <c r="I162" s="215"/>
      <c r="J162" s="211"/>
      <c r="K162" s="211"/>
      <c r="L162" s="216"/>
      <c r="M162" s="217"/>
      <c r="N162" s="218"/>
      <c r="O162" s="218"/>
      <c r="P162" s="218"/>
      <c r="Q162" s="218"/>
      <c r="R162" s="218"/>
      <c r="S162" s="218"/>
      <c r="T162" s="219"/>
      <c r="AT162" s="220" t="s">
        <v>1345</v>
      </c>
      <c r="AU162" s="220" t="s">
        <v>1366</v>
      </c>
      <c r="AV162" s="11" t="s">
        <v>1366</v>
      </c>
      <c r="AW162" s="11" t="s">
        <v>1465</v>
      </c>
      <c r="AX162" s="11" t="s">
        <v>1450</v>
      </c>
      <c r="AY162" s="220" t="s">
        <v>1422</v>
      </c>
    </row>
    <row r="163" spans="2:65" s="1" customFormat="1" ht="40.25" customHeight="1">
      <c r="B163" s="41"/>
      <c r="C163" s="193" t="s">
        <v>1258</v>
      </c>
      <c r="D163" s="193" t="s">
        <v>1424</v>
      </c>
      <c r="E163" s="194" t="s">
        <v>1259</v>
      </c>
      <c r="F163" s="195" t="s">
        <v>1260</v>
      </c>
      <c r="G163" s="196" t="s">
        <v>1356</v>
      </c>
      <c r="H163" s="197">
        <v>2</v>
      </c>
      <c r="I163" s="198"/>
      <c r="J163" s="199">
        <f>ROUND(I163*H163,2)</f>
        <v>0</v>
      </c>
      <c r="K163" s="195" t="s">
        <v>1357</v>
      </c>
      <c r="L163" s="61"/>
      <c r="M163" s="200" t="s">
        <v>1448</v>
      </c>
      <c r="N163" s="201" t="s">
        <v>1472</v>
      </c>
      <c r="O163" s="42"/>
      <c r="P163" s="202">
        <f>O163*H163</f>
        <v>0</v>
      </c>
      <c r="Q163" s="202">
        <v>0.10212</v>
      </c>
      <c r="R163" s="202">
        <f>Q163*H163</f>
        <v>0.20424</v>
      </c>
      <c r="S163" s="202">
        <v>0</v>
      </c>
      <c r="T163" s="203">
        <f>S163*H163</f>
        <v>0</v>
      </c>
      <c r="AR163" s="24" t="s">
        <v>1358</v>
      </c>
      <c r="AT163" s="24" t="s">
        <v>1424</v>
      </c>
      <c r="AU163" s="24" t="s">
        <v>1366</v>
      </c>
      <c r="AY163" s="24" t="s">
        <v>1422</v>
      </c>
      <c r="BE163" s="204">
        <f>IF(N163="základní",J163,0)</f>
        <v>0</v>
      </c>
      <c r="BF163" s="204">
        <f>IF(N163="snížená",J163,0)</f>
        <v>0</v>
      </c>
      <c r="BG163" s="204">
        <f>IF(N163="zákl. přenesená",J163,0)</f>
        <v>0</v>
      </c>
      <c r="BH163" s="204">
        <f>IF(N163="sníž. přenesená",J163,0)</f>
        <v>0</v>
      </c>
      <c r="BI163" s="204">
        <f>IF(N163="nulová",J163,0)</f>
        <v>0</v>
      </c>
      <c r="BJ163" s="24" t="s">
        <v>1450</v>
      </c>
      <c r="BK163" s="204">
        <f>ROUND(I163*H163,2)</f>
        <v>0</v>
      </c>
      <c r="BL163" s="24" t="s">
        <v>1358</v>
      </c>
      <c r="BM163" s="24" t="s">
        <v>1261</v>
      </c>
    </row>
    <row r="164" spans="2:65" s="1" customFormat="1" ht="40.25" customHeight="1">
      <c r="B164" s="41"/>
      <c r="C164" s="193" t="s">
        <v>1262</v>
      </c>
      <c r="D164" s="193" t="s">
        <v>1424</v>
      </c>
      <c r="E164" s="194" t="s">
        <v>1263</v>
      </c>
      <c r="F164" s="195" t="s">
        <v>1264</v>
      </c>
      <c r="G164" s="196" t="s">
        <v>1356</v>
      </c>
      <c r="H164" s="197">
        <v>11.4</v>
      </c>
      <c r="I164" s="198"/>
      <c r="J164" s="199">
        <f>ROUND(I164*H164,2)</f>
        <v>0</v>
      </c>
      <c r="K164" s="195" t="s">
        <v>1357</v>
      </c>
      <c r="L164" s="61"/>
      <c r="M164" s="200" t="s">
        <v>1448</v>
      </c>
      <c r="N164" s="201" t="s">
        <v>1472</v>
      </c>
      <c r="O164" s="42"/>
      <c r="P164" s="202">
        <f>O164*H164</f>
        <v>0</v>
      </c>
      <c r="Q164" s="202">
        <v>0.16929</v>
      </c>
      <c r="R164" s="202">
        <f>Q164*H164</f>
        <v>1.9299060000000001</v>
      </c>
      <c r="S164" s="202">
        <v>0</v>
      </c>
      <c r="T164" s="203">
        <f>S164*H164</f>
        <v>0</v>
      </c>
      <c r="AR164" s="24" t="s">
        <v>1358</v>
      </c>
      <c r="AT164" s="24" t="s">
        <v>1424</v>
      </c>
      <c r="AU164" s="24" t="s">
        <v>1366</v>
      </c>
      <c r="AY164" s="24" t="s">
        <v>1422</v>
      </c>
      <c r="BE164" s="204">
        <f>IF(N164="základní",J164,0)</f>
        <v>0</v>
      </c>
      <c r="BF164" s="204">
        <f>IF(N164="snížená",J164,0)</f>
        <v>0</v>
      </c>
      <c r="BG164" s="204">
        <f>IF(N164="zákl. přenesená",J164,0)</f>
        <v>0</v>
      </c>
      <c r="BH164" s="204">
        <f>IF(N164="sníž. přenesená",J164,0)</f>
        <v>0</v>
      </c>
      <c r="BI164" s="204">
        <f>IF(N164="nulová",J164,0)</f>
        <v>0</v>
      </c>
      <c r="BJ164" s="24" t="s">
        <v>1450</v>
      </c>
      <c r="BK164" s="204">
        <f>ROUND(I164*H164,2)</f>
        <v>0</v>
      </c>
      <c r="BL164" s="24" t="s">
        <v>1358</v>
      </c>
      <c r="BM164" s="24" t="s">
        <v>1265</v>
      </c>
    </row>
    <row r="165" spans="2:65" s="11" customFormat="1">
      <c r="B165" s="210"/>
      <c r="C165" s="211"/>
      <c r="D165" s="205" t="s">
        <v>1345</v>
      </c>
      <c r="E165" s="232" t="s">
        <v>1448</v>
      </c>
      <c r="F165" s="233" t="s">
        <v>1266</v>
      </c>
      <c r="G165" s="211"/>
      <c r="H165" s="234">
        <v>11.4</v>
      </c>
      <c r="I165" s="215"/>
      <c r="J165" s="211"/>
      <c r="K165" s="211"/>
      <c r="L165" s="216"/>
      <c r="M165" s="217"/>
      <c r="N165" s="218"/>
      <c r="O165" s="218"/>
      <c r="P165" s="218"/>
      <c r="Q165" s="218"/>
      <c r="R165" s="218"/>
      <c r="S165" s="218"/>
      <c r="T165" s="219"/>
      <c r="AT165" s="220" t="s">
        <v>1345</v>
      </c>
      <c r="AU165" s="220" t="s">
        <v>1366</v>
      </c>
      <c r="AV165" s="11" t="s">
        <v>1366</v>
      </c>
      <c r="AW165" s="11" t="s">
        <v>1465</v>
      </c>
      <c r="AX165" s="11" t="s">
        <v>1450</v>
      </c>
      <c r="AY165" s="220" t="s">
        <v>1422</v>
      </c>
    </row>
    <row r="166" spans="2:65" s="1" customFormat="1" ht="28.75" customHeight="1">
      <c r="B166" s="41"/>
      <c r="C166" s="193" t="s">
        <v>1435</v>
      </c>
      <c r="D166" s="193" t="s">
        <v>1424</v>
      </c>
      <c r="E166" s="194" t="s">
        <v>1267</v>
      </c>
      <c r="F166" s="195" t="s">
        <v>1268</v>
      </c>
      <c r="G166" s="196" t="s">
        <v>1356</v>
      </c>
      <c r="H166" s="197">
        <v>85.22</v>
      </c>
      <c r="I166" s="198"/>
      <c r="J166" s="199">
        <f>ROUND(I166*H166,2)</f>
        <v>0</v>
      </c>
      <c r="K166" s="195" t="s">
        <v>1357</v>
      </c>
      <c r="L166" s="61"/>
      <c r="M166" s="200" t="s">
        <v>1448</v>
      </c>
      <c r="N166" s="201" t="s">
        <v>1472</v>
      </c>
      <c r="O166" s="42"/>
      <c r="P166" s="202">
        <f>O166*H166</f>
        <v>0</v>
      </c>
      <c r="Q166" s="202">
        <v>6.9819999999999993E-2</v>
      </c>
      <c r="R166" s="202">
        <f>Q166*H166</f>
        <v>5.950060399999999</v>
      </c>
      <c r="S166" s="202">
        <v>0</v>
      </c>
      <c r="T166" s="203">
        <f>S166*H166</f>
        <v>0</v>
      </c>
      <c r="AR166" s="24" t="s">
        <v>1358</v>
      </c>
      <c r="AT166" s="24" t="s">
        <v>1424</v>
      </c>
      <c r="AU166" s="24" t="s">
        <v>1366</v>
      </c>
      <c r="AY166" s="24" t="s">
        <v>1422</v>
      </c>
      <c r="BE166" s="204">
        <f>IF(N166="základní",J166,0)</f>
        <v>0</v>
      </c>
      <c r="BF166" s="204">
        <f>IF(N166="snížená",J166,0)</f>
        <v>0</v>
      </c>
      <c r="BG166" s="204">
        <f>IF(N166="zákl. přenesená",J166,0)</f>
        <v>0</v>
      </c>
      <c r="BH166" s="204">
        <f>IF(N166="sníž. přenesená",J166,0)</f>
        <v>0</v>
      </c>
      <c r="BI166" s="204">
        <f>IF(N166="nulová",J166,0)</f>
        <v>0</v>
      </c>
      <c r="BJ166" s="24" t="s">
        <v>1450</v>
      </c>
      <c r="BK166" s="204">
        <f>ROUND(I166*H166,2)</f>
        <v>0</v>
      </c>
      <c r="BL166" s="24" t="s">
        <v>1358</v>
      </c>
      <c r="BM166" s="24" t="s">
        <v>1269</v>
      </c>
    </row>
    <row r="167" spans="2:65" s="11" customFormat="1">
      <c r="B167" s="210"/>
      <c r="C167" s="211"/>
      <c r="D167" s="208" t="s">
        <v>1345</v>
      </c>
      <c r="E167" s="212" t="s">
        <v>1448</v>
      </c>
      <c r="F167" s="213" t="s">
        <v>1270</v>
      </c>
      <c r="G167" s="211"/>
      <c r="H167" s="214">
        <v>95.284999999999997</v>
      </c>
      <c r="I167" s="215"/>
      <c r="J167" s="211"/>
      <c r="K167" s="211"/>
      <c r="L167" s="216"/>
      <c r="M167" s="217"/>
      <c r="N167" s="218"/>
      <c r="O167" s="218"/>
      <c r="P167" s="218"/>
      <c r="Q167" s="218"/>
      <c r="R167" s="218"/>
      <c r="S167" s="218"/>
      <c r="T167" s="219"/>
      <c r="AT167" s="220" t="s">
        <v>1345</v>
      </c>
      <c r="AU167" s="220" t="s">
        <v>1366</v>
      </c>
      <c r="AV167" s="11" t="s">
        <v>1366</v>
      </c>
      <c r="AW167" s="11" t="s">
        <v>1465</v>
      </c>
      <c r="AX167" s="11" t="s">
        <v>1501</v>
      </c>
      <c r="AY167" s="220" t="s">
        <v>1422</v>
      </c>
    </row>
    <row r="168" spans="2:65" s="11" customFormat="1">
      <c r="B168" s="210"/>
      <c r="C168" s="211"/>
      <c r="D168" s="208" t="s">
        <v>1345</v>
      </c>
      <c r="E168" s="212" t="s">
        <v>1448</v>
      </c>
      <c r="F168" s="213" t="s">
        <v>1271</v>
      </c>
      <c r="G168" s="211"/>
      <c r="H168" s="214">
        <v>-6.3040000000000003</v>
      </c>
      <c r="I168" s="215"/>
      <c r="J168" s="211"/>
      <c r="K168" s="211"/>
      <c r="L168" s="216"/>
      <c r="M168" s="217"/>
      <c r="N168" s="218"/>
      <c r="O168" s="218"/>
      <c r="P168" s="218"/>
      <c r="Q168" s="218"/>
      <c r="R168" s="218"/>
      <c r="S168" s="218"/>
      <c r="T168" s="219"/>
      <c r="AT168" s="220" t="s">
        <v>1345</v>
      </c>
      <c r="AU168" s="220" t="s">
        <v>1366</v>
      </c>
      <c r="AV168" s="11" t="s">
        <v>1366</v>
      </c>
      <c r="AW168" s="11" t="s">
        <v>1465</v>
      </c>
      <c r="AX168" s="11" t="s">
        <v>1501</v>
      </c>
      <c r="AY168" s="220" t="s">
        <v>1422</v>
      </c>
    </row>
    <row r="169" spans="2:65" s="11" customFormat="1">
      <c r="B169" s="210"/>
      <c r="C169" s="211"/>
      <c r="D169" s="208" t="s">
        <v>1345</v>
      </c>
      <c r="E169" s="212" t="s">
        <v>1448</v>
      </c>
      <c r="F169" s="213" t="s">
        <v>1272</v>
      </c>
      <c r="G169" s="211"/>
      <c r="H169" s="214">
        <v>-1.379</v>
      </c>
      <c r="I169" s="215"/>
      <c r="J169" s="211"/>
      <c r="K169" s="211"/>
      <c r="L169" s="216"/>
      <c r="M169" s="217"/>
      <c r="N169" s="218"/>
      <c r="O169" s="218"/>
      <c r="P169" s="218"/>
      <c r="Q169" s="218"/>
      <c r="R169" s="218"/>
      <c r="S169" s="218"/>
      <c r="T169" s="219"/>
      <c r="AT169" s="220" t="s">
        <v>1345</v>
      </c>
      <c r="AU169" s="220" t="s">
        <v>1366</v>
      </c>
      <c r="AV169" s="11" t="s">
        <v>1366</v>
      </c>
      <c r="AW169" s="11" t="s">
        <v>1465</v>
      </c>
      <c r="AX169" s="11" t="s">
        <v>1501</v>
      </c>
      <c r="AY169" s="220" t="s">
        <v>1422</v>
      </c>
    </row>
    <row r="170" spans="2:65" s="11" customFormat="1">
      <c r="B170" s="210"/>
      <c r="C170" s="211"/>
      <c r="D170" s="208" t="s">
        <v>1345</v>
      </c>
      <c r="E170" s="212" t="s">
        <v>1448</v>
      </c>
      <c r="F170" s="213" t="s">
        <v>1273</v>
      </c>
      <c r="G170" s="211"/>
      <c r="H170" s="214">
        <v>-1.1819999999999999</v>
      </c>
      <c r="I170" s="215"/>
      <c r="J170" s="211"/>
      <c r="K170" s="211"/>
      <c r="L170" s="216"/>
      <c r="M170" s="217"/>
      <c r="N170" s="218"/>
      <c r="O170" s="218"/>
      <c r="P170" s="218"/>
      <c r="Q170" s="218"/>
      <c r="R170" s="218"/>
      <c r="S170" s="218"/>
      <c r="T170" s="219"/>
      <c r="AT170" s="220" t="s">
        <v>1345</v>
      </c>
      <c r="AU170" s="220" t="s">
        <v>1366</v>
      </c>
      <c r="AV170" s="11" t="s">
        <v>1366</v>
      </c>
      <c r="AW170" s="11" t="s">
        <v>1465</v>
      </c>
      <c r="AX170" s="11" t="s">
        <v>1501</v>
      </c>
      <c r="AY170" s="220" t="s">
        <v>1422</v>
      </c>
    </row>
    <row r="171" spans="2:65" s="11" customFormat="1">
      <c r="B171" s="210"/>
      <c r="C171" s="211"/>
      <c r="D171" s="208" t="s">
        <v>1345</v>
      </c>
      <c r="E171" s="212" t="s">
        <v>1448</v>
      </c>
      <c r="F171" s="213" t="s">
        <v>1274</v>
      </c>
      <c r="G171" s="211"/>
      <c r="H171" s="214">
        <v>-1.2</v>
      </c>
      <c r="I171" s="215"/>
      <c r="J171" s="211"/>
      <c r="K171" s="211"/>
      <c r="L171" s="216"/>
      <c r="M171" s="217"/>
      <c r="N171" s="218"/>
      <c r="O171" s="218"/>
      <c r="P171" s="218"/>
      <c r="Q171" s="218"/>
      <c r="R171" s="218"/>
      <c r="S171" s="218"/>
      <c r="T171" s="219"/>
      <c r="AT171" s="220" t="s">
        <v>1345</v>
      </c>
      <c r="AU171" s="220" t="s">
        <v>1366</v>
      </c>
      <c r="AV171" s="11" t="s">
        <v>1366</v>
      </c>
      <c r="AW171" s="11" t="s">
        <v>1465</v>
      </c>
      <c r="AX171" s="11" t="s">
        <v>1501</v>
      </c>
      <c r="AY171" s="220" t="s">
        <v>1422</v>
      </c>
    </row>
    <row r="172" spans="2:65" s="12" customFormat="1">
      <c r="B172" s="221"/>
      <c r="C172" s="222"/>
      <c r="D172" s="205" t="s">
        <v>1345</v>
      </c>
      <c r="E172" s="223" t="s">
        <v>1448</v>
      </c>
      <c r="F172" s="224" t="s">
        <v>1348</v>
      </c>
      <c r="G172" s="222"/>
      <c r="H172" s="225">
        <v>85.22</v>
      </c>
      <c r="I172" s="226"/>
      <c r="J172" s="222"/>
      <c r="K172" s="222"/>
      <c r="L172" s="227"/>
      <c r="M172" s="228"/>
      <c r="N172" s="229"/>
      <c r="O172" s="229"/>
      <c r="P172" s="229"/>
      <c r="Q172" s="229"/>
      <c r="R172" s="229"/>
      <c r="S172" s="229"/>
      <c r="T172" s="230"/>
      <c r="AT172" s="231" t="s">
        <v>1345</v>
      </c>
      <c r="AU172" s="231" t="s">
        <v>1366</v>
      </c>
      <c r="AV172" s="12" t="s">
        <v>1358</v>
      </c>
      <c r="AW172" s="12" t="s">
        <v>1465</v>
      </c>
      <c r="AX172" s="12" t="s">
        <v>1450</v>
      </c>
      <c r="AY172" s="231" t="s">
        <v>1422</v>
      </c>
    </row>
    <row r="173" spans="2:65" s="1" customFormat="1" ht="20.5" customHeight="1">
      <c r="B173" s="41"/>
      <c r="C173" s="193" t="s">
        <v>1275</v>
      </c>
      <c r="D173" s="193" t="s">
        <v>1424</v>
      </c>
      <c r="E173" s="194" t="s">
        <v>1276</v>
      </c>
      <c r="F173" s="195" t="s">
        <v>1188</v>
      </c>
      <c r="G173" s="196" t="s">
        <v>1189</v>
      </c>
      <c r="H173" s="197">
        <v>30.4</v>
      </c>
      <c r="I173" s="198"/>
      <c r="J173" s="199">
        <f>ROUND(I173*H173,2)</f>
        <v>0</v>
      </c>
      <c r="K173" s="195" t="s">
        <v>1357</v>
      </c>
      <c r="L173" s="61"/>
      <c r="M173" s="200" t="s">
        <v>1448</v>
      </c>
      <c r="N173" s="201" t="s">
        <v>1472</v>
      </c>
      <c r="O173" s="42"/>
      <c r="P173" s="202">
        <f>O173*H173</f>
        <v>0</v>
      </c>
      <c r="Q173" s="202">
        <v>1.3999999999999999E-4</v>
      </c>
      <c r="R173" s="202">
        <f>Q173*H173</f>
        <v>4.2559999999999994E-3</v>
      </c>
      <c r="S173" s="202">
        <v>0</v>
      </c>
      <c r="T173" s="203">
        <f>S173*H173</f>
        <v>0</v>
      </c>
      <c r="AR173" s="24" t="s">
        <v>1358</v>
      </c>
      <c r="AT173" s="24" t="s">
        <v>1424</v>
      </c>
      <c r="AU173" s="24" t="s">
        <v>1366</v>
      </c>
      <c r="AY173" s="24" t="s">
        <v>1422</v>
      </c>
      <c r="BE173" s="204">
        <f>IF(N173="základní",J173,0)</f>
        <v>0</v>
      </c>
      <c r="BF173" s="204">
        <f>IF(N173="snížená",J173,0)</f>
        <v>0</v>
      </c>
      <c r="BG173" s="204">
        <f>IF(N173="zákl. přenesená",J173,0)</f>
        <v>0</v>
      </c>
      <c r="BH173" s="204">
        <f>IF(N173="sníž. přenesená",J173,0)</f>
        <v>0</v>
      </c>
      <c r="BI173" s="204">
        <f>IF(N173="nulová",J173,0)</f>
        <v>0</v>
      </c>
      <c r="BJ173" s="24" t="s">
        <v>1450</v>
      </c>
      <c r="BK173" s="204">
        <f>ROUND(I173*H173,2)</f>
        <v>0</v>
      </c>
      <c r="BL173" s="24" t="s">
        <v>1358</v>
      </c>
      <c r="BM173" s="24" t="s">
        <v>1190</v>
      </c>
    </row>
    <row r="174" spans="2:65" s="1" customFormat="1" ht="50">
      <c r="B174" s="41"/>
      <c r="C174" s="63"/>
      <c r="D174" s="208" t="s">
        <v>1360</v>
      </c>
      <c r="E174" s="63"/>
      <c r="F174" s="209" t="s">
        <v>1191</v>
      </c>
      <c r="G174" s="63"/>
      <c r="H174" s="63"/>
      <c r="I174" s="163"/>
      <c r="J174" s="63"/>
      <c r="K174" s="63"/>
      <c r="L174" s="61"/>
      <c r="M174" s="207"/>
      <c r="N174" s="42"/>
      <c r="O174" s="42"/>
      <c r="P174" s="42"/>
      <c r="Q174" s="42"/>
      <c r="R174" s="42"/>
      <c r="S174" s="42"/>
      <c r="T174" s="78"/>
      <c r="AT174" s="24" t="s">
        <v>1360</v>
      </c>
      <c r="AU174" s="24" t="s">
        <v>1366</v>
      </c>
    </row>
    <row r="175" spans="2:65" s="11" customFormat="1">
      <c r="B175" s="210"/>
      <c r="C175" s="211"/>
      <c r="D175" s="205" t="s">
        <v>1345</v>
      </c>
      <c r="E175" s="232" t="s">
        <v>1448</v>
      </c>
      <c r="F175" s="233" t="s">
        <v>1192</v>
      </c>
      <c r="G175" s="211"/>
      <c r="H175" s="234">
        <v>30.4</v>
      </c>
      <c r="I175" s="215"/>
      <c r="J175" s="211"/>
      <c r="K175" s="211"/>
      <c r="L175" s="216"/>
      <c r="M175" s="217"/>
      <c r="N175" s="218"/>
      <c r="O175" s="218"/>
      <c r="P175" s="218"/>
      <c r="Q175" s="218"/>
      <c r="R175" s="218"/>
      <c r="S175" s="218"/>
      <c r="T175" s="219"/>
      <c r="AT175" s="220" t="s">
        <v>1345</v>
      </c>
      <c r="AU175" s="220" t="s">
        <v>1366</v>
      </c>
      <c r="AV175" s="11" t="s">
        <v>1366</v>
      </c>
      <c r="AW175" s="11" t="s">
        <v>1465</v>
      </c>
      <c r="AX175" s="11" t="s">
        <v>1450</v>
      </c>
      <c r="AY175" s="220" t="s">
        <v>1422</v>
      </c>
    </row>
    <row r="176" spans="2:65" s="1" customFormat="1" ht="28.75" customHeight="1">
      <c r="B176" s="41"/>
      <c r="C176" s="193" t="s">
        <v>1193</v>
      </c>
      <c r="D176" s="193" t="s">
        <v>1424</v>
      </c>
      <c r="E176" s="194" t="s">
        <v>1194</v>
      </c>
      <c r="F176" s="195" t="s">
        <v>1195</v>
      </c>
      <c r="G176" s="196" t="s">
        <v>1356</v>
      </c>
      <c r="H176" s="197">
        <v>2.16</v>
      </c>
      <c r="I176" s="198"/>
      <c r="J176" s="199">
        <f>ROUND(I176*H176,2)</f>
        <v>0</v>
      </c>
      <c r="K176" s="195" t="s">
        <v>1357</v>
      </c>
      <c r="L176" s="61"/>
      <c r="M176" s="200" t="s">
        <v>1448</v>
      </c>
      <c r="N176" s="201" t="s">
        <v>1472</v>
      </c>
      <c r="O176" s="42"/>
      <c r="P176" s="202">
        <f>O176*H176</f>
        <v>0</v>
      </c>
      <c r="Q176" s="202">
        <v>0.17818000000000001</v>
      </c>
      <c r="R176" s="202">
        <f>Q176*H176</f>
        <v>0.38486880000000001</v>
      </c>
      <c r="S176" s="202">
        <v>0</v>
      </c>
      <c r="T176" s="203">
        <f>S176*H176</f>
        <v>0</v>
      </c>
      <c r="AR176" s="24" t="s">
        <v>1358</v>
      </c>
      <c r="AT176" s="24" t="s">
        <v>1424</v>
      </c>
      <c r="AU176" s="24" t="s">
        <v>1366</v>
      </c>
      <c r="AY176" s="24" t="s">
        <v>1422</v>
      </c>
      <c r="BE176" s="204">
        <f>IF(N176="základní",J176,0)</f>
        <v>0</v>
      </c>
      <c r="BF176" s="204">
        <f>IF(N176="snížená",J176,0)</f>
        <v>0</v>
      </c>
      <c r="BG176" s="204">
        <f>IF(N176="zákl. přenesená",J176,0)</f>
        <v>0</v>
      </c>
      <c r="BH176" s="204">
        <f>IF(N176="sníž. přenesená",J176,0)</f>
        <v>0</v>
      </c>
      <c r="BI176" s="204">
        <f>IF(N176="nulová",J176,0)</f>
        <v>0</v>
      </c>
      <c r="BJ176" s="24" t="s">
        <v>1450</v>
      </c>
      <c r="BK176" s="204">
        <f>ROUND(I176*H176,2)</f>
        <v>0</v>
      </c>
      <c r="BL176" s="24" t="s">
        <v>1358</v>
      </c>
      <c r="BM176" s="24" t="s">
        <v>1196</v>
      </c>
    </row>
    <row r="177" spans="2:65" s="11" customFormat="1">
      <c r="B177" s="210"/>
      <c r="C177" s="211"/>
      <c r="D177" s="208" t="s">
        <v>1345</v>
      </c>
      <c r="E177" s="212" t="s">
        <v>1448</v>
      </c>
      <c r="F177" s="213" t="s">
        <v>1197</v>
      </c>
      <c r="G177" s="211"/>
      <c r="H177" s="214">
        <v>2.16</v>
      </c>
      <c r="I177" s="215"/>
      <c r="J177" s="211"/>
      <c r="K177" s="211"/>
      <c r="L177" s="216"/>
      <c r="M177" s="217"/>
      <c r="N177" s="218"/>
      <c r="O177" s="218"/>
      <c r="P177" s="218"/>
      <c r="Q177" s="218"/>
      <c r="R177" s="218"/>
      <c r="S177" s="218"/>
      <c r="T177" s="219"/>
      <c r="AT177" s="220" t="s">
        <v>1345</v>
      </c>
      <c r="AU177" s="220" t="s">
        <v>1366</v>
      </c>
      <c r="AV177" s="11" t="s">
        <v>1366</v>
      </c>
      <c r="AW177" s="11" t="s">
        <v>1465</v>
      </c>
      <c r="AX177" s="11" t="s">
        <v>1450</v>
      </c>
      <c r="AY177" s="220" t="s">
        <v>1422</v>
      </c>
    </row>
    <row r="178" spans="2:65" s="10" customFormat="1" ht="29.75" customHeight="1">
      <c r="B178" s="176"/>
      <c r="C178" s="177"/>
      <c r="D178" s="190" t="s">
        <v>1500</v>
      </c>
      <c r="E178" s="191" t="s">
        <v>1358</v>
      </c>
      <c r="F178" s="191" t="s">
        <v>1198</v>
      </c>
      <c r="G178" s="177"/>
      <c r="H178" s="177"/>
      <c r="I178" s="180"/>
      <c r="J178" s="192">
        <f>BK178</f>
        <v>0</v>
      </c>
      <c r="K178" s="177"/>
      <c r="L178" s="182"/>
      <c r="M178" s="183"/>
      <c r="N178" s="184"/>
      <c r="O178" s="184"/>
      <c r="P178" s="185">
        <f>SUM(P179:P214)</f>
        <v>0</v>
      </c>
      <c r="Q178" s="184"/>
      <c r="R178" s="185">
        <f>SUM(R179:R214)</f>
        <v>7.3078375899999992</v>
      </c>
      <c r="S178" s="184"/>
      <c r="T178" s="186">
        <f>SUM(T179:T214)</f>
        <v>0</v>
      </c>
      <c r="AR178" s="187" t="s">
        <v>1450</v>
      </c>
      <c r="AT178" s="188" t="s">
        <v>1500</v>
      </c>
      <c r="AU178" s="188" t="s">
        <v>1450</v>
      </c>
      <c r="AY178" s="187" t="s">
        <v>1422</v>
      </c>
      <c r="BK178" s="189">
        <f>SUM(BK179:BK214)</f>
        <v>0</v>
      </c>
    </row>
    <row r="179" spans="2:65" s="1" customFormat="1" ht="28.75" customHeight="1">
      <c r="B179" s="41"/>
      <c r="C179" s="193" t="s">
        <v>1199</v>
      </c>
      <c r="D179" s="193" t="s">
        <v>1424</v>
      </c>
      <c r="E179" s="194" t="s">
        <v>1200</v>
      </c>
      <c r="F179" s="195" t="s">
        <v>1201</v>
      </c>
      <c r="G179" s="196" t="s">
        <v>1245</v>
      </c>
      <c r="H179" s="197">
        <v>16</v>
      </c>
      <c r="I179" s="198"/>
      <c r="J179" s="199">
        <f>ROUND(I179*H179,2)</f>
        <v>0</v>
      </c>
      <c r="K179" s="195" t="s">
        <v>1357</v>
      </c>
      <c r="L179" s="61"/>
      <c r="M179" s="200" t="s">
        <v>1448</v>
      </c>
      <c r="N179" s="201" t="s">
        <v>1472</v>
      </c>
      <c r="O179" s="42"/>
      <c r="P179" s="202">
        <f>O179*H179</f>
        <v>0</v>
      </c>
      <c r="Q179" s="202">
        <v>5.8999999999999997E-2</v>
      </c>
      <c r="R179" s="202">
        <f>Q179*H179</f>
        <v>0.94399999999999995</v>
      </c>
      <c r="S179" s="202">
        <v>0</v>
      </c>
      <c r="T179" s="203">
        <f>S179*H179</f>
        <v>0</v>
      </c>
      <c r="AR179" s="24" t="s">
        <v>1358</v>
      </c>
      <c r="AT179" s="24" t="s">
        <v>1424</v>
      </c>
      <c r="AU179" s="24" t="s">
        <v>1366</v>
      </c>
      <c r="AY179" s="24" t="s">
        <v>1422</v>
      </c>
      <c r="BE179" s="204">
        <f>IF(N179="základní",J179,0)</f>
        <v>0</v>
      </c>
      <c r="BF179" s="204">
        <f>IF(N179="snížená",J179,0)</f>
        <v>0</v>
      </c>
      <c r="BG179" s="204">
        <f>IF(N179="zákl. přenesená",J179,0)</f>
        <v>0</v>
      </c>
      <c r="BH179" s="204">
        <f>IF(N179="sníž. přenesená",J179,0)</f>
        <v>0</v>
      </c>
      <c r="BI179" s="204">
        <f>IF(N179="nulová",J179,0)</f>
        <v>0</v>
      </c>
      <c r="BJ179" s="24" t="s">
        <v>1450</v>
      </c>
      <c r="BK179" s="204">
        <f>ROUND(I179*H179,2)</f>
        <v>0</v>
      </c>
      <c r="BL179" s="24" t="s">
        <v>1358</v>
      </c>
      <c r="BM179" s="24" t="s">
        <v>1202</v>
      </c>
    </row>
    <row r="180" spans="2:65" s="11" customFormat="1">
      <c r="B180" s="210"/>
      <c r="C180" s="211"/>
      <c r="D180" s="205" t="s">
        <v>1345</v>
      </c>
      <c r="E180" s="232" t="s">
        <v>1448</v>
      </c>
      <c r="F180" s="233" t="s">
        <v>1203</v>
      </c>
      <c r="G180" s="211"/>
      <c r="H180" s="234">
        <v>16</v>
      </c>
      <c r="I180" s="215"/>
      <c r="J180" s="211"/>
      <c r="K180" s="211"/>
      <c r="L180" s="216"/>
      <c r="M180" s="217"/>
      <c r="N180" s="218"/>
      <c r="O180" s="218"/>
      <c r="P180" s="218"/>
      <c r="Q180" s="218"/>
      <c r="R180" s="218"/>
      <c r="S180" s="218"/>
      <c r="T180" s="219"/>
      <c r="AT180" s="220" t="s">
        <v>1345</v>
      </c>
      <c r="AU180" s="220" t="s">
        <v>1366</v>
      </c>
      <c r="AV180" s="11" t="s">
        <v>1366</v>
      </c>
      <c r="AW180" s="11" t="s">
        <v>1465</v>
      </c>
      <c r="AX180" s="11" t="s">
        <v>1450</v>
      </c>
      <c r="AY180" s="220" t="s">
        <v>1422</v>
      </c>
    </row>
    <row r="181" spans="2:65" s="1" customFormat="1" ht="28.75" customHeight="1">
      <c r="B181" s="41"/>
      <c r="C181" s="193" t="s">
        <v>1204</v>
      </c>
      <c r="D181" s="193" t="s">
        <v>1424</v>
      </c>
      <c r="E181" s="194" t="s">
        <v>1205</v>
      </c>
      <c r="F181" s="195" t="s">
        <v>1206</v>
      </c>
      <c r="G181" s="196" t="s">
        <v>1332</v>
      </c>
      <c r="H181" s="197">
        <v>2.399</v>
      </c>
      <c r="I181" s="198"/>
      <c r="J181" s="199">
        <f>ROUND(I181*H181,2)</f>
        <v>0</v>
      </c>
      <c r="K181" s="195" t="s">
        <v>1357</v>
      </c>
      <c r="L181" s="61"/>
      <c r="M181" s="200" t="s">
        <v>1448</v>
      </c>
      <c r="N181" s="201" t="s">
        <v>1472</v>
      </c>
      <c r="O181" s="42"/>
      <c r="P181" s="202">
        <f>O181*H181</f>
        <v>0</v>
      </c>
      <c r="Q181" s="202">
        <v>2.4533700000000001</v>
      </c>
      <c r="R181" s="202">
        <f>Q181*H181</f>
        <v>5.8856346300000002</v>
      </c>
      <c r="S181" s="202">
        <v>0</v>
      </c>
      <c r="T181" s="203">
        <f>S181*H181</f>
        <v>0</v>
      </c>
      <c r="AR181" s="24" t="s">
        <v>1358</v>
      </c>
      <c r="AT181" s="24" t="s">
        <v>1424</v>
      </c>
      <c r="AU181" s="24" t="s">
        <v>1366</v>
      </c>
      <c r="AY181" s="24" t="s">
        <v>1422</v>
      </c>
      <c r="BE181" s="204">
        <f>IF(N181="základní",J181,0)</f>
        <v>0</v>
      </c>
      <c r="BF181" s="204">
        <f>IF(N181="snížená",J181,0)</f>
        <v>0</v>
      </c>
      <c r="BG181" s="204">
        <f>IF(N181="zákl. přenesená",J181,0)</f>
        <v>0</v>
      </c>
      <c r="BH181" s="204">
        <f>IF(N181="sníž. přenesená",J181,0)</f>
        <v>0</v>
      </c>
      <c r="BI181" s="204">
        <f>IF(N181="nulová",J181,0)</f>
        <v>0</v>
      </c>
      <c r="BJ181" s="24" t="s">
        <v>1450</v>
      </c>
      <c r="BK181" s="204">
        <f>ROUND(I181*H181,2)</f>
        <v>0</v>
      </c>
      <c r="BL181" s="24" t="s">
        <v>1358</v>
      </c>
      <c r="BM181" s="24" t="s">
        <v>1207</v>
      </c>
    </row>
    <row r="182" spans="2:65" s="11" customFormat="1">
      <c r="B182" s="210"/>
      <c r="C182" s="211"/>
      <c r="D182" s="208" t="s">
        <v>1345</v>
      </c>
      <c r="E182" s="212" t="s">
        <v>1448</v>
      </c>
      <c r="F182" s="213" t="s">
        <v>1208</v>
      </c>
      <c r="G182" s="211"/>
      <c r="H182" s="214">
        <v>1.389</v>
      </c>
      <c r="I182" s="215"/>
      <c r="J182" s="211"/>
      <c r="K182" s="211"/>
      <c r="L182" s="216"/>
      <c r="M182" s="217"/>
      <c r="N182" s="218"/>
      <c r="O182" s="218"/>
      <c r="P182" s="218"/>
      <c r="Q182" s="218"/>
      <c r="R182" s="218"/>
      <c r="S182" s="218"/>
      <c r="T182" s="219"/>
      <c r="AT182" s="220" t="s">
        <v>1345</v>
      </c>
      <c r="AU182" s="220" t="s">
        <v>1366</v>
      </c>
      <c r="AV182" s="11" t="s">
        <v>1366</v>
      </c>
      <c r="AW182" s="11" t="s">
        <v>1465</v>
      </c>
      <c r="AX182" s="11" t="s">
        <v>1501</v>
      </c>
      <c r="AY182" s="220" t="s">
        <v>1422</v>
      </c>
    </row>
    <row r="183" spans="2:65" s="11" customFormat="1">
      <c r="B183" s="210"/>
      <c r="C183" s="211"/>
      <c r="D183" s="208" t="s">
        <v>1345</v>
      </c>
      <c r="E183" s="212" t="s">
        <v>1448</v>
      </c>
      <c r="F183" s="213" t="s">
        <v>1209</v>
      </c>
      <c r="G183" s="211"/>
      <c r="H183" s="214">
        <v>0.20499999999999999</v>
      </c>
      <c r="I183" s="215"/>
      <c r="J183" s="211"/>
      <c r="K183" s="211"/>
      <c r="L183" s="216"/>
      <c r="M183" s="217"/>
      <c r="N183" s="218"/>
      <c r="O183" s="218"/>
      <c r="P183" s="218"/>
      <c r="Q183" s="218"/>
      <c r="R183" s="218"/>
      <c r="S183" s="218"/>
      <c r="T183" s="219"/>
      <c r="AT183" s="220" t="s">
        <v>1345</v>
      </c>
      <c r="AU183" s="220" t="s">
        <v>1366</v>
      </c>
      <c r="AV183" s="11" t="s">
        <v>1366</v>
      </c>
      <c r="AW183" s="11" t="s">
        <v>1465</v>
      </c>
      <c r="AX183" s="11" t="s">
        <v>1501</v>
      </c>
      <c r="AY183" s="220" t="s">
        <v>1422</v>
      </c>
    </row>
    <row r="184" spans="2:65" s="13" customFormat="1">
      <c r="B184" s="239"/>
      <c r="C184" s="240"/>
      <c r="D184" s="208" t="s">
        <v>1345</v>
      </c>
      <c r="E184" s="241" t="s">
        <v>1448</v>
      </c>
      <c r="F184" s="242" t="s">
        <v>1210</v>
      </c>
      <c r="G184" s="240"/>
      <c r="H184" s="243">
        <v>1.5940000000000001</v>
      </c>
      <c r="I184" s="244"/>
      <c r="J184" s="240"/>
      <c r="K184" s="240"/>
      <c r="L184" s="245"/>
      <c r="M184" s="246"/>
      <c r="N184" s="247"/>
      <c r="O184" s="247"/>
      <c r="P184" s="247"/>
      <c r="Q184" s="247"/>
      <c r="R184" s="247"/>
      <c r="S184" s="247"/>
      <c r="T184" s="248"/>
      <c r="AT184" s="249" t="s">
        <v>1345</v>
      </c>
      <c r="AU184" s="249" t="s">
        <v>1366</v>
      </c>
      <c r="AV184" s="13" t="s">
        <v>1349</v>
      </c>
      <c r="AW184" s="13" t="s">
        <v>1465</v>
      </c>
      <c r="AX184" s="13" t="s">
        <v>1501</v>
      </c>
      <c r="AY184" s="249" t="s">
        <v>1422</v>
      </c>
    </row>
    <row r="185" spans="2:65" s="11" customFormat="1">
      <c r="B185" s="210"/>
      <c r="C185" s="211"/>
      <c r="D185" s="208" t="s">
        <v>1345</v>
      </c>
      <c r="E185" s="212" t="s">
        <v>1448</v>
      </c>
      <c r="F185" s="213" t="s">
        <v>1211</v>
      </c>
      <c r="G185" s="211"/>
      <c r="H185" s="214">
        <v>0.51500000000000001</v>
      </c>
      <c r="I185" s="215"/>
      <c r="J185" s="211"/>
      <c r="K185" s="211"/>
      <c r="L185" s="216"/>
      <c r="M185" s="217"/>
      <c r="N185" s="218"/>
      <c r="O185" s="218"/>
      <c r="P185" s="218"/>
      <c r="Q185" s="218"/>
      <c r="R185" s="218"/>
      <c r="S185" s="218"/>
      <c r="T185" s="219"/>
      <c r="AT185" s="220" t="s">
        <v>1345</v>
      </c>
      <c r="AU185" s="220" t="s">
        <v>1366</v>
      </c>
      <c r="AV185" s="11" t="s">
        <v>1366</v>
      </c>
      <c r="AW185" s="11" t="s">
        <v>1465</v>
      </c>
      <c r="AX185" s="11" t="s">
        <v>1501</v>
      </c>
      <c r="AY185" s="220" t="s">
        <v>1422</v>
      </c>
    </row>
    <row r="186" spans="2:65" s="11" customFormat="1">
      <c r="B186" s="210"/>
      <c r="C186" s="211"/>
      <c r="D186" s="208" t="s">
        <v>1345</v>
      </c>
      <c r="E186" s="212" t="s">
        <v>1448</v>
      </c>
      <c r="F186" s="213" t="s">
        <v>1212</v>
      </c>
      <c r="G186" s="211"/>
      <c r="H186" s="214">
        <v>0.28999999999999998</v>
      </c>
      <c r="I186" s="215"/>
      <c r="J186" s="211"/>
      <c r="K186" s="211"/>
      <c r="L186" s="216"/>
      <c r="M186" s="217"/>
      <c r="N186" s="218"/>
      <c r="O186" s="218"/>
      <c r="P186" s="218"/>
      <c r="Q186" s="218"/>
      <c r="R186" s="218"/>
      <c r="S186" s="218"/>
      <c r="T186" s="219"/>
      <c r="AT186" s="220" t="s">
        <v>1345</v>
      </c>
      <c r="AU186" s="220" t="s">
        <v>1366</v>
      </c>
      <c r="AV186" s="11" t="s">
        <v>1366</v>
      </c>
      <c r="AW186" s="11" t="s">
        <v>1465</v>
      </c>
      <c r="AX186" s="11" t="s">
        <v>1501</v>
      </c>
      <c r="AY186" s="220" t="s">
        <v>1422</v>
      </c>
    </row>
    <row r="187" spans="2:65" s="13" customFormat="1">
      <c r="B187" s="239"/>
      <c r="C187" s="240"/>
      <c r="D187" s="208" t="s">
        <v>1345</v>
      </c>
      <c r="E187" s="241" t="s">
        <v>1448</v>
      </c>
      <c r="F187" s="242" t="s">
        <v>1210</v>
      </c>
      <c r="G187" s="240"/>
      <c r="H187" s="243">
        <v>0.80500000000000005</v>
      </c>
      <c r="I187" s="244"/>
      <c r="J187" s="240"/>
      <c r="K187" s="240"/>
      <c r="L187" s="245"/>
      <c r="M187" s="246"/>
      <c r="N187" s="247"/>
      <c r="O187" s="247"/>
      <c r="P187" s="247"/>
      <c r="Q187" s="247"/>
      <c r="R187" s="247"/>
      <c r="S187" s="247"/>
      <c r="T187" s="248"/>
      <c r="AT187" s="249" t="s">
        <v>1345</v>
      </c>
      <c r="AU187" s="249" t="s">
        <v>1366</v>
      </c>
      <c r="AV187" s="13" t="s">
        <v>1349</v>
      </c>
      <c r="AW187" s="13" t="s">
        <v>1465</v>
      </c>
      <c r="AX187" s="13" t="s">
        <v>1501</v>
      </c>
      <c r="AY187" s="249" t="s">
        <v>1422</v>
      </c>
    </row>
    <row r="188" spans="2:65" s="12" customFormat="1">
      <c r="B188" s="221"/>
      <c r="C188" s="222"/>
      <c r="D188" s="205" t="s">
        <v>1345</v>
      </c>
      <c r="E188" s="223" t="s">
        <v>1448</v>
      </c>
      <c r="F188" s="224" t="s">
        <v>1348</v>
      </c>
      <c r="G188" s="222"/>
      <c r="H188" s="225">
        <v>2.399</v>
      </c>
      <c r="I188" s="226"/>
      <c r="J188" s="222"/>
      <c r="K188" s="222"/>
      <c r="L188" s="227"/>
      <c r="M188" s="228"/>
      <c r="N188" s="229"/>
      <c r="O188" s="229"/>
      <c r="P188" s="229"/>
      <c r="Q188" s="229"/>
      <c r="R188" s="229"/>
      <c r="S188" s="229"/>
      <c r="T188" s="230"/>
      <c r="AT188" s="231" t="s">
        <v>1345</v>
      </c>
      <c r="AU188" s="231" t="s">
        <v>1366</v>
      </c>
      <c r="AV188" s="12" t="s">
        <v>1358</v>
      </c>
      <c r="AW188" s="12" t="s">
        <v>1465</v>
      </c>
      <c r="AX188" s="12" t="s">
        <v>1450</v>
      </c>
      <c r="AY188" s="231" t="s">
        <v>1422</v>
      </c>
    </row>
    <row r="189" spans="2:65" s="1" customFormat="1" ht="28.75" customHeight="1">
      <c r="B189" s="41"/>
      <c r="C189" s="193" t="s">
        <v>1213</v>
      </c>
      <c r="D189" s="193" t="s">
        <v>1424</v>
      </c>
      <c r="E189" s="194" t="s">
        <v>1214</v>
      </c>
      <c r="F189" s="195" t="s">
        <v>1215</v>
      </c>
      <c r="G189" s="196" t="s">
        <v>1356</v>
      </c>
      <c r="H189" s="197">
        <v>18.594000000000001</v>
      </c>
      <c r="I189" s="198"/>
      <c r="J189" s="199">
        <f>ROUND(I189*H189,2)</f>
        <v>0</v>
      </c>
      <c r="K189" s="195" t="s">
        <v>1448</v>
      </c>
      <c r="L189" s="61"/>
      <c r="M189" s="200" t="s">
        <v>1448</v>
      </c>
      <c r="N189" s="201" t="s">
        <v>1472</v>
      </c>
      <c r="O189" s="42"/>
      <c r="P189" s="202">
        <f>O189*H189</f>
        <v>0</v>
      </c>
      <c r="Q189" s="202">
        <v>0</v>
      </c>
      <c r="R189" s="202">
        <f>Q189*H189</f>
        <v>0</v>
      </c>
      <c r="S189" s="202">
        <v>0</v>
      </c>
      <c r="T189" s="203">
        <f>S189*H189</f>
        <v>0</v>
      </c>
      <c r="AR189" s="24" t="s">
        <v>1358</v>
      </c>
      <c r="AT189" s="24" t="s">
        <v>1424</v>
      </c>
      <c r="AU189" s="24" t="s">
        <v>1366</v>
      </c>
      <c r="AY189" s="24" t="s">
        <v>1422</v>
      </c>
      <c r="BE189" s="204">
        <f>IF(N189="základní",J189,0)</f>
        <v>0</v>
      </c>
      <c r="BF189" s="204">
        <f>IF(N189="snížená",J189,0)</f>
        <v>0</v>
      </c>
      <c r="BG189" s="204">
        <f>IF(N189="zákl. přenesená",J189,0)</f>
        <v>0</v>
      </c>
      <c r="BH189" s="204">
        <f>IF(N189="sníž. přenesená",J189,0)</f>
        <v>0</v>
      </c>
      <c r="BI189" s="204">
        <f>IF(N189="nulová",J189,0)</f>
        <v>0</v>
      </c>
      <c r="BJ189" s="24" t="s">
        <v>1450</v>
      </c>
      <c r="BK189" s="204">
        <f>ROUND(I189*H189,2)</f>
        <v>0</v>
      </c>
      <c r="BL189" s="24" t="s">
        <v>1358</v>
      </c>
      <c r="BM189" s="24" t="s">
        <v>1216</v>
      </c>
    </row>
    <row r="190" spans="2:65" s="11" customFormat="1">
      <c r="B190" s="210"/>
      <c r="C190" s="211"/>
      <c r="D190" s="208" t="s">
        <v>1345</v>
      </c>
      <c r="E190" s="212" t="s">
        <v>1448</v>
      </c>
      <c r="F190" s="213" t="s">
        <v>1217</v>
      </c>
      <c r="G190" s="211"/>
      <c r="H190" s="214">
        <v>11.574</v>
      </c>
      <c r="I190" s="215"/>
      <c r="J190" s="211"/>
      <c r="K190" s="211"/>
      <c r="L190" s="216"/>
      <c r="M190" s="217"/>
      <c r="N190" s="218"/>
      <c r="O190" s="218"/>
      <c r="P190" s="218"/>
      <c r="Q190" s="218"/>
      <c r="R190" s="218"/>
      <c r="S190" s="218"/>
      <c r="T190" s="219"/>
      <c r="AT190" s="220" t="s">
        <v>1345</v>
      </c>
      <c r="AU190" s="220" t="s">
        <v>1366</v>
      </c>
      <c r="AV190" s="11" t="s">
        <v>1366</v>
      </c>
      <c r="AW190" s="11" t="s">
        <v>1465</v>
      </c>
      <c r="AX190" s="11" t="s">
        <v>1501</v>
      </c>
      <c r="AY190" s="220" t="s">
        <v>1422</v>
      </c>
    </row>
    <row r="191" spans="2:65" s="13" customFormat="1">
      <c r="B191" s="239"/>
      <c r="C191" s="240"/>
      <c r="D191" s="208" t="s">
        <v>1345</v>
      </c>
      <c r="E191" s="241" t="s">
        <v>1448</v>
      </c>
      <c r="F191" s="242" t="s">
        <v>1210</v>
      </c>
      <c r="G191" s="240"/>
      <c r="H191" s="243">
        <v>11.574</v>
      </c>
      <c r="I191" s="244"/>
      <c r="J191" s="240"/>
      <c r="K191" s="240"/>
      <c r="L191" s="245"/>
      <c r="M191" s="246"/>
      <c r="N191" s="247"/>
      <c r="O191" s="247"/>
      <c r="P191" s="247"/>
      <c r="Q191" s="247"/>
      <c r="R191" s="247"/>
      <c r="S191" s="247"/>
      <c r="T191" s="248"/>
      <c r="AT191" s="249" t="s">
        <v>1345</v>
      </c>
      <c r="AU191" s="249" t="s">
        <v>1366</v>
      </c>
      <c r="AV191" s="13" t="s">
        <v>1349</v>
      </c>
      <c r="AW191" s="13" t="s">
        <v>1465</v>
      </c>
      <c r="AX191" s="13" t="s">
        <v>1501</v>
      </c>
      <c r="AY191" s="249" t="s">
        <v>1422</v>
      </c>
    </row>
    <row r="192" spans="2:65" s="11" customFormat="1">
      <c r="B192" s="210"/>
      <c r="C192" s="211"/>
      <c r="D192" s="208" t="s">
        <v>1345</v>
      </c>
      <c r="E192" s="212" t="s">
        <v>1448</v>
      </c>
      <c r="F192" s="213" t="s">
        <v>1218</v>
      </c>
      <c r="G192" s="211"/>
      <c r="H192" s="214">
        <v>7.02</v>
      </c>
      <c r="I192" s="215"/>
      <c r="J192" s="211"/>
      <c r="K192" s="211"/>
      <c r="L192" s="216"/>
      <c r="M192" s="217"/>
      <c r="N192" s="218"/>
      <c r="O192" s="218"/>
      <c r="P192" s="218"/>
      <c r="Q192" s="218"/>
      <c r="R192" s="218"/>
      <c r="S192" s="218"/>
      <c r="T192" s="219"/>
      <c r="AT192" s="220" t="s">
        <v>1345</v>
      </c>
      <c r="AU192" s="220" t="s">
        <v>1366</v>
      </c>
      <c r="AV192" s="11" t="s">
        <v>1366</v>
      </c>
      <c r="AW192" s="11" t="s">
        <v>1465</v>
      </c>
      <c r="AX192" s="11" t="s">
        <v>1501</v>
      </c>
      <c r="AY192" s="220" t="s">
        <v>1422</v>
      </c>
    </row>
    <row r="193" spans="2:65" s="13" customFormat="1">
      <c r="B193" s="239"/>
      <c r="C193" s="240"/>
      <c r="D193" s="208" t="s">
        <v>1345</v>
      </c>
      <c r="E193" s="241" t="s">
        <v>1448</v>
      </c>
      <c r="F193" s="242" t="s">
        <v>1210</v>
      </c>
      <c r="G193" s="240"/>
      <c r="H193" s="243">
        <v>7.02</v>
      </c>
      <c r="I193" s="244"/>
      <c r="J193" s="240"/>
      <c r="K193" s="240"/>
      <c r="L193" s="245"/>
      <c r="M193" s="246"/>
      <c r="N193" s="247"/>
      <c r="O193" s="247"/>
      <c r="P193" s="247"/>
      <c r="Q193" s="247"/>
      <c r="R193" s="247"/>
      <c r="S193" s="247"/>
      <c r="T193" s="248"/>
      <c r="AT193" s="249" t="s">
        <v>1345</v>
      </c>
      <c r="AU193" s="249" t="s">
        <v>1366</v>
      </c>
      <c r="AV193" s="13" t="s">
        <v>1349</v>
      </c>
      <c r="AW193" s="13" t="s">
        <v>1465</v>
      </c>
      <c r="AX193" s="13" t="s">
        <v>1501</v>
      </c>
      <c r="AY193" s="249" t="s">
        <v>1422</v>
      </c>
    </row>
    <row r="194" spans="2:65" s="12" customFormat="1">
      <c r="B194" s="221"/>
      <c r="C194" s="222"/>
      <c r="D194" s="205" t="s">
        <v>1345</v>
      </c>
      <c r="E194" s="223" t="s">
        <v>1448</v>
      </c>
      <c r="F194" s="224" t="s">
        <v>1348</v>
      </c>
      <c r="G194" s="222"/>
      <c r="H194" s="225">
        <v>18.594000000000001</v>
      </c>
      <c r="I194" s="226"/>
      <c r="J194" s="222"/>
      <c r="K194" s="222"/>
      <c r="L194" s="227"/>
      <c r="M194" s="228"/>
      <c r="N194" s="229"/>
      <c r="O194" s="229"/>
      <c r="P194" s="229"/>
      <c r="Q194" s="229"/>
      <c r="R194" s="229"/>
      <c r="S194" s="229"/>
      <c r="T194" s="230"/>
      <c r="AT194" s="231" t="s">
        <v>1345</v>
      </c>
      <c r="AU194" s="231" t="s">
        <v>1366</v>
      </c>
      <c r="AV194" s="12" t="s">
        <v>1358</v>
      </c>
      <c r="AW194" s="12" t="s">
        <v>1465</v>
      </c>
      <c r="AX194" s="12" t="s">
        <v>1450</v>
      </c>
      <c r="AY194" s="231" t="s">
        <v>1422</v>
      </c>
    </row>
    <row r="195" spans="2:65" s="1" customFormat="1" ht="28.75" customHeight="1">
      <c r="B195" s="41"/>
      <c r="C195" s="193" t="s">
        <v>1219</v>
      </c>
      <c r="D195" s="193" t="s">
        <v>1424</v>
      </c>
      <c r="E195" s="194" t="s">
        <v>1220</v>
      </c>
      <c r="F195" s="195" t="s">
        <v>1221</v>
      </c>
      <c r="G195" s="196" t="s">
        <v>1317</v>
      </c>
      <c r="H195" s="197">
        <v>0.185</v>
      </c>
      <c r="I195" s="198"/>
      <c r="J195" s="199">
        <f>ROUND(I195*H195,2)</f>
        <v>0</v>
      </c>
      <c r="K195" s="195" t="s">
        <v>1357</v>
      </c>
      <c r="L195" s="61"/>
      <c r="M195" s="200" t="s">
        <v>1448</v>
      </c>
      <c r="N195" s="201" t="s">
        <v>1472</v>
      </c>
      <c r="O195" s="42"/>
      <c r="P195" s="202">
        <f>O195*H195</f>
        <v>0</v>
      </c>
      <c r="Q195" s="202">
        <v>1.0530600000000001</v>
      </c>
      <c r="R195" s="202">
        <f>Q195*H195</f>
        <v>0.19481610000000002</v>
      </c>
      <c r="S195" s="202">
        <v>0</v>
      </c>
      <c r="T195" s="203">
        <f>S195*H195</f>
        <v>0</v>
      </c>
      <c r="AR195" s="24" t="s">
        <v>1358</v>
      </c>
      <c r="AT195" s="24" t="s">
        <v>1424</v>
      </c>
      <c r="AU195" s="24" t="s">
        <v>1366</v>
      </c>
      <c r="AY195" s="24" t="s">
        <v>1422</v>
      </c>
      <c r="BE195" s="204">
        <f>IF(N195="základní",J195,0)</f>
        <v>0</v>
      </c>
      <c r="BF195" s="204">
        <f>IF(N195="snížená",J195,0)</f>
        <v>0</v>
      </c>
      <c r="BG195" s="204">
        <f>IF(N195="zákl. přenesená",J195,0)</f>
        <v>0</v>
      </c>
      <c r="BH195" s="204">
        <f>IF(N195="sníž. přenesená",J195,0)</f>
        <v>0</v>
      </c>
      <c r="BI195" s="204">
        <f>IF(N195="nulová",J195,0)</f>
        <v>0</v>
      </c>
      <c r="BJ195" s="24" t="s">
        <v>1450</v>
      </c>
      <c r="BK195" s="204">
        <f>ROUND(I195*H195,2)</f>
        <v>0</v>
      </c>
      <c r="BL195" s="24" t="s">
        <v>1358</v>
      </c>
      <c r="BM195" s="24" t="s">
        <v>1222</v>
      </c>
    </row>
    <row r="196" spans="2:65" s="11" customFormat="1">
      <c r="B196" s="210"/>
      <c r="C196" s="211"/>
      <c r="D196" s="208" t="s">
        <v>1345</v>
      </c>
      <c r="E196" s="212" t="s">
        <v>1448</v>
      </c>
      <c r="F196" s="213" t="s">
        <v>1223</v>
      </c>
      <c r="G196" s="211"/>
      <c r="H196" s="214">
        <v>0.13500000000000001</v>
      </c>
      <c r="I196" s="215"/>
      <c r="J196" s="211"/>
      <c r="K196" s="211"/>
      <c r="L196" s="216"/>
      <c r="M196" s="217"/>
      <c r="N196" s="218"/>
      <c r="O196" s="218"/>
      <c r="P196" s="218"/>
      <c r="Q196" s="218"/>
      <c r="R196" s="218"/>
      <c r="S196" s="218"/>
      <c r="T196" s="219"/>
      <c r="AT196" s="220" t="s">
        <v>1345</v>
      </c>
      <c r="AU196" s="220" t="s">
        <v>1366</v>
      </c>
      <c r="AV196" s="11" t="s">
        <v>1366</v>
      </c>
      <c r="AW196" s="11" t="s">
        <v>1465</v>
      </c>
      <c r="AX196" s="11" t="s">
        <v>1501</v>
      </c>
      <c r="AY196" s="220" t="s">
        <v>1422</v>
      </c>
    </row>
    <row r="197" spans="2:65" s="13" customFormat="1">
      <c r="B197" s="239"/>
      <c r="C197" s="240"/>
      <c r="D197" s="208" t="s">
        <v>1345</v>
      </c>
      <c r="E197" s="241" t="s">
        <v>1448</v>
      </c>
      <c r="F197" s="242" t="s">
        <v>1210</v>
      </c>
      <c r="G197" s="240"/>
      <c r="H197" s="243">
        <v>0.13500000000000001</v>
      </c>
      <c r="I197" s="244"/>
      <c r="J197" s="240"/>
      <c r="K197" s="240"/>
      <c r="L197" s="245"/>
      <c r="M197" s="246"/>
      <c r="N197" s="247"/>
      <c r="O197" s="247"/>
      <c r="P197" s="247"/>
      <c r="Q197" s="247"/>
      <c r="R197" s="247"/>
      <c r="S197" s="247"/>
      <c r="T197" s="248"/>
      <c r="AT197" s="249" t="s">
        <v>1345</v>
      </c>
      <c r="AU197" s="249" t="s">
        <v>1366</v>
      </c>
      <c r="AV197" s="13" t="s">
        <v>1349</v>
      </c>
      <c r="AW197" s="13" t="s">
        <v>1465</v>
      </c>
      <c r="AX197" s="13" t="s">
        <v>1501</v>
      </c>
      <c r="AY197" s="249" t="s">
        <v>1422</v>
      </c>
    </row>
    <row r="198" spans="2:65" s="11" customFormat="1">
      <c r="B198" s="210"/>
      <c r="C198" s="211"/>
      <c r="D198" s="208" t="s">
        <v>1345</v>
      </c>
      <c r="E198" s="212" t="s">
        <v>1448</v>
      </c>
      <c r="F198" s="213" t="s">
        <v>1224</v>
      </c>
      <c r="G198" s="211"/>
      <c r="H198" s="214">
        <v>0.05</v>
      </c>
      <c r="I198" s="215"/>
      <c r="J198" s="211"/>
      <c r="K198" s="211"/>
      <c r="L198" s="216"/>
      <c r="M198" s="217"/>
      <c r="N198" s="218"/>
      <c r="O198" s="218"/>
      <c r="P198" s="218"/>
      <c r="Q198" s="218"/>
      <c r="R198" s="218"/>
      <c r="S198" s="218"/>
      <c r="T198" s="219"/>
      <c r="AT198" s="220" t="s">
        <v>1345</v>
      </c>
      <c r="AU198" s="220" t="s">
        <v>1366</v>
      </c>
      <c r="AV198" s="11" t="s">
        <v>1366</v>
      </c>
      <c r="AW198" s="11" t="s">
        <v>1465</v>
      </c>
      <c r="AX198" s="11" t="s">
        <v>1501</v>
      </c>
      <c r="AY198" s="220" t="s">
        <v>1422</v>
      </c>
    </row>
    <row r="199" spans="2:65" s="13" customFormat="1">
      <c r="B199" s="239"/>
      <c r="C199" s="240"/>
      <c r="D199" s="208" t="s">
        <v>1345</v>
      </c>
      <c r="E199" s="241" t="s">
        <v>1448</v>
      </c>
      <c r="F199" s="242" t="s">
        <v>1210</v>
      </c>
      <c r="G199" s="240"/>
      <c r="H199" s="243">
        <v>0.05</v>
      </c>
      <c r="I199" s="244"/>
      <c r="J199" s="240"/>
      <c r="K199" s="240"/>
      <c r="L199" s="245"/>
      <c r="M199" s="246"/>
      <c r="N199" s="247"/>
      <c r="O199" s="247"/>
      <c r="P199" s="247"/>
      <c r="Q199" s="247"/>
      <c r="R199" s="247"/>
      <c r="S199" s="247"/>
      <c r="T199" s="248"/>
      <c r="AT199" s="249" t="s">
        <v>1345</v>
      </c>
      <c r="AU199" s="249" t="s">
        <v>1366</v>
      </c>
      <c r="AV199" s="13" t="s">
        <v>1349</v>
      </c>
      <c r="AW199" s="13" t="s">
        <v>1465</v>
      </c>
      <c r="AX199" s="13" t="s">
        <v>1501</v>
      </c>
      <c r="AY199" s="249" t="s">
        <v>1422</v>
      </c>
    </row>
    <row r="200" spans="2:65" s="12" customFormat="1">
      <c r="B200" s="221"/>
      <c r="C200" s="222"/>
      <c r="D200" s="205" t="s">
        <v>1345</v>
      </c>
      <c r="E200" s="223" t="s">
        <v>1448</v>
      </c>
      <c r="F200" s="224" t="s">
        <v>1348</v>
      </c>
      <c r="G200" s="222"/>
      <c r="H200" s="225">
        <v>0.185</v>
      </c>
      <c r="I200" s="226"/>
      <c r="J200" s="222"/>
      <c r="K200" s="222"/>
      <c r="L200" s="227"/>
      <c r="M200" s="228"/>
      <c r="N200" s="229"/>
      <c r="O200" s="229"/>
      <c r="P200" s="229"/>
      <c r="Q200" s="229"/>
      <c r="R200" s="229"/>
      <c r="S200" s="229"/>
      <c r="T200" s="230"/>
      <c r="AT200" s="231" t="s">
        <v>1345</v>
      </c>
      <c r="AU200" s="231" t="s">
        <v>1366</v>
      </c>
      <c r="AV200" s="12" t="s">
        <v>1358</v>
      </c>
      <c r="AW200" s="12" t="s">
        <v>1465</v>
      </c>
      <c r="AX200" s="12" t="s">
        <v>1450</v>
      </c>
      <c r="AY200" s="231" t="s">
        <v>1422</v>
      </c>
    </row>
    <row r="201" spans="2:65" s="1" customFormat="1" ht="28.75" customHeight="1">
      <c r="B201" s="41"/>
      <c r="C201" s="193" t="s">
        <v>1225</v>
      </c>
      <c r="D201" s="193" t="s">
        <v>1424</v>
      </c>
      <c r="E201" s="194" t="s">
        <v>1226</v>
      </c>
      <c r="F201" s="195" t="s">
        <v>1227</v>
      </c>
      <c r="G201" s="196" t="s">
        <v>1356</v>
      </c>
      <c r="H201" s="197">
        <v>19.702999999999999</v>
      </c>
      <c r="I201" s="198"/>
      <c r="J201" s="199">
        <f>ROUND(I201*H201,2)</f>
        <v>0</v>
      </c>
      <c r="K201" s="195" t="s">
        <v>1357</v>
      </c>
      <c r="L201" s="61"/>
      <c r="M201" s="200" t="s">
        <v>1448</v>
      </c>
      <c r="N201" s="201" t="s">
        <v>1472</v>
      </c>
      <c r="O201" s="42"/>
      <c r="P201" s="202">
        <f>O201*H201</f>
        <v>0</v>
      </c>
      <c r="Q201" s="202">
        <v>1.282E-2</v>
      </c>
      <c r="R201" s="202">
        <f>Q201*H201</f>
        <v>0.25259245999999996</v>
      </c>
      <c r="S201" s="202">
        <v>0</v>
      </c>
      <c r="T201" s="203">
        <f>S201*H201</f>
        <v>0</v>
      </c>
      <c r="AR201" s="24" t="s">
        <v>1358</v>
      </c>
      <c r="AT201" s="24" t="s">
        <v>1424</v>
      </c>
      <c r="AU201" s="24" t="s">
        <v>1366</v>
      </c>
      <c r="AY201" s="24" t="s">
        <v>1422</v>
      </c>
      <c r="BE201" s="204">
        <f>IF(N201="základní",J201,0)</f>
        <v>0</v>
      </c>
      <c r="BF201" s="204">
        <f>IF(N201="snížená",J201,0)</f>
        <v>0</v>
      </c>
      <c r="BG201" s="204">
        <f>IF(N201="zákl. přenesená",J201,0)</f>
        <v>0</v>
      </c>
      <c r="BH201" s="204">
        <f>IF(N201="sníž. přenesená",J201,0)</f>
        <v>0</v>
      </c>
      <c r="BI201" s="204">
        <f>IF(N201="nulová",J201,0)</f>
        <v>0</v>
      </c>
      <c r="BJ201" s="24" t="s">
        <v>1450</v>
      </c>
      <c r="BK201" s="204">
        <f>ROUND(I201*H201,2)</f>
        <v>0</v>
      </c>
      <c r="BL201" s="24" t="s">
        <v>1358</v>
      </c>
      <c r="BM201" s="24" t="s">
        <v>1228</v>
      </c>
    </row>
    <row r="202" spans="2:65" s="11" customFormat="1">
      <c r="B202" s="210"/>
      <c r="C202" s="211"/>
      <c r="D202" s="208" t="s">
        <v>1345</v>
      </c>
      <c r="E202" s="212" t="s">
        <v>1448</v>
      </c>
      <c r="F202" s="213" t="s">
        <v>1217</v>
      </c>
      <c r="G202" s="211"/>
      <c r="H202" s="214">
        <v>11.574</v>
      </c>
      <c r="I202" s="215"/>
      <c r="J202" s="211"/>
      <c r="K202" s="211"/>
      <c r="L202" s="216"/>
      <c r="M202" s="217"/>
      <c r="N202" s="218"/>
      <c r="O202" s="218"/>
      <c r="P202" s="218"/>
      <c r="Q202" s="218"/>
      <c r="R202" s="218"/>
      <c r="S202" s="218"/>
      <c r="T202" s="219"/>
      <c r="AT202" s="220" t="s">
        <v>1345</v>
      </c>
      <c r="AU202" s="220" t="s">
        <v>1366</v>
      </c>
      <c r="AV202" s="11" t="s">
        <v>1366</v>
      </c>
      <c r="AW202" s="11" t="s">
        <v>1465</v>
      </c>
      <c r="AX202" s="11" t="s">
        <v>1501</v>
      </c>
      <c r="AY202" s="220" t="s">
        <v>1422</v>
      </c>
    </row>
    <row r="203" spans="2:65" s="11" customFormat="1">
      <c r="B203" s="210"/>
      <c r="C203" s="211"/>
      <c r="D203" s="208" t="s">
        <v>1345</v>
      </c>
      <c r="E203" s="212" t="s">
        <v>1448</v>
      </c>
      <c r="F203" s="213" t="s">
        <v>1229</v>
      </c>
      <c r="G203" s="211"/>
      <c r="H203" s="214">
        <v>3.254</v>
      </c>
      <c r="I203" s="215"/>
      <c r="J203" s="211"/>
      <c r="K203" s="211"/>
      <c r="L203" s="216"/>
      <c r="M203" s="217"/>
      <c r="N203" s="218"/>
      <c r="O203" s="218"/>
      <c r="P203" s="218"/>
      <c r="Q203" s="218"/>
      <c r="R203" s="218"/>
      <c r="S203" s="218"/>
      <c r="T203" s="219"/>
      <c r="AT203" s="220" t="s">
        <v>1345</v>
      </c>
      <c r="AU203" s="220" t="s">
        <v>1366</v>
      </c>
      <c r="AV203" s="11" t="s">
        <v>1366</v>
      </c>
      <c r="AW203" s="11" t="s">
        <v>1465</v>
      </c>
      <c r="AX203" s="11" t="s">
        <v>1501</v>
      </c>
      <c r="AY203" s="220" t="s">
        <v>1422</v>
      </c>
    </row>
    <row r="204" spans="2:65" s="13" customFormat="1">
      <c r="B204" s="239"/>
      <c r="C204" s="240"/>
      <c r="D204" s="208" t="s">
        <v>1345</v>
      </c>
      <c r="E204" s="241" t="s">
        <v>1448</v>
      </c>
      <c r="F204" s="242" t="s">
        <v>1210</v>
      </c>
      <c r="G204" s="240"/>
      <c r="H204" s="243">
        <v>14.827999999999999</v>
      </c>
      <c r="I204" s="244"/>
      <c r="J204" s="240"/>
      <c r="K204" s="240"/>
      <c r="L204" s="245"/>
      <c r="M204" s="246"/>
      <c r="N204" s="247"/>
      <c r="O204" s="247"/>
      <c r="P204" s="247"/>
      <c r="Q204" s="247"/>
      <c r="R204" s="247"/>
      <c r="S204" s="247"/>
      <c r="T204" s="248"/>
      <c r="AT204" s="249" t="s">
        <v>1345</v>
      </c>
      <c r="AU204" s="249" t="s">
        <v>1366</v>
      </c>
      <c r="AV204" s="13" t="s">
        <v>1349</v>
      </c>
      <c r="AW204" s="13" t="s">
        <v>1465</v>
      </c>
      <c r="AX204" s="13" t="s">
        <v>1501</v>
      </c>
      <c r="AY204" s="249" t="s">
        <v>1422</v>
      </c>
    </row>
    <row r="205" spans="2:65" s="11" customFormat="1">
      <c r="B205" s="210"/>
      <c r="C205" s="211"/>
      <c r="D205" s="208" t="s">
        <v>1345</v>
      </c>
      <c r="E205" s="212" t="s">
        <v>1448</v>
      </c>
      <c r="F205" s="213" t="s">
        <v>1230</v>
      </c>
      <c r="G205" s="211"/>
      <c r="H205" s="214">
        <v>4.29</v>
      </c>
      <c r="I205" s="215"/>
      <c r="J205" s="211"/>
      <c r="K205" s="211"/>
      <c r="L205" s="216"/>
      <c r="M205" s="217"/>
      <c r="N205" s="218"/>
      <c r="O205" s="218"/>
      <c r="P205" s="218"/>
      <c r="Q205" s="218"/>
      <c r="R205" s="218"/>
      <c r="S205" s="218"/>
      <c r="T205" s="219"/>
      <c r="AT205" s="220" t="s">
        <v>1345</v>
      </c>
      <c r="AU205" s="220" t="s">
        <v>1366</v>
      </c>
      <c r="AV205" s="11" t="s">
        <v>1366</v>
      </c>
      <c r="AW205" s="11" t="s">
        <v>1465</v>
      </c>
      <c r="AX205" s="11" t="s">
        <v>1501</v>
      </c>
      <c r="AY205" s="220" t="s">
        <v>1422</v>
      </c>
    </row>
    <row r="206" spans="2:65" s="11" customFormat="1">
      <c r="B206" s="210"/>
      <c r="C206" s="211"/>
      <c r="D206" s="208" t="s">
        <v>1345</v>
      </c>
      <c r="E206" s="212" t="s">
        <v>1448</v>
      </c>
      <c r="F206" s="213" t="s">
        <v>1231</v>
      </c>
      <c r="G206" s="211"/>
      <c r="H206" s="214">
        <v>0.58499999999999996</v>
      </c>
      <c r="I206" s="215"/>
      <c r="J206" s="211"/>
      <c r="K206" s="211"/>
      <c r="L206" s="216"/>
      <c r="M206" s="217"/>
      <c r="N206" s="218"/>
      <c r="O206" s="218"/>
      <c r="P206" s="218"/>
      <c r="Q206" s="218"/>
      <c r="R206" s="218"/>
      <c r="S206" s="218"/>
      <c r="T206" s="219"/>
      <c r="AT206" s="220" t="s">
        <v>1345</v>
      </c>
      <c r="AU206" s="220" t="s">
        <v>1366</v>
      </c>
      <c r="AV206" s="11" t="s">
        <v>1366</v>
      </c>
      <c r="AW206" s="11" t="s">
        <v>1465</v>
      </c>
      <c r="AX206" s="11" t="s">
        <v>1501</v>
      </c>
      <c r="AY206" s="220" t="s">
        <v>1422</v>
      </c>
    </row>
    <row r="207" spans="2:65" s="13" customFormat="1">
      <c r="B207" s="239"/>
      <c r="C207" s="240"/>
      <c r="D207" s="208" t="s">
        <v>1345</v>
      </c>
      <c r="E207" s="241" t="s">
        <v>1448</v>
      </c>
      <c r="F207" s="242" t="s">
        <v>1210</v>
      </c>
      <c r="G207" s="240"/>
      <c r="H207" s="243">
        <v>4.875</v>
      </c>
      <c r="I207" s="244"/>
      <c r="J207" s="240"/>
      <c r="K207" s="240"/>
      <c r="L207" s="245"/>
      <c r="M207" s="246"/>
      <c r="N207" s="247"/>
      <c r="O207" s="247"/>
      <c r="P207" s="247"/>
      <c r="Q207" s="247"/>
      <c r="R207" s="247"/>
      <c r="S207" s="247"/>
      <c r="T207" s="248"/>
      <c r="AT207" s="249" t="s">
        <v>1345</v>
      </c>
      <c r="AU207" s="249" t="s">
        <v>1366</v>
      </c>
      <c r="AV207" s="13" t="s">
        <v>1349</v>
      </c>
      <c r="AW207" s="13" t="s">
        <v>1465</v>
      </c>
      <c r="AX207" s="13" t="s">
        <v>1501</v>
      </c>
      <c r="AY207" s="249" t="s">
        <v>1422</v>
      </c>
    </row>
    <row r="208" spans="2:65" s="12" customFormat="1">
      <c r="B208" s="221"/>
      <c r="C208" s="222"/>
      <c r="D208" s="205" t="s">
        <v>1345</v>
      </c>
      <c r="E208" s="223" t="s">
        <v>1448</v>
      </c>
      <c r="F208" s="224" t="s">
        <v>1348</v>
      </c>
      <c r="G208" s="222"/>
      <c r="H208" s="225">
        <v>19.702999999999999</v>
      </c>
      <c r="I208" s="226"/>
      <c r="J208" s="222"/>
      <c r="K208" s="222"/>
      <c r="L208" s="227"/>
      <c r="M208" s="228"/>
      <c r="N208" s="229"/>
      <c r="O208" s="229"/>
      <c r="P208" s="229"/>
      <c r="Q208" s="229"/>
      <c r="R208" s="229"/>
      <c r="S208" s="229"/>
      <c r="T208" s="230"/>
      <c r="AT208" s="231" t="s">
        <v>1345</v>
      </c>
      <c r="AU208" s="231" t="s">
        <v>1366</v>
      </c>
      <c r="AV208" s="12" t="s">
        <v>1358</v>
      </c>
      <c r="AW208" s="12" t="s">
        <v>1465</v>
      </c>
      <c r="AX208" s="12" t="s">
        <v>1450</v>
      </c>
      <c r="AY208" s="231" t="s">
        <v>1422</v>
      </c>
    </row>
    <row r="209" spans="2:65" s="1" customFormat="1" ht="28.75" customHeight="1">
      <c r="B209" s="41"/>
      <c r="C209" s="193" t="s">
        <v>1232</v>
      </c>
      <c r="D209" s="193" t="s">
        <v>1424</v>
      </c>
      <c r="E209" s="194" t="s">
        <v>1233</v>
      </c>
      <c r="F209" s="195" t="s">
        <v>1234</v>
      </c>
      <c r="G209" s="196" t="s">
        <v>1356</v>
      </c>
      <c r="H209" s="197">
        <v>19.702999999999999</v>
      </c>
      <c r="I209" s="198"/>
      <c r="J209" s="199">
        <f>ROUND(I209*H209,2)</f>
        <v>0</v>
      </c>
      <c r="K209" s="195" t="s">
        <v>1357</v>
      </c>
      <c r="L209" s="61"/>
      <c r="M209" s="200" t="s">
        <v>1448</v>
      </c>
      <c r="N209" s="201" t="s">
        <v>1472</v>
      </c>
      <c r="O209" s="42"/>
      <c r="P209" s="202">
        <f>O209*H209</f>
        <v>0</v>
      </c>
      <c r="Q209" s="202">
        <v>0</v>
      </c>
      <c r="R209" s="202">
        <f>Q209*H209</f>
        <v>0</v>
      </c>
      <c r="S209" s="202">
        <v>0</v>
      </c>
      <c r="T209" s="203">
        <f>S209*H209</f>
        <v>0</v>
      </c>
      <c r="AR209" s="24" t="s">
        <v>1358</v>
      </c>
      <c r="AT209" s="24" t="s">
        <v>1424</v>
      </c>
      <c r="AU209" s="24" t="s">
        <v>1366</v>
      </c>
      <c r="AY209" s="24" t="s">
        <v>1422</v>
      </c>
      <c r="BE209" s="204">
        <f>IF(N209="základní",J209,0)</f>
        <v>0</v>
      </c>
      <c r="BF209" s="204">
        <f>IF(N209="snížená",J209,0)</f>
        <v>0</v>
      </c>
      <c r="BG209" s="204">
        <f>IF(N209="zákl. přenesená",J209,0)</f>
        <v>0</v>
      </c>
      <c r="BH209" s="204">
        <f>IF(N209="sníž. přenesená",J209,0)</f>
        <v>0</v>
      </c>
      <c r="BI209" s="204">
        <f>IF(N209="nulová",J209,0)</f>
        <v>0</v>
      </c>
      <c r="BJ209" s="24" t="s">
        <v>1450</v>
      </c>
      <c r="BK209" s="204">
        <f>ROUND(I209*H209,2)</f>
        <v>0</v>
      </c>
      <c r="BL209" s="24" t="s">
        <v>1358</v>
      </c>
      <c r="BM209" s="24" t="s">
        <v>1235</v>
      </c>
    </row>
    <row r="210" spans="2:65" s="1" customFormat="1" ht="28.75" customHeight="1">
      <c r="B210" s="41"/>
      <c r="C210" s="193" t="s">
        <v>1236</v>
      </c>
      <c r="D210" s="193" t="s">
        <v>1424</v>
      </c>
      <c r="E210" s="194" t="s">
        <v>1237</v>
      </c>
      <c r="F210" s="195" t="s">
        <v>1170</v>
      </c>
      <c r="G210" s="196" t="s">
        <v>1356</v>
      </c>
      <c r="H210" s="197">
        <v>4.68</v>
      </c>
      <c r="I210" s="198"/>
      <c r="J210" s="199">
        <f>ROUND(I210*H210,2)</f>
        <v>0</v>
      </c>
      <c r="K210" s="195" t="s">
        <v>1357</v>
      </c>
      <c r="L210" s="61"/>
      <c r="M210" s="200" t="s">
        <v>1448</v>
      </c>
      <c r="N210" s="201" t="s">
        <v>1472</v>
      </c>
      <c r="O210" s="42"/>
      <c r="P210" s="202">
        <f>O210*H210</f>
        <v>0</v>
      </c>
      <c r="Q210" s="202">
        <v>6.5799999999999999E-3</v>
      </c>
      <c r="R210" s="202">
        <f>Q210*H210</f>
        <v>3.0794399999999996E-2</v>
      </c>
      <c r="S210" s="202">
        <v>0</v>
      </c>
      <c r="T210" s="203">
        <f>S210*H210</f>
        <v>0</v>
      </c>
      <c r="AR210" s="24" t="s">
        <v>1358</v>
      </c>
      <c r="AT210" s="24" t="s">
        <v>1424</v>
      </c>
      <c r="AU210" s="24" t="s">
        <v>1366</v>
      </c>
      <c r="AY210" s="24" t="s">
        <v>1422</v>
      </c>
      <c r="BE210" s="204">
        <f>IF(N210="základní",J210,0)</f>
        <v>0</v>
      </c>
      <c r="BF210" s="204">
        <f>IF(N210="snížená",J210,0)</f>
        <v>0</v>
      </c>
      <c r="BG210" s="204">
        <f>IF(N210="zákl. přenesená",J210,0)</f>
        <v>0</v>
      </c>
      <c r="BH210" s="204">
        <f>IF(N210="sníž. přenesená",J210,0)</f>
        <v>0</v>
      </c>
      <c r="BI210" s="204">
        <f>IF(N210="nulová",J210,0)</f>
        <v>0</v>
      </c>
      <c r="BJ210" s="24" t="s">
        <v>1450</v>
      </c>
      <c r="BK210" s="204">
        <f>ROUND(I210*H210,2)</f>
        <v>0</v>
      </c>
      <c r="BL210" s="24" t="s">
        <v>1358</v>
      </c>
      <c r="BM210" s="24" t="s">
        <v>1171</v>
      </c>
    </row>
    <row r="211" spans="2:65" s="1" customFormat="1" ht="30">
      <c r="B211" s="41"/>
      <c r="C211" s="63"/>
      <c r="D211" s="208" t="s">
        <v>1360</v>
      </c>
      <c r="E211" s="63"/>
      <c r="F211" s="209" t="s">
        <v>1172</v>
      </c>
      <c r="G211" s="63"/>
      <c r="H211" s="63"/>
      <c r="I211" s="163"/>
      <c r="J211" s="63"/>
      <c r="K211" s="63"/>
      <c r="L211" s="61"/>
      <c r="M211" s="207"/>
      <c r="N211" s="42"/>
      <c r="O211" s="42"/>
      <c r="P211" s="42"/>
      <c r="Q211" s="42"/>
      <c r="R211" s="42"/>
      <c r="S211" s="42"/>
      <c r="T211" s="78"/>
      <c r="AT211" s="24" t="s">
        <v>1360</v>
      </c>
      <c r="AU211" s="24" t="s">
        <v>1366</v>
      </c>
    </row>
    <row r="212" spans="2:65" s="11" customFormat="1">
      <c r="B212" s="210"/>
      <c r="C212" s="211"/>
      <c r="D212" s="205" t="s">
        <v>1345</v>
      </c>
      <c r="E212" s="232" t="s">
        <v>1448</v>
      </c>
      <c r="F212" s="233" t="s">
        <v>1173</v>
      </c>
      <c r="G212" s="211"/>
      <c r="H212" s="234">
        <v>4.68</v>
      </c>
      <c r="I212" s="215"/>
      <c r="J212" s="211"/>
      <c r="K212" s="211"/>
      <c r="L212" s="216"/>
      <c r="M212" s="217"/>
      <c r="N212" s="218"/>
      <c r="O212" s="218"/>
      <c r="P212" s="218"/>
      <c r="Q212" s="218"/>
      <c r="R212" s="218"/>
      <c r="S212" s="218"/>
      <c r="T212" s="219"/>
      <c r="AT212" s="220" t="s">
        <v>1345</v>
      </c>
      <c r="AU212" s="220" t="s">
        <v>1366</v>
      </c>
      <c r="AV212" s="11" t="s">
        <v>1366</v>
      </c>
      <c r="AW212" s="11" t="s">
        <v>1465</v>
      </c>
      <c r="AX212" s="11" t="s">
        <v>1450</v>
      </c>
      <c r="AY212" s="220" t="s">
        <v>1422</v>
      </c>
    </row>
    <row r="213" spans="2:65" s="1" customFormat="1" ht="28.75" customHeight="1">
      <c r="B213" s="41"/>
      <c r="C213" s="193" t="s">
        <v>1174</v>
      </c>
      <c r="D213" s="193" t="s">
        <v>1424</v>
      </c>
      <c r="E213" s="194" t="s">
        <v>1175</v>
      </c>
      <c r="F213" s="195" t="s">
        <v>1176</v>
      </c>
      <c r="G213" s="196" t="s">
        <v>1356</v>
      </c>
      <c r="H213" s="197">
        <v>4.68</v>
      </c>
      <c r="I213" s="198"/>
      <c r="J213" s="199">
        <f>ROUND(I213*H213,2)</f>
        <v>0</v>
      </c>
      <c r="K213" s="195" t="s">
        <v>1357</v>
      </c>
      <c r="L213" s="61"/>
      <c r="M213" s="200" t="s">
        <v>1448</v>
      </c>
      <c r="N213" s="201" t="s">
        <v>1472</v>
      </c>
      <c r="O213" s="42"/>
      <c r="P213" s="202">
        <f>O213*H213</f>
        <v>0</v>
      </c>
      <c r="Q213" s="202">
        <v>0</v>
      </c>
      <c r="R213" s="202">
        <f>Q213*H213</f>
        <v>0</v>
      </c>
      <c r="S213" s="202">
        <v>0</v>
      </c>
      <c r="T213" s="203">
        <f>S213*H213</f>
        <v>0</v>
      </c>
      <c r="AR213" s="24" t="s">
        <v>1358</v>
      </c>
      <c r="AT213" s="24" t="s">
        <v>1424</v>
      </c>
      <c r="AU213" s="24" t="s">
        <v>1366</v>
      </c>
      <c r="AY213" s="24" t="s">
        <v>1422</v>
      </c>
      <c r="BE213" s="204">
        <f>IF(N213="základní",J213,0)</f>
        <v>0</v>
      </c>
      <c r="BF213" s="204">
        <f>IF(N213="snížená",J213,0)</f>
        <v>0</v>
      </c>
      <c r="BG213" s="204">
        <f>IF(N213="zákl. přenesená",J213,0)</f>
        <v>0</v>
      </c>
      <c r="BH213" s="204">
        <f>IF(N213="sníž. přenesená",J213,0)</f>
        <v>0</v>
      </c>
      <c r="BI213" s="204">
        <f>IF(N213="nulová",J213,0)</f>
        <v>0</v>
      </c>
      <c r="BJ213" s="24" t="s">
        <v>1450</v>
      </c>
      <c r="BK213" s="204">
        <f>ROUND(I213*H213,2)</f>
        <v>0</v>
      </c>
      <c r="BL213" s="24" t="s">
        <v>1358</v>
      </c>
      <c r="BM213" s="24" t="s">
        <v>1177</v>
      </c>
    </row>
    <row r="214" spans="2:65" s="1" customFormat="1" ht="30">
      <c r="B214" s="41"/>
      <c r="C214" s="63"/>
      <c r="D214" s="208" t="s">
        <v>1360</v>
      </c>
      <c r="E214" s="63"/>
      <c r="F214" s="209" t="s">
        <v>1172</v>
      </c>
      <c r="G214" s="63"/>
      <c r="H214" s="63"/>
      <c r="I214" s="163"/>
      <c r="J214" s="63"/>
      <c r="K214" s="63"/>
      <c r="L214" s="61"/>
      <c r="M214" s="207"/>
      <c r="N214" s="42"/>
      <c r="O214" s="42"/>
      <c r="P214" s="42"/>
      <c r="Q214" s="42"/>
      <c r="R214" s="42"/>
      <c r="S214" s="42"/>
      <c r="T214" s="78"/>
      <c r="AT214" s="24" t="s">
        <v>1360</v>
      </c>
      <c r="AU214" s="24" t="s">
        <v>1366</v>
      </c>
    </row>
    <row r="215" spans="2:65" s="10" customFormat="1" ht="29.75" customHeight="1">
      <c r="B215" s="176"/>
      <c r="C215" s="177"/>
      <c r="D215" s="190" t="s">
        <v>1500</v>
      </c>
      <c r="E215" s="191" t="s">
        <v>1336</v>
      </c>
      <c r="F215" s="191" t="s">
        <v>1178</v>
      </c>
      <c r="G215" s="177"/>
      <c r="H215" s="177"/>
      <c r="I215" s="180"/>
      <c r="J215" s="192">
        <f>BK215</f>
        <v>0</v>
      </c>
      <c r="K215" s="177"/>
      <c r="L215" s="182"/>
      <c r="M215" s="183"/>
      <c r="N215" s="184"/>
      <c r="O215" s="184"/>
      <c r="P215" s="185">
        <f>SUM(P216:P220)</f>
        <v>0</v>
      </c>
      <c r="Q215" s="184"/>
      <c r="R215" s="185">
        <f>SUM(R216:R220)</f>
        <v>145.80599999999998</v>
      </c>
      <c r="S215" s="184"/>
      <c r="T215" s="186">
        <f>SUM(T216:T220)</f>
        <v>0</v>
      </c>
      <c r="AR215" s="187" t="s">
        <v>1450</v>
      </c>
      <c r="AT215" s="188" t="s">
        <v>1500</v>
      </c>
      <c r="AU215" s="188" t="s">
        <v>1450</v>
      </c>
      <c r="AY215" s="187" t="s">
        <v>1422</v>
      </c>
      <c r="BK215" s="189">
        <f>SUM(BK216:BK220)</f>
        <v>0</v>
      </c>
    </row>
    <row r="216" spans="2:65" s="1" customFormat="1" ht="28.75" customHeight="1">
      <c r="B216" s="41"/>
      <c r="C216" s="193" t="s">
        <v>1179</v>
      </c>
      <c r="D216" s="193" t="s">
        <v>1424</v>
      </c>
      <c r="E216" s="194" t="s">
        <v>1180</v>
      </c>
      <c r="F216" s="195" t="s">
        <v>1181</v>
      </c>
      <c r="G216" s="196" t="s">
        <v>1356</v>
      </c>
      <c r="H216" s="197">
        <v>300</v>
      </c>
      <c r="I216" s="198"/>
      <c r="J216" s="199">
        <f>ROUND(I216*H216,2)</f>
        <v>0</v>
      </c>
      <c r="K216" s="195" t="s">
        <v>1357</v>
      </c>
      <c r="L216" s="61"/>
      <c r="M216" s="200" t="s">
        <v>1448</v>
      </c>
      <c r="N216" s="201" t="s">
        <v>1472</v>
      </c>
      <c r="O216" s="42"/>
      <c r="P216" s="202">
        <f>O216*H216</f>
        <v>0</v>
      </c>
      <c r="Q216" s="202">
        <v>0.2024</v>
      </c>
      <c r="R216" s="202">
        <f>Q216*H216</f>
        <v>60.72</v>
      </c>
      <c r="S216" s="202">
        <v>0</v>
      </c>
      <c r="T216" s="203">
        <f>S216*H216</f>
        <v>0</v>
      </c>
      <c r="AR216" s="24" t="s">
        <v>1358</v>
      </c>
      <c r="AT216" s="24" t="s">
        <v>1424</v>
      </c>
      <c r="AU216" s="24" t="s">
        <v>1366</v>
      </c>
      <c r="AY216" s="24" t="s">
        <v>1422</v>
      </c>
      <c r="BE216" s="204">
        <f>IF(N216="základní",J216,0)</f>
        <v>0</v>
      </c>
      <c r="BF216" s="204">
        <f>IF(N216="snížená",J216,0)</f>
        <v>0</v>
      </c>
      <c r="BG216" s="204">
        <f>IF(N216="zákl. přenesená",J216,0)</f>
        <v>0</v>
      </c>
      <c r="BH216" s="204">
        <f>IF(N216="sníž. přenesená",J216,0)</f>
        <v>0</v>
      </c>
      <c r="BI216" s="204">
        <f>IF(N216="nulová",J216,0)</f>
        <v>0</v>
      </c>
      <c r="BJ216" s="24" t="s">
        <v>1450</v>
      </c>
      <c r="BK216" s="204">
        <f>ROUND(I216*H216,2)</f>
        <v>0</v>
      </c>
      <c r="BL216" s="24" t="s">
        <v>1358</v>
      </c>
      <c r="BM216" s="24" t="s">
        <v>1182</v>
      </c>
    </row>
    <row r="217" spans="2:65" s="1" customFormat="1" ht="70">
      <c r="B217" s="41"/>
      <c r="C217" s="63"/>
      <c r="D217" s="205" t="s">
        <v>1360</v>
      </c>
      <c r="E217" s="63"/>
      <c r="F217" s="206" t="s">
        <v>1183</v>
      </c>
      <c r="G217" s="63"/>
      <c r="H217" s="63"/>
      <c r="I217" s="163"/>
      <c r="J217" s="63"/>
      <c r="K217" s="63"/>
      <c r="L217" s="61"/>
      <c r="M217" s="207"/>
      <c r="N217" s="42"/>
      <c r="O217" s="42"/>
      <c r="P217" s="42"/>
      <c r="Q217" s="42"/>
      <c r="R217" s="42"/>
      <c r="S217" s="42"/>
      <c r="T217" s="78"/>
      <c r="AT217" s="24" t="s">
        <v>1360</v>
      </c>
      <c r="AU217" s="24" t="s">
        <v>1366</v>
      </c>
    </row>
    <row r="218" spans="2:65" s="1" customFormat="1" ht="51.5" customHeight="1">
      <c r="B218" s="41"/>
      <c r="C218" s="193" t="s">
        <v>1184</v>
      </c>
      <c r="D218" s="193" t="s">
        <v>1424</v>
      </c>
      <c r="E218" s="194" t="s">
        <v>1185</v>
      </c>
      <c r="F218" s="195" t="s">
        <v>1186</v>
      </c>
      <c r="G218" s="196" t="s">
        <v>1356</v>
      </c>
      <c r="H218" s="197">
        <v>300</v>
      </c>
      <c r="I218" s="198"/>
      <c r="J218" s="199">
        <f>ROUND(I218*H218,2)</f>
        <v>0</v>
      </c>
      <c r="K218" s="195" t="s">
        <v>1357</v>
      </c>
      <c r="L218" s="61"/>
      <c r="M218" s="200" t="s">
        <v>1448</v>
      </c>
      <c r="N218" s="201" t="s">
        <v>1472</v>
      </c>
      <c r="O218" s="42"/>
      <c r="P218" s="202">
        <f>O218*H218</f>
        <v>0</v>
      </c>
      <c r="Q218" s="202">
        <v>0.10362</v>
      </c>
      <c r="R218" s="202">
        <f>Q218*H218</f>
        <v>31.086000000000002</v>
      </c>
      <c r="S218" s="202">
        <v>0</v>
      </c>
      <c r="T218" s="203">
        <f>S218*H218</f>
        <v>0</v>
      </c>
      <c r="AR218" s="24" t="s">
        <v>1358</v>
      </c>
      <c r="AT218" s="24" t="s">
        <v>1424</v>
      </c>
      <c r="AU218" s="24" t="s">
        <v>1366</v>
      </c>
      <c r="AY218" s="24" t="s">
        <v>1422</v>
      </c>
      <c r="BE218" s="204">
        <f>IF(N218="základní",J218,0)</f>
        <v>0</v>
      </c>
      <c r="BF218" s="204">
        <f>IF(N218="snížená",J218,0)</f>
        <v>0</v>
      </c>
      <c r="BG218" s="204">
        <f>IF(N218="zákl. přenesená",J218,0)</f>
        <v>0</v>
      </c>
      <c r="BH218" s="204">
        <f>IF(N218="sníž. přenesená",J218,0)</f>
        <v>0</v>
      </c>
      <c r="BI218" s="204">
        <f>IF(N218="nulová",J218,0)</f>
        <v>0</v>
      </c>
      <c r="BJ218" s="24" t="s">
        <v>1450</v>
      </c>
      <c r="BK218" s="204">
        <f>ROUND(I218*H218,2)</f>
        <v>0</v>
      </c>
      <c r="BL218" s="24" t="s">
        <v>1358</v>
      </c>
      <c r="BM218" s="24" t="s">
        <v>1187</v>
      </c>
    </row>
    <row r="219" spans="2:65" s="1" customFormat="1" ht="100">
      <c r="B219" s="41"/>
      <c r="C219" s="63"/>
      <c r="D219" s="205" t="s">
        <v>1360</v>
      </c>
      <c r="E219" s="63"/>
      <c r="F219" s="206" t="s">
        <v>1130</v>
      </c>
      <c r="G219" s="63"/>
      <c r="H219" s="63"/>
      <c r="I219" s="163"/>
      <c r="J219" s="63"/>
      <c r="K219" s="63"/>
      <c r="L219" s="61"/>
      <c r="M219" s="207"/>
      <c r="N219" s="42"/>
      <c r="O219" s="42"/>
      <c r="P219" s="42"/>
      <c r="Q219" s="42"/>
      <c r="R219" s="42"/>
      <c r="S219" s="42"/>
      <c r="T219" s="78"/>
      <c r="AT219" s="24" t="s">
        <v>1360</v>
      </c>
      <c r="AU219" s="24" t="s">
        <v>1366</v>
      </c>
    </row>
    <row r="220" spans="2:65" s="1" customFormat="1" ht="28.75" customHeight="1">
      <c r="B220" s="41"/>
      <c r="C220" s="250" t="s">
        <v>1131</v>
      </c>
      <c r="D220" s="250" t="s">
        <v>1132</v>
      </c>
      <c r="E220" s="251" t="s">
        <v>1133</v>
      </c>
      <c r="F220" s="252" t="s">
        <v>1134</v>
      </c>
      <c r="G220" s="253" t="s">
        <v>1356</v>
      </c>
      <c r="H220" s="254">
        <v>300</v>
      </c>
      <c r="I220" s="255"/>
      <c r="J220" s="256">
        <f>ROUND(I220*H220,2)</f>
        <v>0</v>
      </c>
      <c r="K220" s="252" t="s">
        <v>1448</v>
      </c>
      <c r="L220" s="257"/>
      <c r="M220" s="258" t="s">
        <v>1448</v>
      </c>
      <c r="N220" s="259" t="s">
        <v>1472</v>
      </c>
      <c r="O220" s="42"/>
      <c r="P220" s="202">
        <f>O220*H220</f>
        <v>0</v>
      </c>
      <c r="Q220" s="202">
        <v>0.18</v>
      </c>
      <c r="R220" s="202">
        <f>Q220*H220</f>
        <v>54</v>
      </c>
      <c r="S220" s="202">
        <v>0</v>
      </c>
      <c r="T220" s="203">
        <f>S220*H220</f>
        <v>0</v>
      </c>
      <c r="AR220" s="24" t="s">
        <v>1327</v>
      </c>
      <c r="AT220" s="24" t="s">
        <v>1132</v>
      </c>
      <c r="AU220" s="24" t="s">
        <v>1366</v>
      </c>
      <c r="AY220" s="24" t="s">
        <v>1422</v>
      </c>
      <c r="BE220" s="204">
        <f>IF(N220="základní",J220,0)</f>
        <v>0</v>
      </c>
      <c r="BF220" s="204">
        <f>IF(N220="snížená",J220,0)</f>
        <v>0</v>
      </c>
      <c r="BG220" s="204">
        <f>IF(N220="zákl. přenesená",J220,0)</f>
        <v>0</v>
      </c>
      <c r="BH220" s="204">
        <f>IF(N220="sníž. přenesená",J220,0)</f>
        <v>0</v>
      </c>
      <c r="BI220" s="204">
        <f>IF(N220="nulová",J220,0)</f>
        <v>0</v>
      </c>
      <c r="BJ220" s="24" t="s">
        <v>1450</v>
      </c>
      <c r="BK220" s="204">
        <f>ROUND(I220*H220,2)</f>
        <v>0</v>
      </c>
      <c r="BL220" s="24" t="s">
        <v>1358</v>
      </c>
      <c r="BM220" s="24" t="s">
        <v>1135</v>
      </c>
    </row>
    <row r="221" spans="2:65" s="10" customFormat="1" ht="29.75" customHeight="1">
      <c r="B221" s="176"/>
      <c r="C221" s="177"/>
      <c r="D221" s="190" t="s">
        <v>1500</v>
      </c>
      <c r="E221" s="191" t="s">
        <v>1340</v>
      </c>
      <c r="F221" s="191" t="s">
        <v>1136</v>
      </c>
      <c r="G221" s="177"/>
      <c r="H221" s="177"/>
      <c r="I221" s="180"/>
      <c r="J221" s="192">
        <f>BK221</f>
        <v>0</v>
      </c>
      <c r="K221" s="177"/>
      <c r="L221" s="182"/>
      <c r="M221" s="183"/>
      <c r="N221" s="184"/>
      <c r="O221" s="184"/>
      <c r="P221" s="185">
        <f>SUM(P222:P280)</f>
        <v>0</v>
      </c>
      <c r="Q221" s="184"/>
      <c r="R221" s="185">
        <f>SUM(R222:R280)</f>
        <v>21.78035448</v>
      </c>
      <c r="S221" s="184"/>
      <c r="T221" s="186">
        <f>SUM(T222:T280)</f>
        <v>0</v>
      </c>
      <c r="AR221" s="187" t="s">
        <v>1450</v>
      </c>
      <c r="AT221" s="188" t="s">
        <v>1500</v>
      </c>
      <c r="AU221" s="188" t="s">
        <v>1450</v>
      </c>
      <c r="AY221" s="187" t="s">
        <v>1422</v>
      </c>
      <c r="BK221" s="189">
        <f>SUM(BK222:BK280)</f>
        <v>0</v>
      </c>
    </row>
    <row r="222" spans="2:65" s="1" customFormat="1" ht="28.75" customHeight="1">
      <c r="B222" s="41"/>
      <c r="C222" s="193" t="s">
        <v>1137</v>
      </c>
      <c r="D222" s="193" t="s">
        <v>1424</v>
      </c>
      <c r="E222" s="194" t="s">
        <v>1138</v>
      </c>
      <c r="F222" s="195" t="s">
        <v>1139</v>
      </c>
      <c r="G222" s="196" t="s">
        <v>1245</v>
      </c>
      <c r="H222" s="197">
        <v>10</v>
      </c>
      <c r="I222" s="198"/>
      <c r="J222" s="199">
        <f>ROUND(I222*H222,2)</f>
        <v>0</v>
      </c>
      <c r="K222" s="195" t="s">
        <v>1357</v>
      </c>
      <c r="L222" s="61"/>
      <c r="M222" s="200" t="s">
        <v>1448</v>
      </c>
      <c r="N222" s="201" t="s">
        <v>1472</v>
      </c>
      <c r="O222" s="42"/>
      <c r="P222" s="202">
        <f>O222*H222</f>
        <v>0</v>
      </c>
      <c r="Q222" s="202">
        <v>1.0200000000000001E-2</v>
      </c>
      <c r="R222" s="202">
        <f>Q222*H222</f>
        <v>0.10200000000000001</v>
      </c>
      <c r="S222" s="202">
        <v>0</v>
      </c>
      <c r="T222" s="203">
        <f>S222*H222</f>
        <v>0</v>
      </c>
      <c r="AR222" s="24" t="s">
        <v>1358</v>
      </c>
      <c r="AT222" s="24" t="s">
        <v>1424</v>
      </c>
      <c r="AU222" s="24" t="s">
        <v>1366</v>
      </c>
      <c r="AY222" s="24" t="s">
        <v>1422</v>
      </c>
      <c r="BE222" s="204">
        <f>IF(N222="základní",J222,0)</f>
        <v>0</v>
      </c>
      <c r="BF222" s="204">
        <f>IF(N222="snížená",J222,0)</f>
        <v>0</v>
      </c>
      <c r="BG222" s="204">
        <f>IF(N222="zákl. přenesená",J222,0)</f>
        <v>0</v>
      </c>
      <c r="BH222" s="204">
        <f>IF(N222="sníž. přenesená",J222,0)</f>
        <v>0</v>
      </c>
      <c r="BI222" s="204">
        <f>IF(N222="nulová",J222,0)</f>
        <v>0</v>
      </c>
      <c r="BJ222" s="24" t="s">
        <v>1450</v>
      </c>
      <c r="BK222" s="204">
        <f>ROUND(I222*H222,2)</f>
        <v>0</v>
      </c>
      <c r="BL222" s="24" t="s">
        <v>1358</v>
      </c>
      <c r="BM222" s="24" t="s">
        <v>1140</v>
      </c>
    </row>
    <row r="223" spans="2:65" s="1" customFormat="1" ht="28.75" customHeight="1">
      <c r="B223" s="41"/>
      <c r="C223" s="193" t="s">
        <v>1141</v>
      </c>
      <c r="D223" s="193" t="s">
        <v>1424</v>
      </c>
      <c r="E223" s="194" t="s">
        <v>1142</v>
      </c>
      <c r="F223" s="195" t="s">
        <v>1143</v>
      </c>
      <c r="G223" s="196" t="s">
        <v>1356</v>
      </c>
      <c r="H223" s="197">
        <v>193.24</v>
      </c>
      <c r="I223" s="198"/>
      <c r="J223" s="199">
        <f>ROUND(I223*H223,2)</f>
        <v>0</v>
      </c>
      <c r="K223" s="195" t="s">
        <v>1357</v>
      </c>
      <c r="L223" s="61"/>
      <c r="M223" s="200" t="s">
        <v>1448</v>
      </c>
      <c r="N223" s="201" t="s">
        <v>1472</v>
      </c>
      <c r="O223" s="42"/>
      <c r="P223" s="202">
        <f>O223*H223</f>
        <v>0</v>
      </c>
      <c r="Q223" s="202">
        <v>4.8900000000000002E-3</v>
      </c>
      <c r="R223" s="202">
        <f>Q223*H223</f>
        <v>0.94494360000000011</v>
      </c>
      <c r="S223" s="202">
        <v>0</v>
      </c>
      <c r="T223" s="203">
        <f>S223*H223</f>
        <v>0</v>
      </c>
      <c r="AR223" s="24" t="s">
        <v>1358</v>
      </c>
      <c r="AT223" s="24" t="s">
        <v>1424</v>
      </c>
      <c r="AU223" s="24" t="s">
        <v>1366</v>
      </c>
      <c r="AY223" s="24" t="s">
        <v>1422</v>
      </c>
      <c r="BE223" s="204">
        <f>IF(N223="základní",J223,0)</f>
        <v>0</v>
      </c>
      <c r="BF223" s="204">
        <f>IF(N223="snížená",J223,0)</f>
        <v>0</v>
      </c>
      <c r="BG223" s="204">
        <f>IF(N223="zákl. přenesená",J223,0)</f>
        <v>0</v>
      </c>
      <c r="BH223" s="204">
        <f>IF(N223="sníž. přenesená",J223,0)</f>
        <v>0</v>
      </c>
      <c r="BI223" s="204">
        <f>IF(N223="nulová",J223,0)</f>
        <v>0</v>
      </c>
      <c r="BJ223" s="24" t="s">
        <v>1450</v>
      </c>
      <c r="BK223" s="204">
        <f>ROUND(I223*H223,2)</f>
        <v>0</v>
      </c>
      <c r="BL223" s="24" t="s">
        <v>1358</v>
      </c>
      <c r="BM223" s="24" t="s">
        <v>1144</v>
      </c>
    </row>
    <row r="224" spans="2:65" s="1" customFormat="1" ht="30">
      <c r="B224" s="41"/>
      <c r="C224" s="63"/>
      <c r="D224" s="208" t="s">
        <v>1360</v>
      </c>
      <c r="E224" s="63"/>
      <c r="F224" s="209" t="s">
        <v>1145</v>
      </c>
      <c r="G224" s="63"/>
      <c r="H224" s="63"/>
      <c r="I224" s="163"/>
      <c r="J224" s="63"/>
      <c r="K224" s="63"/>
      <c r="L224" s="61"/>
      <c r="M224" s="207"/>
      <c r="N224" s="42"/>
      <c r="O224" s="42"/>
      <c r="P224" s="42"/>
      <c r="Q224" s="42"/>
      <c r="R224" s="42"/>
      <c r="S224" s="42"/>
      <c r="T224" s="78"/>
      <c r="AT224" s="24" t="s">
        <v>1360</v>
      </c>
      <c r="AU224" s="24" t="s">
        <v>1366</v>
      </c>
    </row>
    <row r="225" spans="2:65" s="11" customFormat="1">
      <c r="B225" s="210"/>
      <c r="C225" s="211"/>
      <c r="D225" s="208" t="s">
        <v>1345</v>
      </c>
      <c r="E225" s="212" t="s">
        <v>1448</v>
      </c>
      <c r="F225" s="213" t="s">
        <v>1146</v>
      </c>
      <c r="G225" s="211"/>
      <c r="H225" s="214">
        <v>22.8</v>
      </c>
      <c r="I225" s="215"/>
      <c r="J225" s="211"/>
      <c r="K225" s="211"/>
      <c r="L225" s="216"/>
      <c r="M225" s="217"/>
      <c r="N225" s="218"/>
      <c r="O225" s="218"/>
      <c r="P225" s="218"/>
      <c r="Q225" s="218"/>
      <c r="R225" s="218"/>
      <c r="S225" s="218"/>
      <c r="T225" s="219"/>
      <c r="AT225" s="220" t="s">
        <v>1345</v>
      </c>
      <c r="AU225" s="220" t="s">
        <v>1366</v>
      </c>
      <c r="AV225" s="11" t="s">
        <v>1366</v>
      </c>
      <c r="AW225" s="11" t="s">
        <v>1465</v>
      </c>
      <c r="AX225" s="11" t="s">
        <v>1501</v>
      </c>
      <c r="AY225" s="220" t="s">
        <v>1422</v>
      </c>
    </row>
    <row r="226" spans="2:65" s="11" customFormat="1">
      <c r="B226" s="210"/>
      <c r="C226" s="211"/>
      <c r="D226" s="208" t="s">
        <v>1345</v>
      </c>
      <c r="E226" s="212" t="s">
        <v>1448</v>
      </c>
      <c r="F226" s="213" t="s">
        <v>1147</v>
      </c>
      <c r="G226" s="211"/>
      <c r="H226" s="214">
        <v>170.44</v>
      </c>
      <c r="I226" s="215"/>
      <c r="J226" s="211"/>
      <c r="K226" s="211"/>
      <c r="L226" s="216"/>
      <c r="M226" s="217"/>
      <c r="N226" s="218"/>
      <c r="O226" s="218"/>
      <c r="P226" s="218"/>
      <c r="Q226" s="218"/>
      <c r="R226" s="218"/>
      <c r="S226" s="218"/>
      <c r="T226" s="219"/>
      <c r="AT226" s="220" t="s">
        <v>1345</v>
      </c>
      <c r="AU226" s="220" t="s">
        <v>1366</v>
      </c>
      <c r="AV226" s="11" t="s">
        <v>1366</v>
      </c>
      <c r="AW226" s="11" t="s">
        <v>1465</v>
      </c>
      <c r="AX226" s="11" t="s">
        <v>1501</v>
      </c>
      <c r="AY226" s="220" t="s">
        <v>1422</v>
      </c>
    </row>
    <row r="227" spans="2:65" s="12" customFormat="1">
      <c r="B227" s="221"/>
      <c r="C227" s="222"/>
      <c r="D227" s="205" t="s">
        <v>1345</v>
      </c>
      <c r="E227" s="223" t="s">
        <v>1448</v>
      </c>
      <c r="F227" s="224" t="s">
        <v>1348</v>
      </c>
      <c r="G227" s="222"/>
      <c r="H227" s="225">
        <v>193.24</v>
      </c>
      <c r="I227" s="226"/>
      <c r="J227" s="222"/>
      <c r="K227" s="222"/>
      <c r="L227" s="227"/>
      <c r="M227" s="228"/>
      <c r="N227" s="229"/>
      <c r="O227" s="229"/>
      <c r="P227" s="229"/>
      <c r="Q227" s="229"/>
      <c r="R227" s="229"/>
      <c r="S227" s="229"/>
      <c r="T227" s="230"/>
      <c r="AT227" s="231" t="s">
        <v>1345</v>
      </c>
      <c r="AU227" s="231" t="s">
        <v>1366</v>
      </c>
      <c r="AV227" s="12" t="s">
        <v>1358</v>
      </c>
      <c r="AW227" s="12" t="s">
        <v>1465</v>
      </c>
      <c r="AX227" s="12" t="s">
        <v>1450</v>
      </c>
      <c r="AY227" s="231" t="s">
        <v>1422</v>
      </c>
    </row>
    <row r="228" spans="2:65" s="1" customFormat="1" ht="20.5" customHeight="1">
      <c r="B228" s="41"/>
      <c r="C228" s="193" t="s">
        <v>1148</v>
      </c>
      <c r="D228" s="193" t="s">
        <v>1424</v>
      </c>
      <c r="E228" s="194" t="s">
        <v>1149</v>
      </c>
      <c r="F228" s="195" t="s">
        <v>1150</v>
      </c>
      <c r="G228" s="196" t="s">
        <v>1356</v>
      </c>
      <c r="H228" s="197">
        <v>350.95299999999997</v>
      </c>
      <c r="I228" s="198"/>
      <c r="J228" s="199">
        <f>ROUND(I228*H228,2)</f>
        <v>0</v>
      </c>
      <c r="K228" s="195" t="s">
        <v>1357</v>
      </c>
      <c r="L228" s="61"/>
      <c r="M228" s="200" t="s">
        <v>1448</v>
      </c>
      <c r="N228" s="201" t="s">
        <v>1472</v>
      </c>
      <c r="O228" s="42"/>
      <c r="P228" s="202">
        <f>O228*H228</f>
        <v>0</v>
      </c>
      <c r="Q228" s="202">
        <v>3.0000000000000001E-3</v>
      </c>
      <c r="R228" s="202">
        <f>Q228*H228</f>
        <v>1.052859</v>
      </c>
      <c r="S228" s="202">
        <v>0</v>
      </c>
      <c r="T228" s="203">
        <f>S228*H228</f>
        <v>0</v>
      </c>
      <c r="AR228" s="24" t="s">
        <v>1358</v>
      </c>
      <c r="AT228" s="24" t="s">
        <v>1424</v>
      </c>
      <c r="AU228" s="24" t="s">
        <v>1366</v>
      </c>
      <c r="AY228" s="24" t="s">
        <v>1422</v>
      </c>
      <c r="BE228" s="204">
        <f>IF(N228="základní",J228,0)</f>
        <v>0</v>
      </c>
      <c r="BF228" s="204">
        <f>IF(N228="snížená",J228,0)</f>
        <v>0</v>
      </c>
      <c r="BG228" s="204">
        <f>IF(N228="zákl. přenesená",J228,0)</f>
        <v>0</v>
      </c>
      <c r="BH228" s="204">
        <f>IF(N228="sníž. přenesená",J228,0)</f>
        <v>0</v>
      </c>
      <c r="BI228" s="204">
        <f>IF(N228="nulová",J228,0)</f>
        <v>0</v>
      </c>
      <c r="BJ228" s="24" t="s">
        <v>1450</v>
      </c>
      <c r="BK228" s="204">
        <f>ROUND(I228*H228,2)</f>
        <v>0</v>
      </c>
      <c r="BL228" s="24" t="s">
        <v>1358</v>
      </c>
      <c r="BM228" s="24" t="s">
        <v>1151</v>
      </c>
    </row>
    <row r="229" spans="2:65" s="11" customFormat="1">
      <c r="B229" s="210"/>
      <c r="C229" s="211"/>
      <c r="D229" s="208" t="s">
        <v>1345</v>
      </c>
      <c r="E229" s="212" t="s">
        <v>1448</v>
      </c>
      <c r="F229" s="213" t="s">
        <v>1152</v>
      </c>
      <c r="G229" s="211"/>
      <c r="H229" s="214">
        <v>193.24</v>
      </c>
      <c r="I229" s="215"/>
      <c r="J229" s="211"/>
      <c r="K229" s="211"/>
      <c r="L229" s="216"/>
      <c r="M229" s="217"/>
      <c r="N229" s="218"/>
      <c r="O229" s="218"/>
      <c r="P229" s="218"/>
      <c r="Q229" s="218"/>
      <c r="R229" s="218"/>
      <c r="S229" s="218"/>
      <c r="T229" s="219"/>
      <c r="AT229" s="220" t="s">
        <v>1345</v>
      </c>
      <c r="AU229" s="220" t="s">
        <v>1366</v>
      </c>
      <c r="AV229" s="11" t="s">
        <v>1366</v>
      </c>
      <c r="AW229" s="11" t="s">
        <v>1465</v>
      </c>
      <c r="AX229" s="11" t="s">
        <v>1501</v>
      </c>
      <c r="AY229" s="220" t="s">
        <v>1422</v>
      </c>
    </row>
    <row r="230" spans="2:65" s="11" customFormat="1">
      <c r="B230" s="210"/>
      <c r="C230" s="211"/>
      <c r="D230" s="208" t="s">
        <v>1345</v>
      </c>
      <c r="E230" s="212" t="s">
        <v>1448</v>
      </c>
      <c r="F230" s="213" t="s">
        <v>1153</v>
      </c>
      <c r="G230" s="211"/>
      <c r="H230" s="214">
        <v>193.34399999999999</v>
      </c>
      <c r="I230" s="215"/>
      <c r="J230" s="211"/>
      <c r="K230" s="211"/>
      <c r="L230" s="216"/>
      <c r="M230" s="217"/>
      <c r="N230" s="218"/>
      <c r="O230" s="218"/>
      <c r="P230" s="218"/>
      <c r="Q230" s="218"/>
      <c r="R230" s="218"/>
      <c r="S230" s="218"/>
      <c r="T230" s="219"/>
      <c r="AT230" s="220" t="s">
        <v>1345</v>
      </c>
      <c r="AU230" s="220" t="s">
        <v>1366</v>
      </c>
      <c r="AV230" s="11" t="s">
        <v>1366</v>
      </c>
      <c r="AW230" s="11" t="s">
        <v>1465</v>
      </c>
      <c r="AX230" s="11" t="s">
        <v>1501</v>
      </c>
      <c r="AY230" s="220" t="s">
        <v>1422</v>
      </c>
    </row>
    <row r="231" spans="2:65" s="11" customFormat="1">
      <c r="B231" s="210"/>
      <c r="C231" s="211"/>
      <c r="D231" s="208" t="s">
        <v>1345</v>
      </c>
      <c r="E231" s="212" t="s">
        <v>1448</v>
      </c>
      <c r="F231" s="213" t="s">
        <v>1154</v>
      </c>
      <c r="G231" s="211"/>
      <c r="H231" s="214">
        <v>-55.930999999999997</v>
      </c>
      <c r="I231" s="215"/>
      <c r="J231" s="211"/>
      <c r="K231" s="211"/>
      <c r="L231" s="216"/>
      <c r="M231" s="217"/>
      <c r="N231" s="218"/>
      <c r="O231" s="218"/>
      <c r="P231" s="218"/>
      <c r="Q231" s="218"/>
      <c r="R231" s="218"/>
      <c r="S231" s="218"/>
      <c r="T231" s="219"/>
      <c r="AT231" s="220" t="s">
        <v>1345</v>
      </c>
      <c r="AU231" s="220" t="s">
        <v>1366</v>
      </c>
      <c r="AV231" s="11" t="s">
        <v>1366</v>
      </c>
      <c r="AW231" s="11" t="s">
        <v>1465</v>
      </c>
      <c r="AX231" s="11" t="s">
        <v>1501</v>
      </c>
      <c r="AY231" s="220" t="s">
        <v>1422</v>
      </c>
    </row>
    <row r="232" spans="2:65" s="13" customFormat="1">
      <c r="B232" s="239"/>
      <c r="C232" s="240"/>
      <c r="D232" s="208" t="s">
        <v>1345</v>
      </c>
      <c r="E232" s="241" t="s">
        <v>1448</v>
      </c>
      <c r="F232" s="242" t="s">
        <v>1210</v>
      </c>
      <c r="G232" s="240"/>
      <c r="H232" s="243">
        <v>330.65300000000002</v>
      </c>
      <c r="I232" s="244"/>
      <c r="J232" s="240"/>
      <c r="K232" s="240"/>
      <c r="L232" s="245"/>
      <c r="M232" s="246"/>
      <c r="N232" s="247"/>
      <c r="O232" s="247"/>
      <c r="P232" s="247"/>
      <c r="Q232" s="247"/>
      <c r="R232" s="247"/>
      <c r="S232" s="247"/>
      <c r="T232" s="248"/>
      <c r="AT232" s="249" t="s">
        <v>1345</v>
      </c>
      <c r="AU232" s="249" t="s">
        <v>1366</v>
      </c>
      <c r="AV232" s="13" t="s">
        <v>1349</v>
      </c>
      <c r="AW232" s="13" t="s">
        <v>1465</v>
      </c>
      <c r="AX232" s="13" t="s">
        <v>1501</v>
      </c>
      <c r="AY232" s="249" t="s">
        <v>1422</v>
      </c>
    </row>
    <row r="233" spans="2:65" s="14" customFormat="1">
      <c r="B233" s="260"/>
      <c r="C233" s="261"/>
      <c r="D233" s="208" t="s">
        <v>1345</v>
      </c>
      <c r="E233" s="262" t="s">
        <v>1448</v>
      </c>
      <c r="F233" s="263" t="s">
        <v>1155</v>
      </c>
      <c r="G233" s="261"/>
      <c r="H233" s="264" t="s">
        <v>1448</v>
      </c>
      <c r="I233" s="265"/>
      <c r="J233" s="261"/>
      <c r="K233" s="261"/>
      <c r="L233" s="266"/>
      <c r="M233" s="267"/>
      <c r="N233" s="268"/>
      <c r="O233" s="268"/>
      <c r="P233" s="268"/>
      <c r="Q233" s="268"/>
      <c r="R233" s="268"/>
      <c r="S233" s="268"/>
      <c r="T233" s="269"/>
      <c r="AT233" s="270" t="s">
        <v>1345</v>
      </c>
      <c r="AU233" s="270" t="s">
        <v>1366</v>
      </c>
      <c r="AV233" s="14" t="s">
        <v>1450</v>
      </c>
      <c r="AW233" s="14" t="s">
        <v>1465</v>
      </c>
      <c r="AX233" s="14" t="s">
        <v>1501</v>
      </c>
      <c r="AY233" s="270" t="s">
        <v>1422</v>
      </c>
    </row>
    <row r="234" spans="2:65" s="11" customFormat="1">
      <c r="B234" s="210"/>
      <c r="C234" s="211"/>
      <c r="D234" s="208" t="s">
        <v>1345</v>
      </c>
      <c r="E234" s="212" t="s">
        <v>1448</v>
      </c>
      <c r="F234" s="213" t="s">
        <v>1156</v>
      </c>
      <c r="G234" s="211"/>
      <c r="H234" s="214">
        <v>13</v>
      </c>
      <c r="I234" s="215"/>
      <c r="J234" s="211"/>
      <c r="K234" s="211"/>
      <c r="L234" s="216"/>
      <c r="M234" s="217"/>
      <c r="N234" s="218"/>
      <c r="O234" s="218"/>
      <c r="P234" s="218"/>
      <c r="Q234" s="218"/>
      <c r="R234" s="218"/>
      <c r="S234" s="218"/>
      <c r="T234" s="219"/>
      <c r="AT234" s="220" t="s">
        <v>1345</v>
      </c>
      <c r="AU234" s="220" t="s">
        <v>1366</v>
      </c>
      <c r="AV234" s="11" t="s">
        <v>1366</v>
      </c>
      <c r="AW234" s="11" t="s">
        <v>1465</v>
      </c>
      <c r="AX234" s="11" t="s">
        <v>1501</v>
      </c>
      <c r="AY234" s="220" t="s">
        <v>1422</v>
      </c>
    </row>
    <row r="235" spans="2:65" s="11" customFormat="1">
      <c r="B235" s="210"/>
      <c r="C235" s="211"/>
      <c r="D235" s="208" t="s">
        <v>1345</v>
      </c>
      <c r="E235" s="212" t="s">
        <v>1448</v>
      </c>
      <c r="F235" s="213" t="s">
        <v>1157</v>
      </c>
      <c r="G235" s="211"/>
      <c r="H235" s="214">
        <v>3.75</v>
      </c>
      <c r="I235" s="215"/>
      <c r="J235" s="211"/>
      <c r="K235" s="211"/>
      <c r="L235" s="216"/>
      <c r="M235" s="217"/>
      <c r="N235" s="218"/>
      <c r="O235" s="218"/>
      <c r="P235" s="218"/>
      <c r="Q235" s="218"/>
      <c r="R235" s="218"/>
      <c r="S235" s="218"/>
      <c r="T235" s="219"/>
      <c r="AT235" s="220" t="s">
        <v>1345</v>
      </c>
      <c r="AU235" s="220" t="s">
        <v>1366</v>
      </c>
      <c r="AV235" s="11" t="s">
        <v>1366</v>
      </c>
      <c r="AW235" s="11" t="s">
        <v>1465</v>
      </c>
      <c r="AX235" s="11" t="s">
        <v>1501</v>
      </c>
      <c r="AY235" s="220" t="s">
        <v>1422</v>
      </c>
    </row>
    <row r="236" spans="2:65" s="11" customFormat="1">
      <c r="B236" s="210"/>
      <c r="C236" s="211"/>
      <c r="D236" s="208" t="s">
        <v>1345</v>
      </c>
      <c r="E236" s="212" t="s">
        <v>1448</v>
      </c>
      <c r="F236" s="213" t="s">
        <v>1158</v>
      </c>
      <c r="G236" s="211"/>
      <c r="H236" s="214">
        <v>3.55</v>
      </c>
      <c r="I236" s="215"/>
      <c r="J236" s="211"/>
      <c r="K236" s="211"/>
      <c r="L236" s="216"/>
      <c r="M236" s="217"/>
      <c r="N236" s="218"/>
      <c r="O236" s="218"/>
      <c r="P236" s="218"/>
      <c r="Q236" s="218"/>
      <c r="R236" s="218"/>
      <c r="S236" s="218"/>
      <c r="T236" s="219"/>
      <c r="AT236" s="220" t="s">
        <v>1345</v>
      </c>
      <c r="AU236" s="220" t="s">
        <v>1366</v>
      </c>
      <c r="AV236" s="11" t="s">
        <v>1366</v>
      </c>
      <c r="AW236" s="11" t="s">
        <v>1465</v>
      </c>
      <c r="AX236" s="11" t="s">
        <v>1501</v>
      </c>
      <c r="AY236" s="220" t="s">
        <v>1422</v>
      </c>
    </row>
    <row r="237" spans="2:65" s="13" customFormat="1">
      <c r="B237" s="239"/>
      <c r="C237" s="240"/>
      <c r="D237" s="208" t="s">
        <v>1345</v>
      </c>
      <c r="E237" s="241" t="s">
        <v>1448</v>
      </c>
      <c r="F237" s="242" t="s">
        <v>1210</v>
      </c>
      <c r="G237" s="240"/>
      <c r="H237" s="243">
        <v>20.3</v>
      </c>
      <c r="I237" s="244"/>
      <c r="J237" s="240"/>
      <c r="K237" s="240"/>
      <c r="L237" s="245"/>
      <c r="M237" s="246"/>
      <c r="N237" s="247"/>
      <c r="O237" s="247"/>
      <c r="P237" s="247"/>
      <c r="Q237" s="247"/>
      <c r="R237" s="247"/>
      <c r="S237" s="247"/>
      <c r="T237" s="248"/>
      <c r="AT237" s="249" t="s">
        <v>1345</v>
      </c>
      <c r="AU237" s="249" t="s">
        <v>1366</v>
      </c>
      <c r="AV237" s="13" t="s">
        <v>1349</v>
      </c>
      <c r="AW237" s="13" t="s">
        <v>1465</v>
      </c>
      <c r="AX237" s="13" t="s">
        <v>1501</v>
      </c>
      <c r="AY237" s="249" t="s">
        <v>1422</v>
      </c>
    </row>
    <row r="238" spans="2:65" s="12" customFormat="1">
      <c r="B238" s="221"/>
      <c r="C238" s="222"/>
      <c r="D238" s="205" t="s">
        <v>1345</v>
      </c>
      <c r="E238" s="223" t="s">
        <v>1448</v>
      </c>
      <c r="F238" s="224" t="s">
        <v>1348</v>
      </c>
      <c r="G238" s="222"/>
      <c r="H238" s="225">
        <v>350.95299999999997</v>
      </c>
      <c r="I238" s="226"/>
      <c r="J238" s="222"/>
      <c r="K238" s="222"/>
      <c r="L238" s="227"/>
      <c r="M238" s="228"/>
      <c r="N238" s="229"/>
      <c r="O238" s="229"/>
      <c r="P238" s="229"/>
      <c r="Q238" s="229"/>
      <c r="R238" s="229"/>
      <c r="S238" s="229"/>
      <c r="T238" s="230"/>
      <c r="AT238" s="231" t="s">
        <v>1345</v>
      </c>
      <c r="AU238" s="231" t="s">
        <v>1366</v>
      </c>
      <c r="AV238" s="12" t="s">
        <v>1358</v>
      </c>
      <c r="AW238" s="12" t="s">
        <v>1465</v>
      </c>
      <c r="AX238" s="12" t="s">
        <v>1450</v>
      </c>
      <c r="AY238" s="231" t="s">
        <v>1422</v>
      </c>
    </row>
    <row r="239" spans="2:65" s="1" customFormat="1" ht="28.75" customHeight="1">
      <c r="B239" s="41"/>
      <c r="C239" s="193" t="s">
        <v>1159</v>
      </c>
      <c r="D239" s="193" t="s">
        <v>1424</v>
      </c>
      <c r="E239" s="194" t="s">
        <v>1160</v>
      </c>
      <c r="F239" s="195" t="s">
        <v>1161</v>
      </c>
      <c r="G239" s="196" t="s">
        <v>1245</v>
      </c>
      <c r="H239" s="197">
        <v>8</v>
      </c>
      <c r="I239" s="198"/>
      <c r="J239" s="199">
        <f>ROUND(I239*H239,2)</f>
        <v>0</v>
      </c>
      <c r="K239" s="195" t="s">
        <v>1357</v>
      </c>
      <c r="L239" s="61"/>
      <c r="M239" s="200" t="s">
        <v>1448</v>
      </c>
      <c r="N239" s="201" t="s">
        <v>1472</v>
      </c>
      <c r="O239" s="42"/>
      <c r="P239" s="202">
        <f>O239*H239</f>
        <v>0</v>
      </c>
      <c r="Q239" s="202">
        <v>1.0200000000000001E-2</v>
      </c>
      <c r="R239" s="202">
        <f>Q239*H239</f>
        <v>8.1600000000000006E-2</v>
      </c>
      <c r="S239" s="202">
        <v>0</v>
      </c>
      <c r="T239" s="203">
        <f>S239*H239</f>
        <v>0</v>
      </c>
      <c r="AR239" s="24" t="s">
        <v>1358</v>
      </c>
      <c r="AT239" s="24" t="s">
        <v>1424</v>
      </c>
      <c r="AU239" s="24" t="s">
        <v>1366</v>
      </c>
      <c r="AY239" s="24" t="s">
        <v>1422</v>
      </c>
      <c r="BE239" s="204">
        <f>IF(N239="základní",J239,0)</f>
        <v>0</v>
      </c>
      <c r="BF239" s="204">
        <f>IF(N239="snížená",J239,0)</f>
        <v>0</v>
      </c>
      <c r="BG239" s="204">
        <f>IF(N239="zákl. přenesená",J239,0)</f>
        <v>0</v>
      </c>
      <c r="BH239" s="204">
        <f>IF(N239="sníž. přenesená",J239,0)</f>
        <v>0</v>
      </c>
      <c r="BI239" s="204">
        <f>IF(N239="nulová",J239,0)</f>
        <v>0</v>
      </c>
      <c r="BJ239" s="24" t="s">
        <v>1450</v>
      </c>
      <c r="BK239" s="204">
        <f>ROUND(I239*H239,2)</f>
        <v>0</v>
      </c>
      <c r="BL239" s="24" t="s">
        <v>1358</v>
      </c>
      <c r="BM239" s="24" t="s">
        <v>1162</v>
      </c>
    </row>
    <row r="240" spans="2:65" s="1" customFormat="1" ht="28.75" customHeight="1">
      <c r="B240" s="41"/>
      <c r="C240" s="193" t="s">
        <v>1163</v>
      </c>
      <c r="D240" s="193" t="s">
        <v>1424</v>
      </c>
      <c r="E240" s="194" t="s">
        <v>1164</v>
      </c>
      <c r="F240" s="195" t="s">
        <v>1165</v>
      </c>
      <c r="G240" s="196" t="s">
        <v>1245</v>
      </c>
      <c r="H240" s="197">
        <v>26</v>
      </c>
      <c r="I240" s="198"/>
      <c r="J240" s="199">
        <f>ROUND(I240*H240,2)</f>
        <v>0</v>
      </c>
      <c r="K240" s="195" t="s">
        <v>1357</v>
      </c>
      <c r="L240" s="61"/>
      <c r="M240" s="200" t="s">
        <v>1448</v>
      </c>
      <c r="N240" s="201" t="s">
        <v>1472</v>
      </c>
      <c r="O240" s="42"/>
      <c r="P240" s="202">
        <f>O240*H240</f>
        <v>0</v>
      </c>
      <c r="Q240" s="202">
        <v>0.1575</v>
      </c>
      <c r="R240" s="202">
        <f>Q240*H240</f>
        <v>4.0949999999999998</v>
      </c>
      <c r="S240" s="202">
        <v>0</v>
      </c>
      <c r="T240" s="203">
        <f>S240*H240</f>
        <v>0</v>
      </c>
      <c r="AR240" s="24" t="s">
        <v>1358</v>
      </c>
      <c r="AT240" s="24" t="s">
        <v>1424</v>
      </c>
      <c r="AU240" s="24" t="s">
        <v>1366</v>
      </c>
      <c r="AY240" s="24" t="s">
        <v>1422</v>
      </c>
      <c r="BE240" s="204">
        <f>IF(N240="základní",J240,0)</f>
        <v>0</v>
      </c>
      <c r="BF240" s="204">
        <f>IF(N240="snížená",J240,0)</f>
        <v>0</v>
      </c>
      <c r="BG240" s="204">
        <f>IF(N240="zákl. přenesená",J240,0)</f>
        <v>0</v>
      </c>
      <c r="BH240" s="204">
        <f>IF(N240="sníž. přenesená",J240,0)</f>
        <v>0</v>
      </c>
      <c r="BI240" s="204">
        <f>IF(N240="nulová",J240,0)</f>
        <v>0</v>
      </c>
      <c r="BJ240" s="24" t="s">
        <v>1450</v>
      </c>
      <c r="BK240" s="204">
        <f>ROUND(I240*H240,2)</f>
        <v>0</v>
      </c>
      <c r="BL240" s="24" t="s">
        <v>1358</v>
      </c>
      <c r="BM240" s="24" t="s">
        <v>1166</v>
      </c>
    </row>
    <row r="241" spans="2:65" s="11" customFormat="1">
      <c r="B241" s="210"/>
      <c r="C241" s="211"/>
      <c r="D241" s="208" t="s">
        <v>1345</v>
      </c>
      <c r="E241" s="212" t="s">
        <v>1448</v>
      </c>
      <c r="F241" s="213" t="s">
        <v>1167</v>
      </c>
      <c r="G241" s="211"/>
      <c r="H241" s="214">
        <v>24</v>
      </c>
      <c r="I241" s="215"/>
      <c r="J241" s="211"/>
      <c r="K241" s="211"/>
      <c r="L241" s="216"/>
      <c r="M241" s="217"/>
      <c r="N241" s="218"/>
      <c r="O241" s="218"/>
      <c r="P241" s="218"/>
      <c r="Q241" s="218"/>
      <c r="R241" s="218"/>
      <c r="S241" s="218"/>
      <c r="T241" s="219"/>
      <c r="AT241" s="220" t="s">
        <v>1345</v>
      </c>
      <c r="AU241" s="220" t="s">
        <v>1366</v>
      </c>
      <c r="AV241" s="11" t="s">
        <v>1366</v>
      </c>
      <c r="AW241" s="11" t="s">
        <v>1465</v>
      </c>
      <c r="AX241" s="11" t="s">
        <v>1501</v>
      </c>
      <c r="AY241" s="220" t="s">
        <v>1422</v>
      </c>
    </row>
    <row r="242" spans="2:65" s="11" customFormat="1">
      <c r="B242" s="210"/>
      <c r="C242" s="211"/>
      <c r="D242" s="208" t="s">
        <v>1345</v>
      </c>
      <c r="E242" s="212" t="s">
        <v>1448</v>
      </c>
      <c r="F242" s="213" t="s">
        <v>1366</v>
      </c>
      <c r="G242" s="211"/>
      <c r="H242" s="214">
        <v>2</v>
      </c>
      <c r="I242" s="215"/>
      <c r="J242" s="211"/>
      <c r="K242" s="211"/>
      <c r="L242" s="216"/>
      <c r="M242" s="217"/>
      <c r="N242" s="218"/>
      <c r="O242" s="218"/>
      <c r="P242" s="218"/>
      <c r="Q242" s="218"/>
      <c r="R242" s="218"/>
      <c r="S242" s="218"/>
      <c r="T242" s="219"/>
      <c r="AT242" s="220" t="s">
        <v>1345</v>
      </c>
      <c r="AU242" s="220" t="s">
        <v>1366</v>
      </c>
      <c r="AV242" s="11" t="s">
        <v>1366</v>
      </c>
      <c r="AW242" s="11" t="s">
        <v>1465</v>
      </c>
      <c r="AX242" s="11" t="s">
        <v>1501</v>
      </c>
      <c r="AY242" s="220" t="s">
        <v>1422</v>
      </c>
    </row>
    <row r="243" spans="2:65" s="12" customFormat="1">
      <c r="B243" s="221"/>
      <c r="C243" s="222"/>
      <c r="D243" s="205" t="s">
        <v>1345</v>
      </c>
      <c r="E243" s="223" t="s">
        <v>1448</v>
      </c>
      <c r="F243" s="224" t="s">
        <v>1348</v>
      </c>
      <c r="G243" s="222"/>
      <c r="H243" s="225">
        <v>26</v>
      </c>
      <c r="I243" s="226"/>
      <c r="J243" s="222"/>
      <c r="K243" s="222"/>
      <c r="L243" s="227"/>
      <c r="M243" s="228"/>
      <c r="N243" s="229"/>
      <c r="O243" s="229"/>
      <c r="P243" s="229"/>
      <c r="Q243" s="229"/>
      <c r="R243" s="229"/>
      <c r="S243" s="229"/>
      <c r="T243" s="230"/>
      <c r="AT243" s="231" t="s">
        <v>1345</v>
      </c>
      <c r="AU243" s="231" t="s">
        <v>1366</v>
      </c>
      <c r="AV243" s="12" t="s">
        <v>1358</v>
      </c>
      <c r="AW243" s="12" t="s">
        <v>1465</v>
      </c>
      <c r="AX243" s="12" t="s">
        <v>1450</v>
      </c>
      <c r="AY243" s="231" t="s">
        <v>1422</v>
      </c>
    </row>
    <row r="244" spans="2:65" s="1" customFormat="1" ht="28.75" customHeight="1">
      <c r="B244" s="41"/>
      <c r="C244" s="193" t="s">
        <v>1168</v>
      </c>
      <c r="D244" s="193" t="s">
        <v>1424</v>
      </c>
      <c r="E244" s="194" t="s">
        <v>1169</v>
      </c>
      <c r="F244" s="195" t="s">
        <v>1096</v>
      </c>
      <c r="G244" s="196" t="s">
        <v>1356</v>
      </c>
      <c r="H244" s="197">
        <v>193.34399999999999</v>
      </c>
      <c r="I244" s="198"/>
      <c r="J244" s="199">
        <f>ROUND(I244*H244,2)</f>
        <v>0</v>
      </c>
      <c r="K244" s="195" t="s">
        <v>1357</v>
      </c>
      <c r="L244" s="61"/>
      <c r="M244" s="200" t="s">
        <v>1448</v>
      </c>
      <c r="N244" s="201" t="s">
        <v>1472</v>
      </c>
      <c r="O244" s="42"/>
      <c r="P244" s="202">
        <f>O244*H244</f>
        <v>0</v>
      </c>
      <c r="Q244" s="202">
        <v>2.6200000000000001E-2</v>
      </c>
      <c r="R244" s="202">
        <f>Q244*H244</f>
        <v>5.0656128000000002</v>
      </c>
      <c r="S244" s="202">
        <v>0</v>
      </c>
      <c r="T244" s="203">
        <f>S244*H244</f>
        <v>0</v>
      </c>
      <c r="AR244" s="24" t="s">
        <v>1358</v>
      </c>
      <c r="AT244" s="24" t="s">
        <v>1424</v>
      </c>
      <c r="AU244" s="24" t="s">
        <v>1366</v>
      </c>
      <c r="AY244" s="24" t="s">
        <v>1422</v>
      </c>
      <c r="BE244" s="204">
        <f>IF(N244="základní",J244,0)</f>
        <v>0</v>
      </c>
      <c r="BF244" s="204">
        <f>IF(N244="snížená",J244,0)</f>
        <v>0</v>
      </c>
      <c r="BG244" s="204">
        <f>IF(N244="zákl. přenesená",J244,0)</f>
        <v>0</v>
      </c>
      <c r="BH244" s="204">
        <f>IF(N244="sníž. přenesená",J244,0)</f>
        <v>0</v>
      </c>
      <c r="BI244" s="204">
        <f>IF(N244="nulová",J244,0)</f>
        <v>0</v>
      </c>
      <c r="BJ244" s="24" t="s">
        <v>1450</v>
      </c>
      <c r="BK244" s="204">
        <f>ROUND(I244*H244,2)</f>
        <v>0</v>
      </c>
      <c r="BL244" s="24" t="s">
        <v>1358</v>
      </c>
      <c r="BM244" s="24" t="s">
        <v>1097</v>
      </c>
    </row>
    <row r="245" spans="2:65" s="1" customFormat="1" ht="40">
      <c r="B245" s="41"/>
      <c r="C245" s="63"/>
      <c r="D245" s="208" t="s">
        <v>1360</v>
      </c>
      <c r="E245" s="63"/>
      <c r="F245" s="209" t="s">
        <v>1098</v>
      </c>
      <c r="G245" s="63"/>
      <c r="H245" s="63"/>
      <c r="I245" s="163"/>
      <c r="J245" s="63"/>
      <c r="K245" s="63"/>
      <c r="L245" s="61"/>
      <c r="M245" s="207"/>
      <c r="N245" s="42"/>
      <c r="O245" s="42"/>
      <c r="P245" s="42"/>
      <c r="Q245" s="42"/>
      <c r="R245" s="42"/>
      <c r="S245" s="42"/>
      <c r="T245" s="78"/>
      <c r="AT245" s="24" t="s">
        <v>1360</v>
      </c>
      <c r="AU245" s="24" t="s">
        <v>1366</v>
      </c>
    </row>
    <row r="246" spans="2:65" s="11" customFormat="1">
      <c r="B246" s="210"/>
      <c r="C246" s="211"/>
      <c r="D246" s="205" t="s">
        <v>1345</v>
      </c>
      <c r="E246" s="232" t="s">
        <v>1448</v>
      </c>
      <c r="F246" s="233" t="s">
        <v>1099</v>
      </c>
      <c r="G246" s="211"/>
      <c r="H246" s="234">
        <v>193.34399999999999</v>
      </c>
      <c r="I246" s="215"/>
      <c r="J246" s="211"/>
      <c r="K246" s="211"/>
      <c r="L246" s="216"/>
      <c r="M246" s="217"/>
      <c r="N246" s="218"/>
      <c r="O246" s="218"/>
      <c r="P246" s="218"/>
      <c r="Q246" s="218"/>
      <c r="R246" s="218"/>
      <c r="S246" s="218"/>
      <c r="T246" s="219"/>
      <c r="AT246" s="220" t="s">
        <v>1345</v>
      </c>
      <c r="AU246" s="220" t="s">
        <v>1366</v>
      </c>
      <c r="AV246" s="11" t="s">
        <v>1366</v>
      </c>
      <c r="AW246" s="11" t="s">
        <v>1465</v>
      </c>
      <c r="AX246" s="11" t="s">
        <v>1450</v>
      </c>
      <c r="AY246" s="220" t="s">
        <v>1422</v>
      </c>
    </row>
    <row r="247" spans="2:65" s="1" customFormat="1" ht="20.5" customHeight="1">
      <c r="B247" s="41"/>
      <c r="C247" s="193" t="s">
        <v>1100</v>
      </c>
      <c r="D247" s="193" t="s">
        <v>1424</v>
      </c>
      <c r="E247" s="194" t="s">
        <v>1101</v>
      </c>
      <c r="F247" s="195" t="s">
        <v>1102</v>
      </c>
      <c r="G247" s="196" t="s">
        <v>1189</v>
      </c>
      <c r="H247" s="197">
        <v>77.150000000000006</v>
      </c>
      <c r="I247" s="198"/>
      <c r="J247" s="199">
        <f>ROUND(I247*H247,2)</f>
        <v>0</v>
      </c>
      <c r="K247" s="195" t="s">
        <v>1448</v>
      </c>
      <c r="L247" s="61"/>
      <c r="M247" s="200" t="s">
        <v>1448</v>
      </c>
      <c r="N247" s="201" t="s">
        <v>1472</v>
      </c>
      <c r="O247" s="42"/>
      <c r="P247" s="202">
        <f>O247*H247</f>
        <v>0</v>
      </c>
      <c r="Q247" s="202">
        <v>0</v>
      </c>
      <c r="R247" s="202">
        <f>Q247*H247</f>
        <v>0</v>
      </c>
      <c r="S247" s="202">
        <v>0</v>
      </c>
      <c r="T247" s="203">
        <f>S247*H247</f>
        <v>0</v>
      </c>
      <c r="AR247" s="24" t="s">
        <v>1358</v>
      </c>
      <c r="AT247" s="24" t="s">
        <v>1424</v>
      </c>
      <c r="AU247" s="24" t="s">
        <v>1366</v>
      </c>
      <c r="AY247" s="24" t="s">
        <v>1422</v>
      </c>
      <c r="BE247" s="204">
        <f>IF(N247="základní",J247,0)</f>
        <v>0</v>
      </c>
      <c r="BF247" s="204">
        <f>IF(N247="snížená",J247,0)</f>
        <v>0</v>
      </c>
      <c r="BG247" s="204">
        <f>IF(N247="zákl. přenesená",J247,0)</f>
        <v>0</v>
      </c>
      <c r="BH247" s="204">
        <f>IF(N247="sníž. přenesená",J247,0)</f>
        <v>0</v>
      </c>
      <c r="BI247" s="204">
        <f>IF(N247="nulová",J247,0)</f>
        <v>0</v>
      </c>
      <c r="BJ247" s="24" t="s">
        <v>1450</v>
      </c>
      <c r="BK247" s="204">
        <f>ROUND(I247*H247,2)</f>
        <v>0</v>
      </c>
      <c r="BL247" s="24" t="s">
        <v>1358</v>
      </c>
      <c r="BM247" s="24" t="s">
        <v>1103</v>
      </c>
    </row>
    <row r="248" spans="2:65" s="11" customFormat="1">
      <c r="B248" s="210"/>
      <c r="C248" s="211"/>
      <c r="D248" s="208" t="s">
        <v>1345</v>
      </c>
      <c r="E248" s="212" t="s">
        <v>1448</v>
      </c>
      <c r="F248" s="213" t="s">
        <v>1104</v>
      </c>
      <c r="G248" s="211"/>
      <c r="H248" s="214">
        <v>15.2</v>
      </c>
      <c r="I248" s="215"/>
      <c r="J248" s="211"/>
      <c r="K248" s="211"/>
      <c r="L248" s="216"/>
      <c r="M248" s="217"/>
      <c r="N248" s="218"/>
      <c r="O248" s="218"/>
      <c r="P248" s="218"/>
      <c r="Q248" s="218"/>
      <c r="R248" s="218"/>
      <c r="S248" s="218"/>
      <c r="T248" s="219"/>
      <c r="AT248" s="220" t="s">
        <v>1345</v>
      </c>
      <c r="AU248" s="220" t="s">
        <v>1366</v>
      </c>
      <c r="AV248" s="11" t="s">
        <v>1366</v>
      </c>
      <c r="AW248" s="11" t="s">
        <v>1465</v>
      </c>
      <c r="AX248" s="11" t="s">
        <v>1501</v>
      </c>
      <c r="AY248" s="220" t="s">
        <v>1422</v>
      </c>
    </row>
    <row r="249" spans="2:65" s="11" customFormat="1">
      <c r="B249" s="210"/>
      <c r="C249" s="211"/>
      <c r="D249" s="208" t="s">
        <v>1345</v>
      </c>
      <c r="E249" s="212" t="s">
        <v>1448</v>
      </c>
      <c r="F249" s="213" t="s">
        <v>1105</v>
      </c>
      <c r="G249" s="211"/>
      <c r="H249" s="214">
        <v>8.1999999999999993</v>
      </c>
      <c r="I249" s="215"/>
      <c r="J249" s="211"/>
      <c r="K249" s="211"/>
      <c r="L249" s="216"/>
      <c r="M249" s="217"/>
      <c r="N249" s="218"/>
      <c r="O249" s="218"/>
      <c r="P249" s="218"/>
      <c r="Q249" s="218"/>
      <c r="R249" s="218"/>
      <c r="S249" s="218"/>
      <c r="T249" s="219"/>
      <c r="AT249" s="220" t="s">
        <v>1345</v>
      </c>
      <c r="AU249" s="220" t="s">
        <v>1366</v>
      </c>
      <c r="AV249" s="11" t="s">
        <v>1366</v>
      </c>
      <c r="AW249" s="11" t="s">
        <v>1465</v>
      </c>
      <c r="AX249" s="11" t="s">
        <v>1501</v>
      </c>
      <c r="AY249" s="220" t="s">
        <v>1422</v>
      </c>
    </row>
    <row r="250" spans="2:65" s="11" customFormat="1">
      <c r="B250" s="210"/>
      <c r="C250" s="211"/>
      <c r="D250" s="208" t="s">
        <v>1345</v>
      </c>
      <c r="E250" s="212" t="s">
        <v>1448</v>
      </c>
      <c r="F250" s="213" t="s">
        <v>1106</v>
      </c>
      <c r="G250" s="211"/>
      <c r="H250" s="214">
        <v>19.75</v>
      </c>
      <c r="I250" s="215"/>
      <c r="J250" s="211"/>
      <c r="K250" s="211"/>
      <c r="L250" s="216"/>
      <c r="M250" s="217"/>
      <c r="N250" s="218"/>
      <c r="O250" s="218"/>
      <c r="P250" s="218"/>
      <c r="Q250" s="218"/>
      <c r="R250" s="218"/>
      <c r="S250" s="218"/>
      <c r="T250" s="219"/>
      <c r="AT250" s="220" t="s">
        <v>1345</v>
      </c>
      <c r="AU250" s="220" t="s">
        <v>1366</v>
      </c>
      <c r="AV250" s="11" t="s">
        <v>1366</v>
      </c>
      <c r="AW250" s="11" t="s">
        <v>1465</v>
      </c>
      <c r="AX250" s="11" t="s">
        <v>1501</v>
      </c>
      <c r="AY250" s="220" t="s">
        <v>1422</v>
      </c>
    </row>
    <row r="251" spans="2:65" s="11" customFormat="1">
      <c r="B251" s="210"/>
      <c r="C251" s="211"/>
      <c r="D251" s="208" t="s">
        <v>1345</v>
      </c>
      <c r="E251" s="212" t="s">
        <v>1448</v>
      </c>
      <c r="F251" s="213" t="s">
        <v>1107</v>
      </c>
      <c r="G251" s="211"/>
      <c r="H251" s="214">
        <v>24</v>
      </c>
      <c r="I251" s="215"/>
      <c r="J251" s="211"/>
      <c r="K251" s="211"/>
      <c r="L251" s="216"/>
      <c r="M251" s="217"/>
      <c r="N251" s="218"/>
      <c r="O251" s="218"/>
      <c r="P251" s="218"/>
      <c r="Q251" s="218"/>
      <c r="R251" s="218"/>
      <c r="S251" s="218"/>
      <c r="T251" s="219"/>
      <c r="AT251" s="220" t="s">
        <v>1345</v>
      </c>
      <c r="AU251" s="220" t="s">
        <v>1366</v>
      </c>
      <c r="AV251" s="11" t="s">
        <v>1366</v>
      </c>
      <c r="AW251" s="11" t="s">
        <v>1465</v>
      </c>
      <c r="AX251" s="11" t="s">
        <v>1501</v>
      </c>
      <c r="AY251" s="220" t="s">
        <v>1422</v>
      </c>
    </row>
    <row r="252" spans="2:65" s="11" customFormat="1">
      <c r="B252" s="210"/>
      <c r="C252" s="211"/>
      <c r="D252" s="208" t="s">
        <v>1345</v>
      </c>
      <c r="E252" s="212" t="s">
        <v>1448</v>
      </c>
      <c r="F252" s="213" t="s">
        <v>1108</v>
      </c>
      <c r="G252" s="211"/>
      <c r="H252" s="214">
        <v>10</v>
      </c>
      <c r="I252" s="215"/>
      <c r="J252" s="211"/>
      <c r="K252" s="211"/>
      <c r="L252" s="216"/>
      <c r="M252" s="217"/>
      <c r="N252" s="218"/>
      <c r="O252" s="218"/>
      <c r="P252" s="218"/>
      <c r="Q252" s="218"/>
      <c r="R252" s="218"/>
      <c r="S252" s="218"/>
      <c r="T252" s="219"/>
      <c r="AT252" s="220" t="s">
        <v>1345</v>
      </c>
      <c r="AU252" s="220" t="s">
        <v>1366</v>
      </c>
      <c r="AV252" s="11" t="s">
        <v>1366</v>
      </c>
      <c r="AW252" s="11" t="s">
        <v>1465</v>
      </c>
      <c r="AX252" s="11" t="s">
        <v>1501</v>
      </c>
      <c r="AY252" s="220" t="s">
        <v>1422</v>
      </c>
    </row>
    <row r="253" spans="2:65" s="12" customFormat="1">
      <c r="B253" s="221"/>
      <c r="C253" s="222"/>
      <c r="D253" s="205" t="s">
        <v>1345</v>
      </c>
      <c r="E253" s="223" t="s">
        <v>1448</v>
      </c>
      <c r="F253" s="224" t="s">
        <v>1348</v>
      </c>
      <c r="G253" s="222"/>
      <c r="H253" s="225">
        <v>77.150000000000006</v>
      </c>
      <c r="I253" s="226"/>
      <c r="J253" s="222"/>
      <c r="K253" s="222"/>
      <c r="L253" s="227"/>
      <c r="M253" s="228"/>
      <c r="N253" s="229"/>
      <c r="O253" s="229"/>
      <c r="P253" s="229"/>
      <c r="Q253" s="229"/>
      <c r="R253" s="229"/>
      <c r="S253" s="229"/>
      <c r="T253" s="230"/>
      <c r="AT253" s="231" t="s">
        <v>1345</v>
      </c>
      <c r="AU253" s="231" t="s">
        <v>1366</v>
      </c>
      <c r="AV253" s="12" t="s">
        <v>1358</v>
      </c>
      <c r="AW253" s="12" t="s">
        <v>1465</v>
      </c>
      <c r="AX253" s="12" t="s">
        <v>1450</v>
      </c>
      <c r="AY253" s="231" t="s">
        <v>1422</v>
      </c>
    </row>
    <row r="254" spans="2:65" s="1" customFormat="1" ht="20.5" customHeight="1">
      <c r="B254" s="41"/>
      <c r="C254" s="193" t="s">
        <v>1109</v>
      </c>
      <c r="D254" s="193" t="s">
        <v>1424</v>
      </c>
      <c r="E254" s="194" t="s">
        <v>1110</v>
      </c>
      <c r="F254" s="195" t="s">
        <v>1111</v>
      </c>
      <c r="G254" s="196" t="s">
        <v>1356</v>
      </c>
      <c r="H254" s="197">
        <v>12</v>
      </c>
      <c r="I254" s="198"/>
      <c r="J254" s="199">
        <f>ROUND(I254*H254,2)</f>
        <v>0</v>
      </c>
      <c r="K254" s="195" t="s">
        <v>1448</v>
      </c>
      <c r="L254" s="61"/>
      <c r="M254" s="200" t="s">
        <v>1448</v>
      </c>
      <c r="N254" s="201" t="s">
        <v>1472</v>
      </c>
      <c r="O254" s="42"/>
      <c r="P254" s="202">
        <f>O254*H254</f>
        <v>0</v>
      </c>
      <c r="Q254" s="202">
        <v>0</v>
      </c>
      <c r="R254" s="202">
        <f>Q254*H254</f>
        <v>0</v>
      </c>
      <c r="S254" s="202">
        <v>0</v>
      </c>
      <c r="T254" s="203">
        <f>S254*H254</f>
        <v>0</v>
      </c>
      <c r="AR254" s="24" t="s">
        <v>1358</v>
      </c>
      <c r="AT254" s="24" t="s">
        <v>1424</v>
      </c>
      <c r="AU254" s="24" t="s">
        <v>1366</v>
      </c>
      <c r="AY254" s="24" t="s">
        <v>1422</v>
      </c>
      <c r="BE254" s="204">
        <f>IF(N254="základní",J254,0)</f>
        <v>0</v>
      </c>
      <c r="BF254" s="204">
        <f>IF(N254="snížená",J254,0)</f>
        <v>0</v>
      </c>
      <c r="BG254" s="204">
        <f>IF(N254="zákl. přenesená",J254,0)</f>
        <v>0</v>
      </c>
      <c r="BH254" s="204">
        <f>IF(N254="sníž. přenesená",J254,0)</f>
        <v>0</v>
      </c>
      <c r="BI254" s="204">
        <f>IF(N254="nulová",J254,0)</f>
        <v>0</v>
      </c>
      <c r="BJ254" s="24" t="s">
        <v>1450</v>
      </c>
      <c r="BK254" s="204">
        <f>ROUND(I254*H254,2)</f>
        <v>0</v>
      </c>
      <c r="BL254" s="24" t="s">
        <v>1358</v>
      </c>
      <c r="BM254" s="24" t="s">
        <v>1112</v>
      </c>
    </row>
    <row r="255" spans="2:65" s="1" customFormat="1" ht="28.75" customHeight="1">
      <c r="B255" s="41"/>
      <c r="C255" s="193" t="s">
        <v>1113</v>
      </c>
      <c r="D255" s="193" t="s">
        <v>1424</v>
      </c>
      <c r="E255" s="194" t="s">
        <v>1114</v>
      </c>
      <c r="F255" s="195" t="s">
        <v>1115</v>
      </c>
      <c r="G255" s="196" t="s">
        <v>1356</v>
      </c>
      <c r="H255" s="197">
        <v>100</v>
      </c>
      <c r="I255" s="198"/>
      <c r="J255" s="199">
        <f>ROUND(I255*H255,2)</f>
        <v>0</v>
      </c>
      <c r="K255" s="195" t="s">
        <v>1357</v>
      </c>
      <c r="L255" s="61"/>
      <c r="M255" s="200" t="s">
        <v>1448</v>
      </c>
      <c r="N255" s="201" t="s">
        <v>1472</v>
      </c>
      <c r="O255" s="42"/>
      <c r="P255" s="202">
        <f>O255*H255</f>
        <v>0</v>
      </c>
      <c r="Q255" s="202">
        <v>1.2E-4</v>
      </c>
      <c r="R255" s="202">
        <f>Q255*H255</f>
        <v>1.2E-2</v>
      </c>
      <c r="S255" s="202">
        <v>0</v>
      </c>
      <c r="T255" s="203">
        <f>S255*H255</f>
        <v>0</v>
      </c>
      <c r="AR255" s="24" t="s">
        <v>1358</v>
      </c>
      <c r="AT255" s="24" t="s">
        <v>1424</v>
      </c>
      <c r="AU255" s="24" t="s">
        <v>1366</v>
      </c>
      <c r="AY255" s="24" t="s">
        <v>1422</v>
      </c>
      <c r="BE255" s="204">
        <f>IF(N255="základní",J255,0)</f>
        <v>0</v>
      </c>
      <c r="BF255" s="204">
        <f>IF(N255="snížená",J255,0)</f>
        <v>0</v>
      </c>
      <c r="BG255" s="204">
        <f>IF(N255="zákl. přenesená",J255,0)</f>
        <v>0</v>
      </c>
      <c r="BH255" s="204">
        <f>IF(N255="sníž. přenesená",J255,0)</f>
        <v>0</v>
      </c>
      <c r="BI255" s="204">
        <f>IF(N255="nulová",J255,0)</f>
        <v>0</v>
      </c>
      <c r="BJ255" s="24" t="s">
        <v>1450</v>
      </c>
      <c r="BK255" s="204">
        <f>ROUND(I255*H255,2)</f>
        <v>0</v>
      </c>
      <c r="BL255" s="24" t="s">
        <v>1358</v>
      </c>
      <c r="BM255" s="24" t="s">
        <v>1116</v>
      </c>
    </row>
    <row r="256" spans="2:65" s="1" customFormat="1" ht="28.75" customHeight="1">
      <c r="B256" s="41"/>
      <c r="C256" s="193" t="s">
        <v>1117</v>
      </c>
      <c r="D256" s="193" t="s">
        <v>1424</v>
      </c>
      <c r="E256" s="194" t="s">
        <v>1118</v>
      </c>
      <c r="F256" s="195" t="s">
        <v>1119</v>
      </c>
      <c r="G256" s="196" t="s">
        <v>1356</v>
      </c>
      <c r="H256" s="197">
        <v>300</v>
      </c>
      <c r="I256" s="198"/>
      <c r="J256" s="199">
        <f>ROUND(I256*H256,2)</f>
        <v>0</v>
      </c>
      <c r="K256" s="195" t="s">
        <v>1357</v>
      </c>
      <c r="L256" s="61"/>
      <c r="M256" s="200" t="s">
        <v>1448</v>
      </c>
      <c r="N256" s="201" t="s">
        <v>1472</v>
      </c>
      <c r="O256" s="42"/>
      <c r="P256" s="202">
        <f>O256*H256</f>
        <v>0</v>
      </c>
      <c r="Q256" s="202">
        <v>2.4000000000000001E-4</v>
      </c>
      <c r="R256" s="202">
        <f>Q256*H256</f>
        <v>7.2000000000000008E-2</v>
      </c>
      <c r="S256" s="202">
        <v>0</v>
      </c>
      <c r="T256" s="203">
        <f>S256*H256</f>
        <v>0</v>
      </c>
      <c r="AR256" s="24" t="s">
        <v>1358</v>
      </c>
      <c r="AT256" s="24" t="s">
        <v>1424</v>
      </c>
      <c r="AU256" s="24" t="s">
        <v>1366</v>
      </c>
      <c r="AY256" s="24" t="s">
        <v>1422</v>
      </c>
      <c r="BE256" s="204">
        <f>IF(N256="základní",J256,0)</f>
        <v>0</v>
      </c>
      <c r="BF256" s="204">
        <f>IF(N256="snížená",J256,0)</f>
        <v>0</v>
      </c>
      <c r="BG256" s="204">
        <f>IF(N256="zákl. přenesená",J256,0)</f>
        <v>0</v>
      </c>
      <c r="BH256" s="204">
        <f>IF(N256="sníž. přenesená",J256,0)</f>
        <v>0</v>
      </c>
      <c r="BI256" s="204">
        <f>IF(N256="nulová",J256,0)</f>
        <v>0</v>
      </c>
      <c r="BJ256" s="24" t="s">
        <v>1450</v>
      </c>
      <c r="BK256" s="204">
        <f>ROUND(I256*H256,2)</f>
        <v>0</v>
      </c>
      <c r="BL256" s="24" t="s">
        <v>1358</v>
      </c>
      <c r="BM256" s="24" t="s">
        <v>1120</v>
      </c>
    </row>
    <row r="257" spans="2:65" s="1" customFormat="1" ht="50">
      <c r="B257" s="41"/>
      <c r="C257" s="63"/>
      <c r="D257" s="205" t="s">
        <v>1360</v>
      </c>
      <c r="E257" s="63"/>
      <c r="F257" s="206" t="s">
        <v>1121</v>
      </c>
      <c r="G257" s="63"/>
      <c r="H257" s="63"/>
      <c r="I257" s="163"/>
      <c r="J257" s="63"/>
      <c r="K257" s="63"/>
      <c r="L257" s="61"/>
      <c r="M257" s="207"/>
      <c r="N257" s="42"/>
      <c r="O257" s="42"/>
      <c r="P257" s="42"/>
      <c r="Q257" s="42"/>
      <c r="R257" s="42"/>
      <c r="S257" s="42"/>
      <c r="T257" s="78"/>
      <c r="AT257" s="24" t="s">
        <v>1360</v>
      </c>
      <c r="AU257" s="24" t="s">
        <v>1366</v>
      </c>
    </row>
    <row r="258" spans="2:65" s="1" customFormat="1" ht="20.5" customHeight="1">
      <c r="B258" s="41"/>
      <c r="C258" s="193" t="s">
        <v>1122</v>
      </c>
      <c r="D258" s="193" t="s">
        <v>1424</v>
      </c>
      <c r="E258" s="194" t="s">
        <v>1123</v>
      </c>
      <c r="F258" s="195" t="s">
        <v>1124</v>
      </c>
      <c r="G258" s="196" t="s">
        <v>1356</v>
      </c>
      <c r="H258" s="197">
        <v>10</v>
      </c>
      <c r="I258" s="198"/>
      <c r="J258" s="199">
        <f>ROUND(I258*H258,2)</f>
        <v>0</v>
      </c>
      <c r="K258" s="195" t="s">
        <v>1448</v>
      </c>
      <c r="L258" s="61"/>
      <c r="M258" s="200" t="s">
        <v>1448</v>
      </c>
      <c r="N258" s="201" t="s">
        <v>1472</v>
      </c>
      <c r="O258" s="42"/>
      <c r="P258" s="202">
        <f>O258*H258</f>
        <v>0</v>
      </c>
      <c r="Q258" s="202">
        <v>0</v>
      </c>
      <c r="R258" s="202">
        <f>Q258*H258</f>
        <v>0</v>
      </c>
      <c r="S258" s="202">
        <v>0</v>
      </c>
      <c r="T258" s="203">
        <f>S258*H258</f>
        <v>0</v>
      </c>
      <c r="AR258" s="24" t="s">
        <v>1358</v>
      </c>
      <c r="AT258" s="24" t="s">
        <v>1424</v>
      </c>
      <c r="AU258" s="24" t="s">
        <v>1366</v>
      </c>
      <c r="AY258" s="24" t="s">
        <v>1422</v>
      </c>
      <c r="BE258" s="204">
        <f>IF(N258="základní",J258,0)</f>
        <v>0</v>
      </c>
      <c r="BF258" s="204">
        <f>IF(N258="snížená",J258,0)</f>
        <v>0</v>
      </c>
      <c r="BG258" s="204">
        <f>IF(N258="zákl. přenesená",J258,0)</f>
        <v>0</v>
      </c>
      <c r="BH258" s="204">
        <f>IF(N258="sníž. přenesená",J258,0)</f>
        <v>0</v>
      </c>
      <c r="BI258" s="204">
        <f>IF(N258="nulová",J258,0)</f>
        <v>0</v>
      </c>
      <c r="BJ258" s="24" t="s">
        <v>1450</v>
      </c>
      <c r="BK258" s="204">
        <f>ROUND(I258*H258,2)</f>
        <v>0</v>
      </c>
      <c r="BL258" s="24" t="s">
        <v>1358</v>
      </c>
      <c r="BM258" s="24" t="s">
        <v>1125</v>
      </c>
    </row>
    <row r="259" spans="2:65" s="1" customFormat="1" ht="28.75" customHeight="1">
      <c r="B259" s="41"/>
      <c r="C259" s="193" t="s">
        <v>1126</v>
      </c>
      <c r="D259" s="193" t="s">
        <v>1424</v>
      </c>
      <c r="E259" s="194" t="s">
        <v>1127</v>
      </c>
      <c r="F259" s="195" t="s">
        <v>1128</v>
      </c>
      <c r="G259" s="196" t="s">
        <v>1356</v>
      </c>
      <c r="H259" s="197">
        <v>15</v>
      </c>
      <c r="I259" s="198"/>
      <c r="J259" s="199">
        <f>ROUND(I259*H259,2)</f>
        <v>0</v>
      </c>
      <c r="K259" s="195" t="s">
        <v>1357</v>
      </c>
      <c r="L259" s="61"/>
      <c r="M259" s="200" t="s">
        <v>1448</v>
      </c>
      <c r="N259" s="201" t="s">
        <v>1472</v>
      </c>
      <c r="O259" s="42"/>
      <c r="P259" s="202">
        <f>O259*H259</f>
        <v>0</v>
      </c>
      <c r="Q259" s="202">
        <v>8.2500000000000004E-3</v>
      </c>
      <c r="R259" s="202">
        <f>Q259*H259</f>
        <v>0.12375</v>
      </c>
      <c r="S259" s="202">
        <v>0</v>
      </c>
      <c r="T259" s="203">
        <f>S259*H259</f>
        <v>0</v>
      </c>
      <c r="AR259" s="24" t="s">
        <v>1358</v>
      </c>
      <c r="AT259" s="24" t="s">
        <v>1424</v>
      </c>
      <c r="AU259" s="24" t="s">
        <v>1366</v>
      </c>
      <c r="AY259" s="24" t="s">
        <v>1422</v>
      </c>
      <c r="BE259" s="204">
        <f>IF(N259="základní",J259,0)</f>
        <v>0</v>
      </c>
      <c r="BF259" s="204">
        <f>IF(N259="snížená",J259,0)</f>
        <v>0</v>
      </c>
      <c r="BG259" s="204">
        <f>IF(N259="zákl. přenesená",J259,0)</f>
        <v>0</v>
      </c>
      <c r="BH259" s="204">
        <f>IF(N259="sníž. přenesená",J259,0)</f>
        <v>0</v>
      </c>
      <c r="BI259" s="204">
        <f>IF(N259="nulová",J259,0)</f>
        <v>0</v>
      </c>
      <c r="BJ259" s="24" t="s">
        <v>1450</v>
      </c>
      <c r="BK259" s="204">
        <f>ROUND(I259*H259,2)</f>
        <v>0</v>
      </c>
      <c r="BL259" s="24" t="s">
        <v>1358</v>
      </c>
      <c r="BM259" s="24" t="s">
        <v>1129</v>
      </c>
    </row>
    <row r="260" spans="2:65" s="1" customFormat="1" ht="130">
      <c r="B260" s="41"/>
      <c r="C260" s="63"/>
      <c r="D260" s="205" t="s">
        <v>1360</v>
      </c>
      <c r="E260" s="63"/>
      <c r="F260" s="206" t="s">
        <v>1082</v>
      </c>
      <c r="G260" s="63"/>
      <c r="H260" s="63"/>
      <c r="I260" s="163"/>
      <c r="J260" s="63"/>
      <c r="K260" s="63"/>
      <c r="L260" s="61"/>
      <c r="M260" s="207"/>
      <c r="N260" s="42"/>
      <c r="O260" s="42"/>
      <c r="P260" s="42"/>
      <c r="Q260" s="42"/>
      <c r="R260" s="42"/>
      <c r="S260" s="42"/>
      <c r="T260" s="78"/>
      <c r="AT260" s="24" t="s">
        <v>1360</v>
      </c>
      <c r="AU260" s="24" t="s">
        <v>1366</v>
      </c>
    </row>
    <row r="261" spans="2:65" s="1" customFormat="1" ht="20.5" customHeight="1">
      <c r="B261" s="41"/>
      <c r="C261" s="250" t="s">
        <v>1083</v>
      </c>
      <c r="D261" s="250" t="s">
        <v>1132</v>
      </c>
      <c r="E261" s="251" t="s">
        <v>1084</v>
      </c>
      <c r="F261" s="252" t="s">
        <v>1085</v>
      </c>
      <c r="G261" s="253" t="s">
        <v>1356</v>
      </c>
      <c r="H261" s="254">
        <v>15.3</v>
      </c>
      <c r="I261" s="255"/>
      <c r="J261" s="256">
        <f>ROUND(I261*H261,2)</f>
        <v>0</v>
      </c>
      <c r="K261" s="252" t="s">
        <v>1357</v>
      </c>
      <c r="L261" s="257"/>
      <c r="M261" s="258" t="s">
        <v>1448</v>
      </c>
      <c r="N261" s="259" t="s">
        <v>1472</v>
      </c>
      <c r="O261" s="42"/>
      <c r="P261" s="202">
        <f>O261*H261</f>
        <v>0</v>
      </c>
      <c r="Q261" s="202">
        <v>8.4999999999999995E-4</v>
      </c>
      <c r="R261" s="202">
        <f>Q261*H261</f>
        <v>1.3004999999999999E-2</v>
      </c>
      <c r="S261" s="202">
        <v>0</v>
      </c>
      <c r="T261" s="203">
        <f>S261*H261</f>
        <v>0</v>
      </c>
      <c r="AR261" s="24" t="s">
        <v>1327</v>
      </c>
      <c r="AT261" s="24" t="s">
        <v>1132</v>
      </c>
      <c r="AU261" s="24" t="s">
        <v>1366</v>
      </c>
      <c r="AY261" s="24" t="s">
        <v>1422</v>
      </c>
      <c r="BE261" s="204">
        <f>IF(N261="základní",J261,0)</f>
        <v>0</v>
      </c>
      <c r="BF261" s="204">
        <f>IF(N261="snížená",J261,0)</f>
        <v>0</v>
      </c>
      <c r="BG261" s="204">
        <f>IF(N261="zákl. přenesená",J261,0)</f>
        <v>0</v>
      </c>
      <c r="BH261" s="204">
        <f>IF(N261="sníž. přenesená",J261,0)</f>
        <v>0</v>
      </c>
      <c r="BI261" s="204">
        <f>IF(N261="nulová",J261,0)</f>
        <v>0</v>
      </c>
      <c r="BJ261" s="24" t="s">
        <v>1450</v>
      </c>
      <c r="BK261" s="204">
        <f>ROUND(I261*H261,2)</f>
        <v>0</v>
      </c>
      <c r="BL261" s="24" t="s">
        <v>1358</v>
      </c>
      <c r="BM261" s="24" t="s">
        <v>1086</v>
      </c>
    </row>
    <row r="262" spans="2:65" s="11" customFormat="1">
      <c r="B262" s="210"/>
      <c r="C262" s="211"/>
      <c r="D262" s="205" t="s">
        <v>1345</v>
      </c>
      <c r="E262" s="211"/>
      <c r="F262" s="233" t="s">
        <v>1087</v>
      </c>
      <c r="G262" s="211"/>
      <c r="H262" s="234">
        <v>15.3</v>
      </c>
      <c r="I262" s="215"/>
      <c r="J262" s="211"/>
      <c r="K262" s="211"/>
      <c r="L262" s="216"/>
      <c r="M262" s="217"/>
      <c r="N262" s="218"/>
      <c r="O262" s="218"/>
      <c r="P262" s="218"/>
      <c r="Q262" s="218"/>
      <c r="R262" s="218"/>
      <c r="S262" s="218"/>
      <c r="T262" s="219"/>
      <c r="AT262" s="220" t="s">
        <v>1345</v>
      </c>
      <c r="AU262" s="220" t="s">
        <v>1366</v>
      </c>
      <c r="AV262" s="11" t="s">
        <v>1366</v>
      </c>
      <c r="AW262" s="11" t="s">
        <v>1432</v>
      </c>
      <c r="AX262" s="11" t="s">
        <v>1450</v>
      </c>
      <c r="AY262" s="220" t="s">
        <v>1422</v>
      </c>
    </row>
    <row r="263" spans="2:65" s="1" customFormat="1" ht="20.5" customHeight="1">
      <c r="B263" s="41"/>
      <c r="C263" s="193" t="s">
        <v>1088</v>
      </c>
      <c r="D263" s="193" t="s">
        <v>1424</v>
      </c>
      <c r="E263" s="194" t="s">
        <v>1089</v>
      </c>
      <c r="F263" s="195" t="s">
        <v>1090</v>
      </c>
      <c r="G263" s="196" t="s">
        <v>1356</v>
      </c>
      <c r="H263" s="197">
        <v>5.423</v>
      </c>
      <c r="I263" s="198"/>
      <c r="J263" s="199">
        <f>ROUND(I263*H263,2)</f>
        <v>0</v>
      </c>
      <c r="K263" s="195" t="s">
        <v>1448</v>
      </c>
      <c r="L263" s="61"/>
      <c r="M263" s="200" t="s">
        <v>1448</v>
      </c>
      <c r="N263" s="201" t="s">
        <v>1472</v>
      </c>
      <c r="O263" s="42"/>
      <c r="P263" s="202">
        <f>O263*H263</f>
        <v>0</v>
      </c>
      <c r="Q263" s="202">
        <v>0</v>
      </c>
      <c r="R263" s="202">
        <f>Q263*H263</f>
        <v>0</v>
      </c>
      <c r="S263" s="202">
        <v>0</v>
      </c>
      <c r="T263" s="203">
        <f>S263*H263</f>
        <v>0</v>
      </c>
      <c r="AR263" s="24" t="s">
        <v>1358</v>
      </c>
      <c r="AT263" s="24" t="s">
        <v>1424</v>
      </c>
      <c r="AU263" s="24" t="s">
        <v>1366</v>
      </c>
      <c r="AY263" s="24" t="s">
        <v>1422</v>
      </c>
      <c r="BE263" s="204">
        <f>IF(N263="základní",J263,0)</f>
        <v>0</v>
      </c>
      <c r="BF263" s="204">
        <f>IF(N263="snížená",J263,0)</f>
        <v>0</v>
      </c>
      <c r="BG263" s="204">
        <f>IF(N263="zákl. přenesená",J263,0)</f>
        <v>0</v>
      </c>
      <c r="BH263" s="204">
        <f>IF(N263="sníž. přenesená",J263,0)</f>
        <v>0</v>
      </c>
      <c r="BI263" s="204">
        <f>IF(N263="nulová",J263,0)</f>
        <v>0</v>
      </c>
      <c r="BJ263" s="24" t="s">
        <v>1450</v>
      </c>
      <c r="BK263" s="204">
        <f>ROUND(I263*H263,2)</f>
        <v>0</v>
      </c>
      <c r="BL263" s="24" t="s">
        <v>1358</v>
      </c>
      <c r="BM263" s="24" t="s">
        <v>1091</v>
      </c>
    </row>
    <row r="264" spans="2:65" s="11" customFormat="1">
      <c r="B264" s="210"/>
      <c r="C264" s="211"/>
      <c r="D264" s="208" t="s">
        <v>1345</v>
      </c>
      <c r="E264" s="212" t="s">
        <v>1448</v>
      </c>
      <c r="F264" s="213" t="s">
        <v>1303</v>
      </c>
      <c r="G264" s="211"/>
      <c r="H264" s="214">
        <v>4.8230000000000004</v>
      </c>
      <c r="I264" s="215"/>
      <c r="J264" s="211"/>
      <c r="K264" s="211"/>
      <c r="L264" s="216"/>
      <c r="M264" s="217"/>
      <c r="N264" s="218"/>
      <c r="O264" s="218"/>
      <c r="P264" s="218"/>
      <c r="Q264" s="218"/>
      <c r="R264" s="218"/>
      <c r="S264" s="218"/>
      <c r="T264" s="219"/>
      <c r="AT264" s="220" t="s">
        <v>1345</v>
      </c>
      <c r="AU264" s="220" t="s">
        <v>1366</v>
      </c>
      <c r="AV264" s="11" t="s">
        <v>1366</v>
      </c>
      <c r="AW264" s="11" t="s">
        <v>1465</v>
      </c>
      <c r="AX264" s="11" t="s">
        <v>1501</v>
      </c>
      <c r="AY264" s="220" t="s">
        <v>1422</v>
      </c>
    </row>
    <row r="265" spans="2:65" s="11" customFormat="1">
      <c r="B265" s="210"/>
      <c r="C265" s="211"/>
      <c r="D265" s="208" t="s">
        <v>1345</v>
      </c>
      <c r="E265" s="212" t="s">
        <v>1448</v>
      </c>
      <c r="F265" s="213" t="s">
        <v>1304</v>
      </c>
      <c r="G265" s="211"/>
      <c r="H265" s="214">
        <v>0.6</v>
      </c>
      <c r="I265" s="215"/>
      <c r="J265" s="211"/>
      <c r="K265" s="211"/>
      <c r="L265" s="216"/>
      <c r="M265" s="217"/>
      <c r="N265" s="218"/>
      <c r="O265" s="218"/>
      <c r="P265" s="218"/>
      <c r="Q265" s="218"/>
      <c r="R265" s="218"/>
      <c r="S265" s="218"/>
      <c r="T265" s="219"/>
      <c r="AT265" s="220" t="s">
        <v>1345</v>
      </c>
      <c r="AU265" s="220" t="s">
        <v>1366</v>
      </c>
      <c r="AV265" s="11" t="s">
        <v>1366</v>
      </c>
      <c r="AW265" s="11" t="s">
        <v>1465</v>
      </c>
      <c r="AX265" s="11" t="s">
        <v>1501</v>
      </c>
      <c r="AY265" s="220" t="s">
        <v>1422</v>
      </c>
    </row>
    <row r="266" spans="2:65" s="12" customFormat="1">
      <c r="B266" s="221"/>
      <c r="C266" s="222"/>
      <c r="D266" s="205" t="s">
        <v>1345</v>
      </c>
      <c r="E266" s="223" t="s">
        <v>1448</v>
      </c>
      <c r="F266" s="224" t="s">
        <v>1348</v>
      </c>
      <c r="G266" s="222"/>
      <c r="H266" s="225">
        <v>5.423</v>
      </c>
      <c r="I266" s="226"/>
      <c r="J266" s="222"/>
      <c r="K266" s="222"/>
      <c r="L266" s="227"/>
      <c r="M266" s="228"/>
      <c r="N266" s="229"/>
      <c r="O266" s="229"/>
      <c r="P266" s="229"/>
      <c r="Q266" s="229"/>
      <c r="R266" s="229"/>
      <c r="S266" s="229"/>
      <c r="T266" s="230"/>
      <c r="AT266" s="231" t="s">
        <v>1345</v>
      </c>
      <c r="AU266" s="231" t="s">
        <v>1366</v>
      </c>
      <c r="AV266" s="12" t="s">
        <v>1358</v>
      </c>
      <c r="AW266" s="12" t="s">
        <v>1465</v>
      </c>
      <c r="AX266" s="12" t="s">
        <v>1450</v>
      </c>
      <c r="AY266" s="231" t="s">
        <v>1422</v>
      </c>
    </row>
    <row r="267" spans="2:65" s="1" customFormat="1" ht="28.75" customHeight="1">
      <c r="B267" s="41"/>
      <c r="C267" s="193" t="s">
        <v>1092</v>
      </c>
      <c r="D267" s="193" t="s">
        <v>1424</v>
      </c>
      <c r="E267" s="194" t="s">
        <v>1093</v>
      </c>
      <c r="F267" s="195" t="s">
        <v>1094</v>
      </c>
      <c r="G267" s="196" t="s">
        <v>1332</v>
      </c>
      <c r="H267" s="197">
        <v>2.5499999999999998</v>
      </c>
      <c r="I267" s="198"/>
      <c r="J267" s="199">
        <f>ROUND(I267*H267,2)</f>
        <v>0</v>
      </c>
      <c r="K267" s="195" t="s">
        <v>1357</v>
      </c>
      <c r="L267" s="61"/>
      <c r="M267" s="200" t="s">
        <v>1448</v>
      </c>
      <c r="N267" s="201" t="s">
        <v>1472</v>
      </c>
      <c r="O267" s="42"/>
      <c r="P267" s="202">
        <f>O267*H267</f>
        <v>0</v>
      </c>
      <c r="Q267" s="202">
        <v>2.45329</v>
      </c>
      <c r="R267" s="202">
        <f>Q267*H267</f>
        <v>6.2558894999999994</v>
      </c>
      <c r="S267" s="202">
        <v>0</v>
      </c>
      <c r="T267" s="203">
        <f>S267*H267</f>
        <v>0</v>
      </c>
      <c r="AR267" s="24" t="s">
        <v>1358</v>
      </c>
      <c r="AT267" s="24" t="s">
        <v>1424</v>
      </c>
      <c r="AU267" s="24" t="s">
        <v>1366</v>
      </c>
      <c r="AY267" s="24" t="s">
        <v>1422</v>
      </c>
      <c r="BE267" s="204">
        <f>IF(N267="základní",J267,0)</f>
        <v>0</v>
      </c>
      <c r="BF267" s="204">
        <f>IF(N267="snížená",J267,0)</f>
        <v>0</v>
      </c>
      <c r="BG267" s="204">
        <f>IF(N267="zákl. přenesená",J267,0)</f>
        <v>0</v>
      </c>
      <c r="BH267" s="204">
        <f>IF(N267="sníž. přenesená",J267,0)</f>
        <v>0</v>
      </c>
      <c r="BI267" s="204">
        <f>IF(N267="nulová",J267,0)</f>
        <v>0</v>
      </c>
      <c r="BJ267" s="24" t="s">
        <v>1450</v>
      </c>
      <c r="BK267" s="204">
        <f>ROUND(I267*H267,2)</f>
        <v>0</v>
      </c>
      <c r="BL267" s="24" t="s">
        <v>1358</v>
      </c>
      <c r="BM267" s="24" t="s">
        <v>1095</v>
      </c>
    </row>
    <row r="268" spans="2:65" s="1" customFormat="1" ht="140">
      <c r="B268" s="41"/>
      <c r="C268" s="63"/>
      <c r="D268" s="208" t="s">
        <v>1360</v>
      </c>
      <c r="E268" s="63"/>
      <c r="F268" s="209" t="s">
        <v>1068</v>
      </c>
      <c r="G268" s="63"/>
      <c r="H268" s="63"/>
      <c r="I268" s="163"/>
      <c r="J268" s="63"/>
      <c r="K268" s="63"/>
      <c r="L268" s="61"/>
      <c r="M268" s="207"/>
      <c r="N268" s="42"/>
      <c r="O268" s="42"/>
      <c r="P268" s="42"/>
      <c r="Q268" s="42"/>
      <c r="R268" s="42"/>
      <c r="S268" s="42"/>
      <c r="T268" s="78"/>
      <c r="AT268" s="24" t="s">
        <v>1360</v>
      </c>
      <c r="AU268" s="24" t="s">
        <v>1366</v>
      </c>
    </row>
    <row r="269" spans="2:65" s="11" customFormat="1">
      <c r="B269" s="210"/>
      <c r="C269" s="211"/>
      <c r="D269" s="208" t="s">
        <v>1345</v>
      </c>
      <c r="E269" s="212" t="s">
        <v>1448</v>
      </c>
      <c r="F269" s="213" t="s">
        <v>1069</v>
      </c>
      <c r="G269" s="211"/>
      <c r="H269" s="214">
        <v>2.25</v>
      </c>
      <c r="I269" s="215"/>
      <c r="J269" s="211"/>
      <c r="K269" s="211"/>
      <c r="L269" s="216"/>
      <c r="M269" s="217"/>
      <c r="N269" s="218"/>
      <c r="O269" s="218"/>
      <c r="P269" s="218"/>
      <c r="Q269" s="218"/>
      <c r="R269" s="218"/>
      <c r="S269" s="218"/>
      <c r="T269" s="219"/>
      <c r="AT269" s="220" t="s">
        <v>1345</v>
      </c>
      <c r="AU269" s="220" t="s">
        <v>1366</v>
      </c>
      <c r="AV269" s="11" t="s">
        <v>1366</v>
      </c>
      <c r="AW269" s="11" t="s">
        <v>1465</v>
      </c>
      <c r="AX269" s="11" t="s">
        <v>1501</v>
      </c>
      <c r="AY269" s="220" t="s">
        <v>1422</v>
      </c>
    </row>
    <row r="270" spans="2:65" s="11" customFormat="1">
      <c r="B270" s="210"/>
      <c r="C270" s="211"/>
      <c r="D270" s="208" t="s">
        <v>1345</v>
      </c>
      <c r="E270" s="212" t="s">
        <v>1448</v>
      </c>
      <c r="F270" s="213" t="s">
        <v>1070</v>
      </c>
      <c r="G270" s="211"/>
      <c r="H270" s="214">
        <v>0.3</v>
      </c>
      <c r="I270" s="215"/>
      <c r="J270" s="211"/>
      <c r="K270" s="211"/>
      <c r="L270" s="216"/>
      <c r="M270" s="217"/>
      <c r="N270" s="218"/>
      <c r="O270" s="218"/>
      <c r="P270" s="218"/>
      <c r="Q270" s="218"/>
      <c r="R270" s="218"/>
      <c r="S270" s="218"/>
      <c r="T270" s="219"/>
      <c r="AT270" s="220" t="s">
        <v>1345</v>
      </c>
      <c r="AU270" s="220" t="s">
        <v>1366</v>
      </c>
      <c r="AV270" s="11" t="s">
        <v>1366</v>
      </c>
      <c r="AW270" s="11" t="s">
        <v>1465</v>
      </c>
      <c r="AX270" s="11" t="s">
        <v>1501</v>
      </c>
      <c r="AY270" s="220" t="s">
        <v>1422</v>
      </c>
    </row>
    <row r="271" spans="2:65" s="12" customFormat="1">
      <c r="B271" s="221"/>
      <c r="C271" s="222"/>
      <c r="D271" s="205" t="s">
        <v>1345</v>
      </c>
      <c r="E271" s="223" t="s">
        <v>1448</v>
      </c>
      <c r="F271" s="224" t="s">
        <v>1348</v>
      </c>
      <c r="G271" s="222"/>
      <c r="H271" s="225">
        <v>2.5499999999999998</v>
      </c>
      <c r="I271" s="226"/>
      <c r="J271" s="222"/>
      <c r="K271" s="222"/>
      <c r="L271" s="227"/>
      <c r="M271" s="228"/>
      <c r="N271" s="229"/>
      <c r="O271" s="229"/>
      <c r="P271" s="229"/>
      <c r="Q271" s="229"/>
      <c r="R271" s="229"/>
      <c r="S271" s="229"/>
      <c r="T271" s="230"/>
      <c r="AT271" s="231" t="s">
        <v>1345</v>
      </c>
      <c r="AU271" s="231" t="s">
        <v>1366</v>
      </c>
      <c r="AV271" s="12" t="s">
        <v>1358</v>
      </c>
      <c r="AW271" s="12" t="s">
        <v>1465</v>
      </c>
      <c r="AX271" s="12" t="s">
        <v>1450</v>
      </c>
      <c r="AY271" s="231" t="s">
        <v>1422</v>
      </c>
    </row>
    <row r="272" spans="2:65" s="1" customFormat="1" ht="28.75" customHeight="1">
      <c r="B272" s="41"/>
      <c r="C272" s="193" t="s">
        <v>1071</v>
      </c>
      <c r="D272" s="193" t="s">
        <v>1424</v>
      </c>
      <c r="E272" s="194" t="s">
        <v>1072</v>
      </c>
      <c r="F272" s="195" t="s">
        <v>1073</v>
      </c>
      <c r="G272" s="196" t="s">
        <v>1332</v>
      </c>
      <c r="H272" s="197">
        <v>2.5499999999999998</v>
      </c>
      <c r="I272" s="198"/>
      <c r="J272" s="199">
        <f>ROUND(I272*H272,2)</f>
        <v>0</v>
      </c>
      <c r="K272" s="195" t="s">
        <v>1357</v>
      </c>
      <c r="L272" s="61"/>
      <c r="M272" s="200" t="s">
        <v>1448</v>
      </c>
      <c r="N272" s="201" t="s">
        <v>1472</v>
      </c>
      <c r="O272" s="42"/>
      <c r="P272" s="202">
        <f>O272*H272</f>
        <v>0</v>
      </c>
      <c r="Q272" s="202">
        <v>0</v>
      </c>
      <c r="R272" s="202">
        <f>Q272*H272</f>
        <v>0</v>
      </c>
      <c r="S272" s="202">
        <v>0</v>
      </c>
      <c r="T272" s="203">
        <f>S272*H272</f>
        <v>0</v>
      </c>
      <c r="AR272" s="24" t="s">
        <v>1358</v>
      </c>
      <c r="AT272" s="24" t="s">
        <v>1424</v>
      </c>
      <c r="AU272" s="24" t="s">
        <v>1366</v>
      </c>
      <c r="AY272" s="24" t="s">
        <v>1422</v>
      </c>
      <c r="BE272" s="204">
        <f>IF(N272="základní",J272,0)</f>
        <v>0</v>
      </c>
      <c r="BF272" s="204">
        <f>IF(N272="snížená",J272,0)</f>
        <v>0</v>
      </c>
      <c r="BG272" s="204">
        <f>IF(N272="zákl. přenesená",J272,0)</f>
        <v>0</v>
      </c>
      <c r="BH272" s="204">
        <f>IF(N272="sníž. přenesená",J272,0)</f>
        <v>0</v>
      </c>
      <c r="BI272" s="204">
        <f>IF(N272="nulová",J272,0)</f>
        <v>0</v>
      </c>
      <c r="BJ272" s="24" t="s">
        <v>1450</v>
      </c>
      <c r="BK272" s="204">
        <f>ROUND(I272*H272,2)</f>
        <v>0</v>
      </c>
      <c r="BL272" s="24" t="s">
        <v>1358</v>
      </c>
      <c r="BM272" s="24" t="s">
        <v>1074</v>
      </c>
    </row>
    <row r="273" spans="2:65" s="1" customFormat="1" ht="70">
      <c r="B273" s="41"/>
      <c r="C273" s="63"/>
      <c r="D273" s="205" t="s">
        <v>1360</v>
      </c>
      <c r="E273" s="63"/>
      <c r="F273" s="206" t="s">
        <v>1075</v>
      </c>
      <c r="G273" s="63"/>
      <c r="H273" s="63"/>
      <c r="I273" s="163"/>
      <c r="J273" s="63"/>
      <c r="K273" s="63"/>
      <c r="L273" s="61"/>
      <c r="M273" s="207"/>
      <c r="N273" s="42"/>
      <c r="O273" s="42"/>
      <c r="P273" s="42"/>
      <c r="Q273" s="42"/>
      <c r="R273" s="42"/>
      <c r="S273" s="42"/>
      <c r="T273" s="78"/>
      <c r="AT273" s="24" t="s">
        <v>1360</v>
      </c>
      <c r="AU273" s="24" t="s">
        <v>1366</v>
      </c>
    </row>
    <row r="274" spans="2:65" s="1" customFormat="1" ht="40.25" customHeight="1">
      <c r="B274" s="41"/>
      <c r="C274" s="193" t="s">
        <v>1076</v>
      </c>
      <c r="D274" s="193" t="s">
        <v>1424</v>
      </c>
      <c r="E274" s="194" t="s">
        <v>1077</v>
      </c>
      <c r="F274" s="195" t="s">
        <v>1078</v>
      </c>
      <c r="G274" s="196" t="s">
        <v>1332</v>
      </c>
      <c r="H274" s="197">
        <v>2.5499999999999998</v>
      </c>
      <c r="I274" s="198"/>
      <c r="J274" s="199">
        <f>ROUND(I274*H274,2)</f>
        <v>0</v>
      </c>
      <c r="K274" s="195" t="s">
        <v>1357</v>
      </c>
      <c r="L274" s="61"/>
      <c r="M274" s="200" t="s">
        <v>1448</v>
      </c>
      <c r="N274" s="201" t="s">
        <v>1472</v>
      </c>
      <c r="O274" s="42"/>
      <c r="P274" s="202">
        <f>O274*H274</f>
        <v>0</v>
      </c>
      <c r="Q274" s="202">
        <v>0</v>
      </c>
      <c r="R274" s="202">
        <f>Q274*H274</f>
        <v>0</v>
      </c>
      <c r="S274" s="202">
        <v>0</v>
      </c>
      <c r="T274" s="203">
        <f>S274*H274</f>
        <v>0</v>
      </c>
      <c r="AR274" s="24" t="s">
        <v>1358</v>
      </c>
      <c r="AT274" s="24" t="s">
        <v>1424</v>
      </c>
      <c r="AU274" s="24" t="s">
        <v>1366</v>
      </c>
      <c r="AY274" s="24" t="s">
        <v>1422</v>
      </c>
      <c r="BE274" s="204">
        <f>IF(N274="základní",J274,0)</f>
        <v>0</v>
      </c>
      <c r="BF274" s="204">
        <f>IF(N274="snížená",J274,0)</f>
        <v>0</v>
      </c>
      <c r="BG274" s="204">
        <f>IF(N274="zákl. přenesená",J274,0)</f>
        <v>0</v>
      </c>
      <c r="BH274" s="204">
        <f>IF(N274="sníž. přenesená",J274,0)</f>
        <v>0</v>
      </c>
      <c r="BI274" s="204">
        <f>IF(N274="nulová",J274,0)</f>
        <v>0</v>
      </c>
      <c r="BJ274" s="24" t="s">
        <v>1450</v>
      </c>
      <c r="BK274" s="204">
        <f>ROUND(I274*H274,2)</f>
        <v>0</v>
      </c>
      <c r="BL274" s="24" t="s">
        <v>1358</v>
      </c>
      <c r="BM274" s="24" t="s">
        <v>1079</v>
      </c>
    </row>
    <row r="275" spans="2:65" s="1" customFormat="1" ht="70">
      <c r="B275" s="41"/>
      <c r="C275" s="63"/>
      <c r="D275" s="205" t="s">
        <v>1360</v>
      </c>
      <c r="E275" s="63"/>
      <c r="F275" s="206" t="s">
        <v>1075</v>
      </c>
      <c r="G275" s="63"/>
      <c r="H275" s="63"/>
      <c r="I275" s="163"/>
      <c r="J275" s="63"/>
      <c r="K275" s="63"/>
      <c r="L275" s="61"/>
      <c r="M275" s="207"/>
      <c r="N275" s="42"/>
      <c r="O275" s="42"/>
      <c r="P275" s="42"/>
      <c r="Q275" s="42"/>
      <c r="R275" s="42"/>
      <c r="S275" s="42"/>
      <c r="T275" s="78"/>
      <c r="AT275" s="24" t="s">
        <v>1360</v>
      </c>
      <c r="AU275" s="24" t="s">
        <v>1366</v>
      </c>
    </row>
    <row r="276" spans="2:65" s="1" customFormat="1" ht="20.5" customHeight="1">
      <c r="B276" s="41"/>
      <c r="C276" s="193" t="s">
        <v>1080</v>
      </c>
      <c r="D276" s="193" t="s">
        <v>1424</v>
      </c>
      <c r="E276" s="194" t="s">
        <v>1081</v>
      </c>
      <c r="F276" s="195" t="s">
        <v>1040</v>
      </c>
      <c r="G276" s="196" t="s">
        <v>1317</v>
      </c>
      <c r="H276" s="197">
        <v>9.2999999999999999E-2</v>
      </c>
      <c r="I276" s="198"/>
      <c r="J276" s="199">
        <f>ROUND(I276*H276,2)</f>
        <v>0</v>
      </c>
      <c r="K276" s="195" t="s">
        <v>1357</v>
      </c>
      <c r="L276" s="61"/>
      <c r="M276" s="200" t="s">
        <v>1448</v>
      </c>
      <c r="N276" s="201" t="s">
        <v>1472</v>
      </c>
      <c r="O276" s="42"/>
      <c r="P276" s="202">
        <f>O276*H276</f>
        <v>0</v>
      </c>
      <c r="Q276" s="202">
        <v>1.0530600000000001</v>
      </c>
      <c r="R276" s="202">
        <f>Q276*H276</f>
        <v>9.7934580000000007E-2</v>
      </c>
      <c r="S276" s="202">
        <v>0</v>
      </c>
      <c r="T276" s="203">
        <f>S276*H276</f>
        <v>0</v>
      </c>
      <c r="AR276" s="24" t="s">
        <v>1358</v>
      </c>
      <c r="AT276" s="24" t="s">
        <v>1424</v>
      </c>
      <c r="AU276" s="24" t="s">
        <v>1366</v>
      </c>
      <c r="AY276" s="24" t="s">
        <v>1422</v>
      </c>
      <c r="BE276" s="204">
        <f>IF(N276="základní",J276,0)</f>
        <v>0</v>
      </c>
      <c r="BF276" s="204">
        <f>IF(N276="snížená",J276,0)</f>
        <v>0</v>
      </c>
      <c r="BG276" s="204">
        <f>IF(N276="zákl. přenesená",J276,0)</f>
        <v>0</v>
      </c>
      <c r="BH276" s="204">
        <f>IF(N276="sníž. přenesená",J276,0)</f>
        <v>0</v>
      </c>
      <c r="BI276" s="204">
        <f>IF(N276="nulová",J276,0)</f>
        <v>0</v>
      </c>
      <c r="BJ276" s="24" t="s">
        <v>1450</v>
      </c>
      <c r="BK276" s="204">
        <f>ROUND(I276*H276,2)</f>
        <v>0</v>
      </c>
      <c r="BL276" s="24" t="s">
        <v>1358</v>
      </c>
      <c r="BM276" s="24" t="s">
        <v>1041</v>
      </c>
    </row>
    <row r="277" spans="2:65" s="11" customFormat="1">
      <c r="B277" s="210"/>
      <c r="C277" s="211"/>
      <c r="D277" s="208" t="s">
        <v>1345</v>
      </c>
      <c r="E277" s="212" t="s">
        <v>1448</v>
      </c>
      <c r="F277" s="213" t="s">
        <v>1042</v>
      </c>
      <c r="G277" s="211"/>
      <c r="H277" s="214">
        <v>8.4000000000000005E-2</v>
      </c>
      <c r="I277" s="215"/>
      <c r="J277" s="211"/>
      <c r="K277" s="211"/>
      <c r="L277" s="216"/>
      <c r="M277" s="217"/>
      <c r="N277" s="218"/>
      <c r="O277" s="218"/>
      <c r="P277" s="218"/>
      <c r="Q277" s="218"/>
      <c r="R277" s="218"/>
      <c r="S277" s="218"/>
      <c r="T277" s="219"/>
      <c r="AT277" s="220" t="s">
        <v>1345</v>
      </c>
      <c r="AU277" s="220" t="s">
        <v>1366</v>
      </c>
      <c r="AV277" s="11" t="s">
        <v>1366</v>
      </c>
      <c r="AW277" s="11" t="s">
        <v>1465</v>
      </c>
      <c r="AX277" s="11" t="s">
        <v>1501</v>
      </c>
      <c r="AY277" s="220" t="s">
        <v>1422</v>
      </c>
    </row>
    <row r="278" spans="2:65" s="11" customFormat="1">
      <c r="B278" s="210"/>
      <c r="C278" s="211"/>
      <c r="D278" s="208" t="s">
        <v>1345</v>
      </c>
      <c r="E278" s="212" t="s">
        <v>1448</v>
      </c>
      <c r="F278" s="213" t="s">
        <v>1043</v>
      </c>
      <c r="G278" s="211"/>
      <c r="H278" s="214">
        <v>8.9999999999999993E-3</v>
      </c>
      <c r="I278" s="215"/>
      <c r="J278" s="211"/>
      <c r="K278" s="211"/>
      <c r="L278" s="216"/>
      <c r="M278" s="217"/>
      <c r="N278" s="218"/>
      <c r="O278" s="218"/>
      <c r="P278" s="218"/>
      <c r="Q278" s="218"/>
      <c r="R278" s="218"/>
      <c r="S278" s="218"/>
      <c r="T278" s="219"/>
      <c r="AT278" s="220" t="s">
        <v>1345</v>
      </c>
      <c r="AU278" s="220" t="s">
        <v>1366</v>
      </c>
      <c r="AV278" s="11" t="s">
        <v>1366</v>
      </c>
      <c r="AW278" s="11" t="s">
        <v>1465</v>
      </c>
      <c r="AX278" s="11" t="s">
        <v>1501</v>
      </c>
      <c r="AY278" s="220" t="s">
        <v>1422</v>
      </c>
    </row>
    <row r="279" spans="2:65" s="12" customFormat="1">
      <c r="B279" s="221"/>
      <c r="C279" s="222"/>
      <c r="D279" s="205" t="s">
        <v>1345</v>
      </c>
      <c r="E279" s="223" t="s">
        <v>1448</v>
      </c>
      <c r="F279" s="224" t="s">
        <v>1348</v>
      </c>
      <c r="G279" s="222"/>
      <c r="H279" s="225">
        <v>9.2999999999999999E-2</v>
      </c>
      <c r="I279" s="226"/>
      <c r="J279" s="222"/>
      <c r="K279" s="222"/>
      <c r="L279" s="227"/>
      <c r="M279" s="228"/>
      <c r="N279" s="229"/>
      <c r="O279" s="229"/>
      <c r="P279" s="229"/>
      <c r="Q279" s="229"/>
      <c r="R279" s="229"/>
      <c r="S279" s="229"/>
      <c r="T279" s="230"/>
      <c r="AT279" s="231" t="s">
        <v>1345</v>
      </c>
      <c r="AU279" s="231" t="s">
        <v>1366</v>
      </c>
      <c r="AV279" s="12" t="s">
        <v>1358</v>
      </c>
      <c r="AW279" s="12" t="s">
        <v>1465</v>
      </c>
      <c r="AX279" s="12" t="s">
        <v>1450</v>
      </c>
      <c r="AY279" s="231" t="s">
        <v>1422</v>
      </c>
    </row>
    <row r="280" spans="2:65" s="1" customFormat="1" ht="28.75" customHeight="1">
      <c r="B280" s="41"/>
      <c r="C280" s="193" t="s">
        <v>1044</v>
      </c>
      <c r="D280" s="193" t="s">
        <v>1424</v>
      </c>
      <c r="E280" s="194" t="s">
        <v>1045</v>
      </c>
      <c r="F280" s="195" t="s">
        <v>1046</v>
      </c>
      <c r="G280" s="196" t="s">
        <v>1356</v>
      </c>
      <c r="H280" s="197">
        <v>94.7</v>
      </c>
      <c r="I280" s="198"/>
      <c r="J280" s="199">
        <f>ROUND(I280*H280,2)</f>
        <v>0</v>
      </c>
      <c r="K280" s="195" t="s">
        <v>1357</v>
      </c>
      <c r="L280" s="61"/>
      <c r="M280" s="200" t="s">
        <v>1448</v>
      </c>
      <c r="N280" s="201" t="s">
        <v>1472</v>
      </c>
      <c r="O280" s="42"/>
      <c r="P280" s="202">
        <f>O280*H280</f>
        <v>0</v>
      </c>
      <c r="Q280" s="202">
        <v>4.0800000000000003E-2</v>
      </c>
      <c r="R280" s="202">
        <f>Q280*H280</f>
        <v>3.8637600000000005</v>
      </c>
      <c r="S280" s="202">
        <v>0</v>
      </c>
      <c r="T280" s="203">
        <f>S280*H280</f>
        <v>0</v>
      </c>
      <c r="AR280" s="24" t="s">
        <v>1358</v>
      </c>
      <c r="AT280" s="24" t="s">
        <v>1424</v>
      </c>
      <c r="AU280" s="24" t="s">
        <v>1366</v>
      </c>
      <c r="AY280" s="24" t="s">
        <v>1422</v>
      </c>
      <c r="BE280" s="204">
        <f>IF(N280="základní",J280,0)</f>
        <v>0</v>
      </c>
      <c r="BF280" s="204">
        <f>IF(N280="snížená",J280,0)</f>
        <v>0</v>
      </c>
      <c r="BG280" s="204">
        <f>IF(N280="zákl. přenesená",J280,0)</f>
        <v>0</v>
      </c>
      <c r="BH280" s="204">
        <f>IF(N280="sníž. přenesená",J280,0)</f>
        <v>0</v>
      </c>
      <c r="BI280" s="204">
        <f>IF(N280="nulová",J280,0)</f>
        <v>0</v>
      </c>
      <c r="BJ280" s="24" t="s">
        <v>1450</v>
      </c>
      <c r="BK280" s="204">
        <f>ROUND(I280*H280,2)</f>
        <v>0</v>
      </c>
      <c r="BL280" s="24" t="s">
        <v>1358</v>
      </c>
      <c r="BM280" s="24" t="s">
        <v>1047</v>
      </c>
    </row>
    <row r="281" spans="2:65" s="10" customFormat="1" ht="29.75" customHeight="1">
      <c r="B281" s="176"/>
      <c r="C281" s="177"/>
      <c r="D281" s="190" t="s">
        <v>1500</v>
      </c>
      <c r="E281" s="191" t="s">
        <v>1314</v>
      </c>
      <c r="F281" s="191" t="s">
        <v>1048</v>
      </c>
      <c r="G281" s="177"/>
      <c r="H281" s="177"/>
      <c r="I281" s="180"/>
      <c r="J281" s="192">
        <f>BK281</f>
        <v>0</v>
      </c>
      <c r="K281" s="177"/>
      <c r="L281" s="182"/>
      <c r="M281" s="183"/>
      <c r="N281" s="184"/>
      <c r="O281" s="184"/>
      <c r="P281" s="185">
        <f>SUM(P282:P322)</f>
        <v>0</v>
      </c>
      <c r="Q281" s="184"/>
      <c r="R281" s="185">
        <f>SUM(R282:R322)</f>
        <v>9.1031570000000006E-2</v>
      </c>
      <c r="S281" s="184"/>
      <c r="T281" s="186">
        <f>SUM(T282:T322)</f>
        <v>31.651536</v>
      </c>
      <c r="AR281" s="187" t="s">
        <v>1450</v>
      </c>
      <c r="AT281" s="188" t="s">
        <v>1500</v>
      </c>
      <c r="AU281" s="188" t="s">
        <v>1450</v>
      </c>
      <c r="AY281" s="187" t="s">
        <v>1422</v>
      </c>
      <c r="BK281" s="189">
        <f>SUM(BK282:BK322)</f>
        <v>0</v>
      </c>
    </row>
    <row r="282" spans="2:65" s="1" customFormat="1" ht="28.75" customHeight="1">
      <c r="B282" s="41"/>
      <c r="C282" s="193" t="s">
        <v>1049</v>
      </c>
      <c r="D282" s="193" t="s">
        <v>1424</v>
      </c>
      <c r="E282" s="194" t="s">
        <v>1050</v>
      </c>
      <c r="F282" s="195" t="s">
        <v>1051</v>
      </c>
      <c r="G282" s="196" t="s">
        <v>1189</v>
      </c>
      <c r="H282" s="197">
        <v>14.744999999999999</v>
      </c>
      <c r="I282" s="198"/>
      <c r="J282" s="199">
        <f>ROUND(I282*H282,2)</f>
        <v>0</v>
      </c>
      <c r="K282" s="195" t="s">
        <v>1357</v>
      </c>
      <c r="L282" s="61"/>
      <c r="M282" s="200" t="s">
        <v>1448</v>
      </c>
      <c r="N282" s="201" t="s">
        <v>1472</v>
      </c>
      <c r="O282" s="42"/>
      <c r="P282" s="202">
        <f>O282*H282</f>
        <v>0</v>
      </c>
      <c r="Q282" s="202">
        <v>2.0000000000000002E-5</v>
      </c>
      <c r="R282" s="202">
        <f>Q282*H282</f>
        <v>2.9490000000000001E-4</v>
      </c>
      <c r="S282" s="202">
        <v>0</v>
      </c>
      <c r="T282" s="203">
        <f>S282*H282</f>
        <v>0</v>
      </c>
      <c r="AR282" s="24" t="s">
        <v>1358</v>
      </c>
      <c r="AT282" s="24" t="s">
        <v>1424</v>
      </c>
      <c r="AU282" s="24" t="s">
        <v>1366</v>
      </c>
      <c r="AY282" s="24" t="s">
        <v>1422</v>
      </c>
      <c r="BE282" s="204">
        <f>IF(N282="základní",J282,0)</f>
        <v>0</v>
      </c>
      <c r="BF282" s="204">
        <f>IF(N282="snížená",J282,0)</f>
        <v>0</v>
      </c>
      <c r="BG282" s="204">
        <f>IF(N282="zákl. přenesená",J282,0)</f>
        <v>0</v>
      </c>
      <c r="BH282" s="204">
        <f>IF(N282="sníž. přenesená",J282,0)</f>
        <v>0</v>
      </c>
      <c r="BI282" s="204">
        <f>IF(N282="nulová",J282,0)</f>
        <v>0</v>
      </c>
      <c r="BJ282" s="24" t="s">
        <v>1450</v>
      </c>
      <c r="BK282" s="204">
        <f>ROUND(I282*H282,2)</f>
        <v>0</v>
      </c>
      <c r="BL282" s="24" t="s">
        <v>1358</v>
      </c>
      <c r="BM282" s="24" t="s">
        <v>1052</v>
      </c>
    </row>
    <row r="283" spans="2:65" s="1" customFormat="1" ht="30">
      <c r="B283" s="41"/>
      <c r="C283" s="63"/>
      <c r="D283" s="208" t="s">
        <v>1360</v>
      </c>
      <c r="E283" s="63"/>
      <c r="F283" s="209" t="s">
        <v>1053</v>
      </c>
      <c r="G283" s="63"/>
      <c r="H283" s="63"/>
      <c r="I283" s="163"/>
      <c r="J283" s="63"/>
      <c r="K283" s="63"/>
      <c r="L283" s="61"/>
      <c r="M283" s="207"/>
      <c r="N283" s="42"/>
      <c r="O283" s="42"/>
      <c r="P283" s="42"/>
      <c r="Q283" s="42"/>
      <c r="R283" s="42"/>
      <c r="S283" s="42"/>
      <c r="T283" s="78"/>
      <c r="AT283" s="24" t="s">
        <v>1360</v>
      </c>
      <c r="AU283" s="24" t="s">
        <v>1366</v>
      </c>
    </row>
    <row r="284" spans="2:65" s="11" customFormat="1">
      <c r="B284" s="210"/>
      <c r="C284" s="211"/>
      <c r="D284" s="205" t="s">
        <v>1345</v>
      </c>
      <c r="E284" s="232" t="s">
        <v>1448</v>
      </c>
      <c r="F284" s="233" t="s">
        <v>1054</v>
      </c>
      <c r="G284" s="211"/>
      <c r="H284" s="234">
        <v>14.744999999999999</v>
      </c>
      <c r="I284" s="215"/>
      <c r="J284" s="211"/>
      <c r="K284" s="211"/>
      <c r="L284" s="216"/>
      <c r="M284" s="217"/>
      <c r="N284" s="218"/>
      <c r="O284" s="218"/>
      <c r="P284" s="218"/>
      <c r="Q284" s="218"/>
      <c r="R284" s="218"/>
      <c r="S284" s="218"/>
      <c r="T284" s="219"/>
      <c r="AT284" s="220" t="s">
        <v>1345</v>
      </c>
      <c r="AU284" s="220" t="s">
        <v>1366</v>
      </c>
      <c r="AV284" s="11" t="s">
        <v>1366</v>
      </c>
      <c r="AW284" s="11" t="s">
        <v>1465</v>
      </c>
      <c r="AX284" s="11" t="s">
        <v>1450</v>
      </c>
      <c r="AY284" s="220" t="s">
        <v>1422</v>
      </c>
    </row>
    <row r="285" spans="2:65" s="1" customFormat="1" ht="28.75" customHeight="1">
      <c r="B285" s="41"/>
      <c r="C285" s="193" t="s">
        <v>1055</v>
      </c>
      <c r="D285" s="193" t="s">
        <v>1424</v>
      </c>
      <c r="E285" s="194" t="s">
        <v>1056</v>
      </c>
      <c r="F285" s="195" t="s">
        <v>1057</v>
      </c>
      <c r="G285" s="196" t="s">
        <v>1356</v>
      </c>
      <c r="H285" s="197">
        <v>280</v>
      </c>
      <c r="I285" s="198"/>
      <c r="J285" s="199">
        <f>ROUND(I285*H285,2)</f>
        <v>0</v>
      </c>
      <c r="K285" s="195" t="s">
        <v>1357</v>
      </c>
      <c r="L285" s="61"/>
      <c r="M285" s="200" t="s">
        <v>1448</v>
      </c>
      <c r="N285" s="201" t="s">
        <v>1472</v>
      </c>
      <c r="O285" s="42"/>
      <c r="P285" s="202">
        <f>O285*H285</f>
        <v>0</v>
      </c>
      <c r="Q285" s="202">
        <v>1.2999999999999999E-4</v>
      </c>
      <c r="R285" s="202">
        <f>Q285*H285</f>
        <v>3.6399999999999995E-2</v>
      </c>
      <c r="S285" s="202">
        <v>0</v>
      </c>
      <c r="T285" s="203">
        <f>S285*H285</f>
        <v>0</v>
      </c>
      <c r="AR285" s="24" t="s">
        <v>1358</v>
      </c>
      <c r="AT285" s="24" t="s">
        <v>1424</v>
      </c>
      <c r="AU285" s="24" t="s">
        <v>1366</v>
      </c>
      <c r="AY285" s="24" t="s">
        <v>1422</v>
      </c>
      <c r="BE285" s="204">
        <f>IF(N285="základní",J285,0)</f>
        <v>0</v>
      </c>
      <c r="BF285" s="204">
        <f>IF(N285="snížená",J285,0)</f>
        <v>0</v>
      </c>
      <c r="BG285" s="204">
        <f>IF(N285="zákl. přenesená",J285,0)</f>
        <v>0</v>
      </c>
      <c r="BH285" s="204">
        <f>IF(N285="sníž. přenesená",J285,0)</f>
        <v>0</v>
      </c>
      <c r="BI285" s="204">
        <f>IF(N285="nulová",J285,0)</f>
        <v>0</v>
      </c>
      <c r="BJ285" s="24" t="s">
        <v>1450</v>
      </c>
      <c r="BK285" s="204">
        <f>ROUND(I285*H285,2)</f>
        <v>0</v>
      </c>
      <c r="BL285" s="24" t="s">
        <v>1358</v>
      </c>
      <c r="BM285" s="24" t="s">
        <v>1058</v>
      </c>
    </row>
    <row r="286" spans="2:65" s="1" customFormat="1" ht="50">
      <c r="B286" s="41"/>
      <c r="C286" s="63"/>
      <c r="D286" s="205" t="s">
        <v>1360</v>
      </c>
      <c r="E286" s="63"/>
      <c r="F286" s="206" t="s">
        <v>1059</v>
      </c>
      <c r="G286" s="63"/>
      <c r="H286" s="63"/>
      <c r="I286" s="163"/>
      <c r="J286" s="63"/>
      <c r="K286" s="63"/>
      <c r="L286" s="61"/>
      <c r="M286" s="207"/>
      <c r="N286" s="42"/>
      <c r="O286" s="42"/>
      <c r="P286" s="42"/>
      <c r="Q286" s="42"/>
      <c r="R286" s="42"/>
      <c r="S286" s="42"/>
      <c r="T286" s="78"/>
      <c r="AT286" s="24" t="s">
        <v>1360</v>
      </c>
      <c r="AU286" s="24" t="s">
        <v>1366</v>
      </c>
    </row>
    <row r="287" spans="2:65" s="1" customFormat="1" ht="28.75" customHeight="1">
      <c r="B287" s="41"/>
      <c r="C287" s="193" t="s">
        <v>1060</v>
      </c>
      <c r="D287" s="193" t="s">
        <v>1424</v>
      </c>
      <c r="E287" s="194" t="s">
        <v>1061</v>
      </c>
      <c r="F287" s="195" t="s">
        <v>1062</v>
      </c>
      <c r="G287" s="196" t="s">
        <v>1356</v>
      </c>
      <c r="H287" s="197">
        <v>30</v>
      </c>
      <c r="I287" s="198"/>
      <c r="J287" s="199">
        <f>ROUND(I287*H287,2)</f>
        <v>0</v>
      </c>
      <c r="K287" s="195" t="s">
        <v>1357</v>
      </c>
      <c r="L287" s="61"/>
      <c r="M287" s="200" t="s">
        <v>1448</v>
      </c>
      <c r="N287" s="201" t="s">
        <v>1472</v>
      </c>
      <c r="O287" s="42"/>
      <c r="P287" s="202">
        <f>O287*H287</f>
        <v>0</v>
      </c>
      <c r="Q287" s="202">
        <v>2.1000000000000001E-4</v>
      </c>
      <c r="R287" s="202">
        <f>Q287*H287</f>
        <v>6.3E-3</v>
      </c>
      <c r="S287" s="202">
        <v>0</v>
      </c>
      <c r="T287" s="203">
        <f>S287*H287</f>
        <v>0</v>
      </c>
      <c r="AR287" s="24" t="s">
        <v>1358</v>
      </c>
      <c r="AT287" s="24" t="s">
        <v>1424</v>
      </c>
      <c r="AU287" s="24" t="s">
        <v>1366</v>
      </c>
      <c r="AY287" s="24" t="s">
        <v>1422</v>
      </c>
      <c r="BE287" s="204">
        <f>IF(N287="základní",J287,0)</f>
        <v>0</v>
      </c>
      <c r="BF287" s="204">
        <f>IF(N287="snížená",J287,0)</f>
        <v>0</v>
      </c>
      <c r="BG287" s="204">
        <f>IF(N287="zákl. přenesená",J287,0)</f>
        <v>0</v>
      </c>
      <c r="BH287" s="204">
        <f>IF(N287="sníž. přenesená",J287,0)</f>
        <v>0</v>
      </c>
      <c r="BI287" s="204">
        <f>IF(N287="nulová",J287,0)</f>
        <v>0</v>
      </c>
      <c r="BJ287" s="24" t="s">
        <v>1450</v>
      </c>
      <c r="BK287" s="204">
        <f>ROUND(I287*H287,2)</f>
        <v>0</v>
      </c>
      <c r="BL287" s="24" t="s">
        <v>1358</v>
      </c>
      <c r="BM287" s="24" t="s">
        <v>1063</v>
      </c>
    </row>
    <row r="288" spans="2:65" s="1" customFormat="1" ht="50">
      <c r="B288" s="41"/>
      <c r="C288" s="63"/>
      <c r="D288" s="205" t="s">
        <v>1360</v>
      </c>
      <c r="E288" s="63"/>
      <c r="F288" s="206" t="s">
        <v>1059</v>
      </c>
      <c r="G288" s="63"/>
      <c r="H288" s="63"/>
      <c r="I288" s="163"/>
      <c r="J288" s="63"/>
      <c r="K288" s="63"/>
      <c r="L288" s="61"/>
      <c r="M288" s="207"/>
      <c r="N288" s="42"/>
      <c r="O288" s="42"/>
      <c r="P288" s="42"/>
      <c r="Q288" s="42"/>
      <c r="R288" s="42"/>
      <c r="S288" s="42"/>
      <c r="T288" s="78"/>
      <c r="AT288" s="24" t="s">
        <v>1360</v>
      </c>
      <c r="AU288" s="24" t="s">
        <v>1366</v>
      </c>
    </row>
    <row r="289" spans="2:65" s="1" customFormat="1" ht="63" customHeight="1">
      <c r="B289" s="41"/>
      <c r="C289" s="193" t="s">
        <v>1064</v>
      </c>
      <c r="D289" s="193" t="s">
        <v>1424</v>
      </c>
      <c r="E289" s="194" t="s">
        <v>1065</v>
      </c>
      <c r="F289" s="195" t="s">
        <v>1066</v>
      </c>
      <c r="G289" s="196" t="s">
        <v>1356</v>
      </c>
      <c r="H289" s="197">
        <v>400</v>
      </c>
      <c r="I289" s="198"/>
      <c r="J289" s="199">
        <f>ROUND(I289*H289,2)</f>
        <v>0</v>
      </c>
      <c r="K289" s="195" t="s">
        <v>1357</v>
      </c>
      <c r="L289" s="61"/>
      <c r="M289" s="200" t="s">
        <v>1448</v>
      </c>
      <c r="N289" s="201" t="s">
        <v>1472</v>
      </c>
      <c r="O289" s="42"/>
      <c r="P289" s="202">
        <f>O289*H289</f>
        <v>0</v>
      </c>
      <c r="Q289" s="202">
        <v>4.0000000000000003E-5</v>
      </c>
      <c r="R289" s="202">
        <f>Q289*H289</f>
        <v>1.6E-2</v>
      </c>
      <c r="S289" s="202">
        <v>0</v>
      </c>
      <c r="T289" s="203">
        <f>S289*H289</f>
        <v>0</v>
      </c>
      <c r="AR289" s="24" t="s">
        <v>1358</v>
      </c>
      <c r="AT289" s="24" t="s">
        <v>1424</v>
      </c>
      <c r="AU289" s="24" t="s">
        <v>1366</v>
      </c>
      <c r="AY289" s="24" t="s">
        <v>1422</v>
      </c>
      <c r="BE289" s="204">
        <f>IF(N289="základní",J289,0)</f>
        <v>0</v>
      </c>
      <c r="BF289" s="204">
        <f>IF(N289="snížená",J289,0)</f>
        <v>0</v>
      </c>
      <c r="BG289" s="204">
        <f>IF(N289="zákl. přenesená",J289,0)</f>
        <v>0</v>
      </c>
      <c r="BH289" s="204">
        <f>IF(N289="sníž. přenesená",J289,0)</f>
        <v>0</v>
      </c>
      <c r="BI289" s="204">
        <f>IF(N289="nulová",J289,0)</f>
        <v>0</v>
      </c>
      <c r="BJ289" s="24" t="s">
        <v>1450</v>
      </c>
      <c r="BK289" s="204">
        <f>ROUND(I289*H289,2)</f>
        <v>0</v>
      </c>
      <c r="BL289" s="24" t="s">
        <v>1358</v>
      </c>
      <c r="BM289" s="24" t="s">
        <v>1067</v>
      </c>
    </row>
    <row r="290" spans="2:65" s="1" customFormat="1" ht="80">
      <c r="B290" s="41"/>
      <c r="C290" s="63"/>
      <c r="D290" s="205" t="s">
        <v>1360</v>
      </c>
      <c r="E290" s="63"/>
      <c r="F290" s="206" t="s">
        <v>1016</v>
      </c>
      <c r="G290" s="63"/>
      <c r="H290" s="63"/>
      <c r="I290" s="163"/>
      <c r="J290" s="63"/>
      <c r="K290" s="63"/>
      <c r="L290" s="61"/>
      <c r="M290" s="207"/>
      <c r="N290" s="42"/>
      <c r="O290" s="42"/>
      <c r="P290" s="42"/>
      <c r="Q290" s="42"/>
      <c r="R290" s="42"/>
      <c r="S290" s="42"/>
      <c r="T290" s="78"/>
      <c r="AT290" s="24" t="s">
        <v>1360</v>
      </c>
      <c r="AU290" s="24" t="s">
        <v>1366</v>
      </c>
    </row>
    <row r="291" spans="2:65" s="1" customFormat="1" ht="28.75" customHeight="1">
      <c r="B291" s="41"/>
      <c r="C291" s="193" t="s">
        <v>1017</v>
      </c>
      <c r="D291" s="193" t="s">
        <v>1424</v>
      </c>
      <c r="E291" s="194" t="s">
        <v>1018</v>
      </c>
      <c r="F291" s="195" t="s">
        <v>1019</v>
      </c>
      <c r="G291" s="196" t="s">
        <v>1356</v>
      </c>
      <c r="H291" s="197">
        <v>13.709</v>
      </c>
      <c r="I291" s="198"/>
      <c r="J291" s="199">
        <f>ROUND(I291*H291,2)</f>
        <v>0</v>
      </c>
      <c r="K291" s="195" t="s">
        <v>1357</v>
      </c>
      <c r="L291" s="61"/>
      <c r="M291" s="200" t="s">
        <v>1448</v>
      </c>
      <c r="N291" s="201" t="s">
        <v>1472</v>
      </c>
      <c r="O291" s="42"/>
      <c r="P291" s="202">
        <f>O291*H291</f>
        <v>0</v>
      </c>
      <c r="Q291" s="202">
        <v>6.3000000000000003E-4</v>
      </c>
      <c r="R291" s="202">
        <f>Q291*H291</f>
        <v>8.6366700000000008E-3</v>
      </c>
      <c r="S291" s="202">
        <v>0</v>
      </c>
      <c r="T291" s="203">
        <f>S291*H291</f>
        <v>0</v>
      </c>
      <c r="AR291" s="24" t="s">
        <v>1358</v>
      </c>
      <c r="AT291" s="24" t="s">
        <v>1424</v>
      </c>
      <c r="AU291" s="24" t="s">
        <v>1366</v>
      </c>
      <c r="AY291" s="24" t="s">
        <v>1422</v>
      </c>
      <c r="BE291" s="204">
        <f>IF(N291="základní",J291,0)</f>
        <v>0</v>
      </c>
      <c r="BF291" s="204">
        <f>IF(N291="snížená",J291,0)</f>
        <v>0</v>
      </c>
      <c r="BG291" s="204">
        <f>IF(N291="zákl. přenesená",J291,0)</f>
        <v>0</v>
      </c>
      <c r="BH291" s="204">
        <f>IF(N291="sníž. přenesená",J291,0)</f>
        <v>0</v>
      </c>
      <c r="BI291" s="204">
        <f>IF(N291="nulová",J291,0)</f>
        <v>0</v>
      </c>
      <c r="BJ291" s="24" t="s">
        <v>1450</v>
      </c>
      <c r="BK291" s="204">
        <f>ROUND(I291*H291,2)</f>
        <v>0</v>
      </c>
      <c r="BL291" s="24" t="s">
        <v>1358</v>
      </c>
      <c r="BM291" s="24" t="s">
        <v>1020</v>
      </c>
    </row>
    <row r="292" spans="2:65" s="11" customFormat="1">
      <c r="B292" s="210"/>
      <c r="C292" s="211"/>
      <c r="D292" s="205" t="s">
        <v>1345</v>
      </c>
      <c r="E292" s="232" t="s">
        <v>1448</v>
      </c>
      <c r="F292" s="233" t="s">
        <v>1021</v>
      </c>
      <c r="G292" s="211"/>
      <c r="H292" s="234">
        <v>13.709</v>
      </c>
      <c r="I292" s="215"/>
      <c r="J292" s="211"/>
      <c r="K292" s="211"/>
      <c r="L292" s="216"/>
      <c r="M292" s="217"/>
      <c r="N292" s="218"/>
      <c r="O292" s="218"/>
      <c r="P292" s="218"/>
      <c r="Q292" s="218"/>
      <c r="R292" s="218"/>
      <c r="S292" s="218"/>
      <c r="T292" s="219"/>
      <c r="AT292" s="220" t="s">
        <v>1345</v>
      </c>
      <c r="AU292" s="220" t="s">
        <v>1366</v>
      </c>
      <c r="AV292" s="11" t="s">
        <v>1366</v>
      </c>
      <c r="AW292" s="11" t="s">
        <v>1465</v>
      </c>
      <c r="AX292" s="11" t="s">
        <v>1450</v>
      </c>
      <c r="AY292" s="220" t="s">
        <v>1422</v>
      </c>
    </row>
    <row r="293" spans="2:65" s="1" customFormat="1" ht="40.25" customHeight="1">
      <c r="B293" s="41"/>
      <c r="C293" s="193" t="s">
        <v>1022</v>
      </c>
      <c r="D293" s="193" t="s">
        <v>1424</v>
      </c>
      <c r="E293" s="194" t="s">
        <v>1023</v>
      </c>
      <c r="F293" s="195" t="s">
        <v>1024</v>
      </c>
      <c r="G293" s="196" t="s">
        <v>1245</v>
      </c>
      <c r="H293" s="197">
        <v>1</v>
      </c>
      <c r="I293" s="198"/>
      <c r="J293" s="199">
        <f>ROUND(I293*H293,2)</f>
        <v>0</v>
      </c>
      <c r="K293" s="195" t="s">
        <v>1357</v>
      </c>
      <c r="L293" s="61"/>
      <c r="M293" s="200" t="s">
        <v>1448</v>
      </c>
      <c r="N293" s="201" t="s">
        <v>1472</v>
      </c>
      <c r="O293" s="42"/>
      <c r="P293" s="202">
        <f>O293*H293</f>
        <v>0</v>
      </c>
      <c r="Q293" s="202">
        <v>2.3400000000000001E-2</v>
      </c>
      <c r="R293" s="202">
        <f>Q293*H293</f>
        <v>2.3400000000000001E-2</v>
      </c>
      <c r="S293" s="202">
        <v>0</v>
      </c>
      <c r="T293" s="203">
        <f>S293*H293</f>
        <v>0</v>
      </c>
      <c r="AR293" s="24" t="s">
        <v>1358</v>
      </c>
      <c r="AT293" s="24" t="s">
        <v>1424</v>
      </c>
      <c r="AU293" s="24" t="s">
        <v>1366</v>
      </c>
      <c r="AY293" s="24" t="s">
        <v>1422</v>
      </c>
      <c r="BE293" s="204">
        <f>IF(N293="základní",J293,0)</f>
        <v>0</v>
      </c>
      <c r="BF293" s="204">
        <f>IF(N293="snížená",J293,0)</f>
        <v>0</v>
      </c>
      <c r="BG293" s="204">
        <f>IF(N293="zákl. přenesená",J293,0)</f>
        <v>0</v>
      </c>
      <c r="BH293" s="204">
        <f>IF(N293="sníž. přenesená",J293,0)</f>
        <v>0</v>
      </c>
      <c r="BI293" s="204">
        <f>IF(N293="nulová",J293,0)</f>
        <v>0</v>
      </c>
      <c r="BJ293" s="24" t="s">
        <v>1450</v>
      </c>
      <c r="BK293" s="204">
        <f>ROUND(I293*H293,2)</f>
        <v>0</v>
      </c>
      <c r="BL293" s="24" t="s">
        <v>1358</v>
      </c>
      <c r="BM293" s="24" t="s">
        <v>1025</v>
      </c>
    </row>
    <row r="294" spans="2:65" s="1" customFormat="1" ht="70">
      <c r="B294" s="41"/>
      <c r="C294" s="63"/>
      <c r="D294" s="205" t="s">
        <v>1360</v>
      </c>
      <c r="E294" s="63"/>
      <c r="F294" s="206" t="s">
        <v>1026</v>
      </c>
      <c r="G294" s="63"/>
      <c r="H294" s="63"/>
      <c r="I294" s="163"/>
      <c r="J294" s="63"/>
      <c r="K294" s="63"/>
      <c r="L294" s="61"/>
      <c r="M294" s="207"/>
      <c r="N294" s="42"/>
      <c r="O294" s="42"/>
      <c r="P294" s="42"/>
      <c r="Q294" s="42"/>
      <c r="R294" s="42"/>
      <c r="S294" s="42"/>
      <c r="T294" s="78"/>
      <c r="AT294" s="24" t="s">
        <v>1360</v>
      </c>
      <c r="AU294" s="24" t="s">
        <v>1366</v>
      </c>
    </row>
    <row r="295" spans="2:65" s="1" customFormat="1" ht="28.75" customHeight="1">
      <c r="B295" s="41"/>
      <c r="C295" s="250" t="s">
        <v>1027</v>
      </c>
      <c r="D295" s="250" t="s">
        <v>1132</v>
      </c>
      <c r="E295" s="251" t="s">
        <v>1028</v>
      </c>
      <c r="F295" s="252" t="s">
        <v>1029</v>
      </c>
      <c r="G295" s="253" t="s">
        <v>1245</v>
      </c>
      <c r="H295" s="254">
        <v>1</v>
      </c>
      <c r="I295" s="255"/>
      <c r="J295" s="256">
        <f>ROUND(I295*H295,2)</f>
        <v>0</v>
      </c>
      <c r="K295" s="252" t="s">
        <v>1448</v>
      </c>
      <c r="L295" s="257"/>
      <c r="M295" s="258" t="s">
        <v>1448</v>
      </c>
      <c r="N295" s="259" t="s">
        <v>1472</v>
      </c>
      <c r="O295" s="42"/>
      <c r="P295" s="202">
        <f>O295*H295</f>
        <v>0</v>
      </c>
      <c r="Q295" s="202">
        <v>0</v>
      </c>
      <c r="R295" s="202">
        <f>Q295*H295</f>
        <v>0</v>
      </c>
      <c r="S295" s="202">
        <v>0</v>
      </c>
      <c r="T295" s="203">
        <f>S295*H295</f>
        <v>0</v>
      </c>
      <c r="AR295" s="24" t="s">
        <v>1327</v>
      </c>
      <c r="AT295" s="24" t="s">
        <v>1132</v>
      </c>
      <c r="AU295" s="24" t="s">
        <v>1366</v>
      </c>
      <c r="AY295" s="24" t="s">
        <v>1422</v>
      </c>
      <c r="BE295" s="204">
        <f>IF(N295="základní",J295,0)</f>
        <v>0</v>
      </c>
      <c r="BF295" s="204">
        <f>IF(N295="snížená",J295,0)</f>
        <v>0</v>
      </c>
      <c r="BG295" s="204">
        <f>IF(N295="zákl. přenesená",J295,0)</f>
        <v>0</v>
      </c>
      <c r="BH295" s="204">
        <f>IF(N295="sníž. přenesená",J295,0)</f>
        <v>0</v>
      </c>
      <c r="BI295" s="204">
        <f>IF(N295="nulová",J295,0)</f>
        <v>0</v>
      </c>
      <c r="BJ295" s="24" t="s">
        <v>1450</v>
      </c>
      <c r="BK295" s="204">
        <f>ROUND(I295*H295,2)</f>
        <v>0</v>
      </c>
      <c r="BL295" s="24" t="s">
        <v>1358</v>
      </c>
      <c r="BM295" s="24" t="s">
        <v>1030</v>
      </c>
    </row>
    <row r="296" spans="2:65" s="1" customFormat="1" ht="28.75" customHeight="1">
      <c r="B296" s="41"/>
      <c r="C296" s="193" t="s">
        <v>1031</v>
      </c>
      <c r="D296" s="193" t="s">
        <v>1424</v>
      </c>
      <c r="E296" s="194" t="s">
        <v>1032</v>
      </c>
      <c r="F296" s="195" t="s">
        <v>1033</v>
      </c>
      <c r="G296" s="196" t="s">
        <v>1356</v>
      </c>
      <c r="H296" s="197">
        <v>49.97</v>
      </c>
      <c r="I296" s="198"/>
      <c r="J296" s="199">
        <f>ROUND(I296*H296,2)</f>
        <v>0</v>
      </c>
      <c r="K296" s="195" t="s">
        <v>1357</v>
      </c>
      <c r="L296" s="61"/>
      <c r="M296" s="200" t="s">
        <v>1448</v>
      </c>
      <c r="N296" s="201" t="s">
        <v>1472</v>
      </c>
      <c r="O296" s="42"/>
      <c r="P296" s="202">
        <f>O296*H296</f>
        <v>0</v>
      </c>
      <c r="Q296" s="202">
        <v>0</v>
      </c>
      <c r="R296" s="202">
        <f>Q296*H296</f>
        <v>0</v>
      </c>
      <c r="S296" s="202">
        <v>0.26100000000000001</v>
      </c>
      <c r="T296" s="203">
        <f>S296*H296</f>
        <v>13.04217</v>
      </c>
      <c r="AR296" s="24" t="s">
        <v>1358</v>
      </c>
      <c r="AT296" s="24" t="s">
        <v>1424</v>
      </c>
      <c r="AU296" s="24" t="s">
        <v>1366</v>
      </c>
      <c r="AY296" s="24" t="s">
        <v>1422</v>
      </c>
      <c r="BE296" s="204">
        <f>IF(N296="základní",J296,0)</f>
        <v>0</v>
      </c>
      <c r="BF296" s="204">
        <f>IF(N296="snížená",J296,0)</f>
        <v>0</v>
      </c>
      <c r="BG296" s="204">
        <f>IF(N296="zákl. přenesená",J296,0)</f>
        <v>0</v>
      </c>
      <c r="BH296" s="204">
        <f>IF(N296="sníž. přenesená",J296,0)</f>
        <v>0</v>
      </c>
      <c r="BI296" s="204">
        <f>IF(N296="nulová",J296,0)</f>
        <v>0</v>
      </c>
      <c r="BJ296" s="24" t="s">
        <v>1450</v>
      </c>
      <c r="BK296" s="204">
        <f>ROUND(I296*H296,2)</f>
        <v>0</v>
      </c>
      <c r="BL296" s="24" t="s">
        <v>1358</v>
      </c>
      <c r="BM296" s="24" t="s">
        <v>1034</v>
      </c>
    </row>
    <row r="297" spans="2:65" s="11" customFormat="1">
      <c r="B297" s="210"/>
      <c r="C297" s="211"/>
      <c r="D297" s="205" t="s">
        <v>1345</v>
      </c>
      <c r="E297" s="232" t="s">
        <v>1448</v>
      </c>
      <c r="F297" s="233" t="s">
        <v>1035</v>
      </c>
      <c r="G297" s="211"/>
      <c r="H297" s="234">
        <v>49.97</v>
      </c>
      <c r="I297" s="215"/>
      <c r="J297" s="211"/>
      <c r="K297" s="211"/>
      <c r="L297" s="216"/>
      <c r="M297" s="217"/>
      <c r="N297" s="218"/>
      <c r="O297" s="218"/>
      <c r="P297" s="218"/>
      <c r="Q297" s="218"/>
      <c r="R297" s="218"/>
      <c r="S297" s="218"/>
      <c r="T297" s="219"/>
      <c r="AT297" s="220" t="s">
        <v>1345</v>
      </c>
      <c r="AU297" s="220" t="s">
        <v>1366</v>
      </c>
      <c r="AV297" s="11" t="s">
        <v>1366</v>
      </c>
      <c r="AW297" s="11" t="s">
        <v>1465</v>
      </c>
      <c r="AX297" s="11" t="s">
        <v>1450</v>
      </c>
      <c r="AY297" s="220" t="s">
        <v>1422</v>
      </c>
    </row>
    <row r="298" spans="2:65" s="1" customFormat="1" ht="40.25" customHeight="1">
      <c r="B298" s="41"/>
      <c r="C298" s="193" t="s">
        <v>1036</v>
      </c>
      <c r="D298" s="193" t="s">
        <v>1424</v>
      </c>
      <c r="E298" s="194" t="s">
        <v>1037</v>
      </c>
      <c r="F298" s="195" t="s">
        <v>1038</v>
      </c>
      <c r="G298" s="196" t="s">
        <v>1332</v>
      </c>
      <c r="H298" s="197">
        <v>1.389</v>
      </c>
      <c r="I298" s="198"/>
      <c r="J298" s="199">
        <f>ROUND(I298*H298,2)</f>
        <v>0</v>
      </c>
      <c r="K298" s="195" t="s">
        <v>1357</v>
      </c>
      <c r="L298" s="61"/>
      <c r="M298" s="200" t="s">
        <v>1448</v>
      </c>
      <c r="N298" s="201" t="s">
        <v>1472</v>
      </c>
      <c r="O298" s="42"/>
      <c r="P298" s="202">
        <f>O298*H298</f>
        <v>0</v>
      </c>
      <c r="Q298" s="202">
        <v>0</v>
      </c>
      <c r="R298" s="202">
        <f>Q298*H298</f>
        <v>0</v>
      </c>
      <c r="S298" s="202">
        <v>1.8</v>
      </c>
      <c r="T298" s="203">
        <f>S298*H298</f>
        <v>2.5002</v>
      </c>
      <c r="AR298" s="24" t="s">
        <v>1358</v>
      </c>
      <c r="AT298" s="24" t="s">
        <v>1424</v>
      </c>
      <c r="AU298" s="24" t="s">
        <v>1366</v>
      </c>
      <c r="AY298" s="24" t="s">
        <v>1422</v>
      </c>
      <c r="BE298" s="204">
        <f>IF(N298="základní",J298,0)</f>
        <v>0</v>
      </c>
      <c r="BF298" s="204">
        <f>IF(N298="snížená",J298,0)</f>
        <v>0</v>
      </c>
      <c r="BG298" s="204">
        <f>IF(N298="zákl. přenesená",J298,0)</f>
        <v>0</v>
      </c>
      <c r="BH298" s="204">
        <f>IF(N298="sníž. přenesená",J298,0)</f>
        <v>0</v>
      </c>
      <c r="BI298" s="204">
        <f>IF(N298="nulová",J298,0)</f>
        <v>0</v>
      </c>
      <c r="BJ298" s="24" t="s">
        <v>1450</v>
      </c>
      <c r="BK298" s="204">
        <f>ROUND(I298*H298,2)</f>
        <v>0</v>
      </c>
      <c r="BL298" s="24" t="s">
        <v>1358</v>
      </c>
      <c r="BM298" s="24" t="s">
        <v>1039</v>
      </c>
    </row>
    <row r="299" spans="2:65" s="1" customFormat="1" ht="40">
      <c r="B299" s="41"/>
      <c r="C299" s="63"/>
      <c r="D299" s="208" t="s">
        <v>1360</v>
      </c>
      <c r="E299" s="63"/>
      <c r="F299" s="209" t="s">
        <v>975</v>
      </c>
      <c r="G299" s="63"/>
      <c r="H299" s="63"/>
      <c r="I299" s="163"/>
      <c r="J299" s="63"/>
      <c r="K299" s="63"/>
      <c r="L299" s="61"/>
      <c r="M299" s="207"/>
      <c r="N299" s="42"/>
      <c r="O299" s="42"/>
      <c r="P299" s="42"/>
      <c r="Q299" s="42"/>
      <c r="R299" s="42"/>
      <c r="S299" s="42"/>
      <c r="T299" s="78"/>
      <c r="AT299" s="24" t="s">
        <v>1360</v>
      </c>
      <c r="AU299" s="24" t="s">
        <v>1366</v>
      </c>
    </row>
    <row r="300" spans="2:65" s="11" customFormat="1">
      <c r="B300" s="210"/>
      <c r="C300" s="211"/>
      <c r="D300" s="208" t="s">
        <v>1345</v>
      </c>
      <c r="E300" s="212" t="s">
        <v>1448</v>
      </c>
      <c r="F300" s="213" t="s">
        <v>976</v>
      </c>
      <c r="G300" s="211"/>
      <c r="H300" s="214">
        <v>0.41399999999999998</v>
      </c>
      <c r="I300" s="215"/>
      <c r="J300" s="211"/>
      <c r="K300" s="211"/>
      <c r="L300" s="216"/>
      <c r="M300" s="217"/>
      <c r="N300" s="218"/>
      <c r="O300" s="218"/>
      <c r="P300" s="218"/>
      <c r="Q300" s="218"/>
      <c r="R300" s="218"/>
      <c r="S300" s="218"/>
      <c r="T300" s="219"/>
      <c r="AT300" s="220" t="s">
        <v>1345</v>
      </c>
      <c r="AU300" s="220" t="s">
        <v>1366</v>
      </c>
      <c r="AV300" s="11" t="s">
        <v>1366</v>
      </c>
      <c r="AW300" s="11" t="s">
        <v>1465</v>
      </c>
      <c r="AX300" s="11" t="s">
        <v>1501</v>
      </c>
      <c r="AY300" s="220" t="s">
        <v>1422</v>
      </c>
    </row>
    <row r="301" spans="2:65" s="11" customFormat="1">
      <c r="B301" s="210"/>
      <c r="C301" s="211"/>
      <c r="D301" s="208" t="s">
        <v>1345</v>
      </c>
      <c r="E301" s="212" t="s">
        <v>1448</v>
      </c>
      <c r="F301" s="213" t="s">
        <v>977</v>
      </c>
      <c r="G301" s="211"/>
      <c r="H301" s="214">
        <v>0.97499999999999998</v>
      </c>
      <c r="I301" s="215"/>
      <c r="J301" s="211"/>
      <c r="K301" s="211"/>
      <c r="L301" s="216"/>
      <c r="M301" s="217"/>
      <c r="N301" s="218"/>
      <c r="O301" s="218"/>
      <c r="P301" s="218"/>
      <c r="Q301" s="218"/>
      <c r="R301" s="218"/>
      <c r="S301" s="218"/>
      <c r="T301" s="219"/>
      <c r="AT301" s="220" t="s">
        <v>1345</v>
      </c>
      <c r="AU301" s="220" t="s">
        <v>1366</v>
      </c>
      <c r="AV301" s="11" t="s">
        <v>1366</v>
      </c>
      <c r="AW301" s="11" t="s">
        <v>1465</v>
      </c>
      <c r="AX301" s="11" t="s">
        <v>1501</v>
      </c>
      <c r="AY301" s="220" t="s">
        <v>1422</v>
      </c>
    </row>
    <row r="302" spans="2:65" s="12" customFormat="1">
      <c r="B302" s="221"/>
      <c r="C302" s="222"/>
      <c r="D302" s="205" t="s">
        <v>1345</v>
      </c>
      <c r="E302" s="223" t="s">
        <v>1448</v>
      </c>
      <c r="F302" s="224" t="s">
        <v>1348</v>
      </c>
      <c r="G302" s="222"/>
      <c r="H302" s="225">
        <v>1.389</v>
      </c>
      <c r="I302" s="226"/>
      <c r="J302" s="222"/>
      <c r="K302" s="222"/>
      <c r="L302" s="227"/>
      <c r="M302" s="228"/>
      <c r="N302" s="229"/>
      <c r="O302" s="229"/>
      <c r="P302" s="229"/>
      <c r="Q302" s="229"/>
      <c r="R302" s="229"/>
      <c r="S302" s="229"/>
      <c r="T302" s="230"/>
      <c r="AT302" s="231" t="s">
        <v>1345</v>
      </c>
      <c r="AU302" s="231" t="s">
        <v>1366</v>
      </c>
      <c r="AV302" s="12" t="s">
        <v>1358</v>
      </c>
      <c r="AW302" s="12" t="s">
        <v>1465</v>
      </c>
      <c r="AX302" s="12" t="s">
        <v>1450</v>
      </c>
      <c r="AY302" s="231" t="s">
        <v>1422</v>
      </c>
    </row>
    <row r="303" spans="2:65" s="1" customFormat="1" ht="40.25" customHeight="1">
      <c r="B303" s="41"/>
      <c r="C303" s="193" t="s">
        <v>978</v>
      </c>
      <c r="D303" s="193" t="s">
        <v>1424</v>
      </c>
      <c r="E303" s="194" t="s">
        <v>979</v>
      </c>
      <c r="F303" s="195" t="s">
        <v>980</v>
      </c>
      <c r="G303" s="196" t="s">
        <v>1332</v>
      </c>
      <c r="H303" s="197">
        <v>1.706</v>
      </c>
      <c r="I303" s="198"/>
      <c r="J303" s="199">
        <f>ROUND(I303*H303,2)</f>
        <v>0</v>
      </c>
      <c r="K303" s="195" t="s">
        <v>1357</v>
      </c>
      <c r="L303" s="61"/>
      <c r="M303" s="200" t="s">
        <v>1448</v>
      </c>
      <c r="N303" s="201" t="s">
        <v>1472</v>
      </c>
      <c r="O303" s="42"/>
      <c r="P303" s="202">
        <f>O303*H303</f>
        <v>0</v>
      </c>
      <c r="Q303" s="202">
        <v>0</v>
      </c>
      <c r="R303" s="202">
        <f>Q303*H303</f>
        <v>0</v>
      </c>
      <c r="S303" s="202">
        <v>1.8</v>
      </c>
      <c r="T303" s="203">
        <f>S303*H303</f>
        <v>3.0708000000000002</v>
      </c>
      <c r="AR303" s="24" t="s">
        <v>1358</v>
      </c>
      <c r="AT303" s="24" t="s">
        <v>1424</v>
      </c>
      <c r="AU303" s="24" t="s">
        <v>1366</v>
      </c>
      <c r="AY303" s="24" t="s">
        <v>1422</v>
      </c>
      <c r="BE303" s="204">
        <f>IF(N303="základní",J303,0)</f>
        <v>0</v>
      </c>
      <c r="BF303" s="204">
        <f>IF(N303="snížená",J303,0)</f>
        <v>0</v>
      </c>
      <c r="BG303" s="204">
        <f>IF(N303="zákl. přenesená",J303,0)</f>
        <v>0</v>
      </c>
      <c r="BH303" s="204">
        <f>IF(N303="sníž. přenesená",J303,0)</f>
        <v>0</v>
      </c>
      <c r="BI303" s="204">
        <f>IF(N303="nulová",J303,0)</f>
        <v>0</v>
      </c>
      <c r="BJ303" s="24" t="s">
        <v>1450</v>
      </c>
      <c r="BK303" s="204">
        <f>ROUND(I303*H303,2)</f>
        <v>0</v>
      </c>
      <c r="BL303" s="24" t="s">
        <v>1358</v>
      </c>
      <c r="BM303" s="24" t="s">
        <v>981</v>
      </c>
    </row>
    <row r="304" spans="2:65" s="1" customFormat="1" ht="40">
      <c r="B304" s="41"/>
      <c r="C304" s="63"/>
      <c r="D304" s="208" t="s">
        <v>1360</v>
      </c>
      <c r="E304" s="63"/>
      <c r="F304" s="209" t="s">
        <v>975</v>
      </c>
      <c r="G304" s="63"/>
      <c r="H304" s="63"/>
      <c r="I304" s="163"/>
      <c r="J304" s="63"/>
      <c r="K304" s="63"/>
      <c r="L304" s="61"/>
      <c r="M304" s="207"/>
      <c r="N304" s="42"/>
      <c r="O304" s="42"/>
      <c r="P304" s="42"/>
      <c r="Q304" s="42"/>
      <c r="R304" s="42"/>
      <c r="S304" s="42"/>
      <c r="T304" s="78"/>
      <c r="AT304" s="24" t="s">
        <v>1360</v>
      </c>
      <c r="AU304" s="24" t="s">
        <v>1366</v>
      </c>
    </row>
    <row r="305" spans="2:65" s="11" customFormat="1">
      <c r="B305" s="210"/>
      <c r="C305" s="211"/>
      <c r="D305" s="205" t="s">
        <v>1345</v>
      </c>
      <c r="E305" s="232" t="s">
        <v>1448</v>
      </c>
      <c r="F305" s="233" t="s">
        <v>982</v>
      </c>
      <c r="G305" s="211"/>
      <c r="H305" s="234">
        <v>1.706</v>
      </c>
      <c r="I305" s="215"/>
      <c r="J305" s="211"/>
      <c r="K305" s="211"/>
      <c r="L305" s="216"/>
      <c r="M305" s="217"/>
      <c r="N305" s="218"/>
      <c r="O305" s="218"/>
      <c r="P305" s="218"/>
      <c r="Q305" s="218"/>
      <c r="R305" s="218"/>
      <c r="S305" s="218"/>
      <c r="T305" s="219"/>
      <c r="AT305" s="220" t="s">
        <v>1345</v>
      </c>
      <c r="AU305" s="220" t="s">
        <v>1366</v>
      </c>
      <c r="AV305" s="11" t="s">
        <v>1366</v>
      </c>
      <c r="AW305" s="11" t="s">
        <v>1465</v>
      </c>
      <c r="AX305" s="11" t="s">
        <v>1450</v>
      </c>
      <c r="AY305" s="220" t="s">
        <v>1422</v>
      </c>
    </row>
    <row r="306" spans="2:65" s="1" customFormat="1" ht="28.75" customHeight="1">
      <c r="B306" s="41"/>
      <c r="C306" s="193" t="s">
        <v>983</v>
      </c>
      <c r="D306" s="193" t="s">
        <v>1424</v>
      </c>
      <c r="E306" s="194" t="s">
        <v>984</v>
      </c>
      <c r="F306" s="195" t="s">
        <v>985</v>
      </c>
      <c r="G306" s="196" t="s">
        <v>1332</v>
      </c>
      <c r="H306" s="197">
        <v>2.25</v>
      </c>
      <c r="I306" s="198"/>
      <c r="J306" s="199">
        <f>ROUND(I306*H306,2)</f>
        <v>0</v>
      </c>
      <c r="K306" s="195" t="s">
        <v>1357</v>
      </c>
      <c r="L306" s="61"/>
      <c r="M306" s="200" t="s">
        <v>1448</v>
      </c>
      <c r="N306" s="201" t="s">
        <v>1472</v>
      </c>
      <c r="O306" s="42"/>
      <c r="P306" s="202">
        <f>O306*H306</f>
        <v>0</v>
      </c>
      <c r="Q306" s="202">
        <v>0</v>
      </c>
      <c r="R306" s="202">
        <f>Q306*H306</f>
        <v>0</v>
      </c>
      <c r="S306" s="202">
        <v>2.2000000000000002</v>
      </c>
      <c r="T306" s="203">
        <f>S306*H306</f>
        <v>4.95</v>
      </c>
      <c r="AR306" s="24" t="s">
        <v>1358</v>
      </c>
      <c r="AT306" s="24" t="s">
        <v>1424</v>
      </c>
      <c r="AU306" s="24" t="s">
        <v>1366</v>
      </c>
      <c r="AY306" s="24" t="s">
        <v>1422</v>
      </c>
      <c r="BE306" s="204">
        <f>IF(N306="základní",J306,0)</f>
        <v>0</v>
      </c>
      <c r="BF306" s="204">
        <f>IF(N306="snížená",J306,0)</f>
        <v>0</v>
      </c>
      <c r="BG306" s="204">
        <f>IF(N306="zákl. přenesená",J306,0)</f>
        <v>0</v>
      </c>
      <c r="BH306" s="204">
        <f>IF(N306="sníž. přenesená",J306,0)</f>
        <v>0</v>
      </c>
      <c r="BI306" s="204">
        <f>IF(N306="nulová",J306,0)</f>
        <v>0</v>
      </c>
      <c r="BJ306" s="24" t="s">
        <v>1450</v>
      </c>
      <c r="BK306" s="204">
        <f>ROUND(I306*H306,2)</f>
        <v>0</v>
      </c>
      <c r="BL306" s="24" t="s">
        <v>1358</v>
      </c>
      <c r="BM306" s="24" t="s">
        <v>986</v>
      </c>
    </row>
    <row r="307" spans="2:65" s="11" customFormat="1">
      <c r="B307" s="210"/>
      <c r="C307" s="211"/>
      <c r="D307" s="205" t="s">
        <v>1345</v>
      </c>
      <c r="E307" s="232" t="s">
        <v>1448</v>
      </c>
      <c r="F307" s="233" t="s">
        <v>1069</v>
      </c>
      <c r="G307" s="211"/>
      <c r="H307" s="234">
        <v>2.25</v>
      </c>
      <c r="I307" s="215"/>
      <c r="J307" s="211"/>
      <c r="K307" s="211"/>
      <c r="L307" s="216"/>
      <c r="M307" s="217"/>
      <c r="N307" s="218"/>
      <c r="O307" s="218"/>
      <c r="P307" s="218"/>
      <c r="Q307" s="218"/>
      <c r="R307" s="218"/>
      <c r="S307" s="218"/>
      <c r="T307" s="219"/>
      <c r="AT307" s="220" t="s">
        <v>1345</v>
      </c>
      <c r="AU307" s="220" t="s">
        <v>1366</v>
      </c>
      <c r="AV307" s="11" t="s">
        <v>1366</v>
      </c>
      <c r="AW307" s="11" t="s">
        <v>1465</v>
      </c>
      <c r="AX307" s="11" t="s">
        <v>1450</v>
      </c>
      <c r="AY307" s="220" t="s">
        <v>1422</v>
      </c>
    </row>
    <row r="308" spans="2:65" s="1" customFormat="1" ht="28.75" customHeight="1">
      <c r="B308" s="41"/>
      <c r="C308" s="193" t="s">
        <v>987</v>
      </c>
      <c r="D308" s="193" t="s">
        <v>1424</v>
      </c>
      <c r="E308" s="194" t="s">
        <v>988</v>
      </c>
      <c r="F308" s="195" t="s">
        <v>989</v>
      </c>
      <c r="G308" s="196" t="s">
        <v>1332</v>
      </c>
      <c r="H308" s="197">
        <v>2.25</v>
      </c>
      <c r="I308" s="198"/>
      <c r="J308" s="199">
        <f>ROUND(I308*H308,2)</f>
        <v>0</v>
      </c>
      <c r="K308" s="195" t="s">
        <v>1357</v>
      </c>
      <c r="L308" s="61"/>
      <c r="M308" s="200" t="s">
        <v>1448</v>
      </c>
      <c r="N308" s="201" t="s">
        <v>1472</v>
      </c>
      <c r="O308" s="42"/>
      <c r="P308" s="202">
        <f>O308*H308</f>
        <v>0</v>
      </c>
      <c r="Q308" s="202">
        <v>0</v>
      </c>
      <c r="R308" s="202">
        <f>Q308*H308</f>
        <v>0</v>
      </c>
      <c r="S308" s="202">
        <v>2.9000000000000001E-2</v>
      </c>
      <c r="T308" s="203">
        <f>S308*H308</f>
        <v>6.5250000000000002E-2</v>
      </c>
      <c r="AR308" s="24" t="s">
        <v>1358</v>
      </c>
      <c r="AT308" s="24" t="s">
        <v>1424</v>
      </c>
      <c r="AU308" s="24" t="s">
        <v>1366</v>
      </c>
      <c r="AY308" s="24" t="s">
        <v>1422</v>
      </c>
      <c r="BE308" s="204">
        <f>IF(N308="základní",J308,0)</f>
        <v>0</v>
      </c>
      <c r="BF308" s="204">
        <f>IF(N308="snížená",J308,0)</f>
        <v>0</v>
      </c>
      <c r="BG308" s="204">
        <f>IF(N308="zákl. přenesená",J308,0)</f>
        <v>0</v>
      </c>
      <c r="BH308" s="204">
        <f>IF(N308="sníž. přenesená",J308,0)</f>
        <v>0</v>
      </c>
      <c r="BI308" s="204">
        <f>IF(N308="nulová",J308,0)</f>
        <v>0</v>
      </c>
      <c r="BJ308" s="24" t="s">
        <v>1450</v>
      </c>
      <c r="BK308" s="204">
        <f>ROUND(I308*H308,2)</f>
        <v>0</v>
      </c>
      <c r="BL308" s="24" t="s">
        <v>1358</v>
      </c>
      <c r="BM308" s="24" t="s">
        <v>990</v>
      </c>
    </row>
    <row r="309" spans="2:65" s="1" customFormat="1" ht="28.75" customHeight="1">
      <c r="B309" s="41"/>
      <c r="C309" s="193" t="s">
        <v>991</v>
      </c>
      <c r="D309" s="193" t="s">
        <v>1424</v>
      </c>
      <c r="E309" s="194" t="s">
        <v>992</v>
      </c>
      <c r="F309" s="195" t="s">
        <v>993</v>
      </c>
      <c r="G309" s="196" t="s">
        <v>1356</v>
      </c>
      <c r="H309" s="197">
        <v>15.957000000000001</v>
      </c>
      <c r="I309" s="198"/>
      <c r="J309" s="199">
        <f>ROUND(I309*H309,2)</f>
        <v>0</v>
      </c>
      <c r="K309" s="195" t="s">
        <v>1357</v>
      </c>
      <c r="L309" s="61"/>
      <c r="M309" s="200" t="s">
        <v>1448</v>
      </c>
      <c r="N309" s="201" t="s">
        <v>1472</v>
      </c>
      <c r="O309" s="42"/>
      <c r="P309" s="202">
        <f>O309*H309</f>
        <v>0</v>
      </c>
      <c r="Q309" s="202">
        <v>0</v>
      </c>
      <c r="R309" s="202">
        <f>Q309*H309</f>
        <v>0</v>
      </c>
      <c r="S309" s="202">
        <v>7.5999999999999998E-2</v>
      </c>
      <c r="T309" s="203">
        <f>S309*H309</f>
        <v>1.2127319999999999</v>
      </c>
      <c r="AR309" s="24" t="s">
        <v>1358</v>
      </c>
      <c r="AT309" s="24" t="s">
        <v>1424</v>
      </c>
      <c r="AU309" s="24" t="s">
        <v>1366</v>
      </c>
      <c r="AY309" s="24" t="s">
        <v>1422</v>
      </c>
      <c r="BE309" s="204">
        <f>IF(N309="základní",J309,0)</f>
        <v>0</v>
      </c>
      <c r="BF309" s="204">
        <f>IF(N309="snížená",J309,0)</f>
        <v>0</v>
      </c>
      <c r="BG309" s="204">
        <f>IF(N309="zákl. přenesená",J309,0)</f>
        <v>0</v>
      </c>
      <c r="BH309" s="204">
        <f>IF(N309="sníž. přenesená",J309,0)</f>
        <v>0</v>
      </c>
      <c r="BI309" s="204">
        <f>IF(N309="nulová",J309,0)</f>
        <v>0</v>
      </c>
      <c r="BJ309" s="24" t="s">
        <v>1450</v>
      </c>
      <c r="BK309" s="204">
        <f>ROUND(I309*H309,2)</f>
        <v>0</v>
      </c>
      <c r="BL309" s="24" t="s">
        <v>1358</v>
      </c>
      <c r="BM309" s="24" t="s">
        <v>994</v>
      </c>
    </row>
    <row r="310" spans="2:65" s="1" customFormat="1" ht="40">
      <c r="B310" s="41"/>
      <c r="C310" s="63"/>
      <c r="D310" s="208" t="s">
        <v>1360</v>
      </c>
      <c r="E310" s="63"/>
      <c r="F310" s="209" t="s">
        <v>995</v>
      </c>
      <c r="G310" s="63"/>
      <c r="H310" s="63"/>
      <c r="I310" s="163"/>
      <c r="J310" s="63"/>
      <c r="K310" s="63"/>
      <c r="L310" s="61"/>
      <c r="M310" s="207"/>
      <c r="N310" s="42"/>
      <c r="O310" s="42"/>
      <c r="P310" s="42"/>
      <c r="Q310" s="42"/>
      <c r="R310" s="42"/>
      <c r="S310" s="42"/>
      <c r="T310" s="78"/>
      <c r="AT310" s="24" t="s">
        <v>1360</v>
      </c>
      <c r="AU310" s="24" t="s">
        <v>1366</v>
      </c>
    </row>
    <row r="311" spans="2:65" s="11" customFormat="1">
      <c r="B311" s="210"/>
      <c r="C311" s="211"/>
      <c r="D311" s="208" t="s">
        <v>1345</v>
      </c>
      <c r="E311" s="212" t="s">
        <v>1448</v>
      </c>
      <c r="F311" s="213" t="s">
        <v>996</v>
      </c>
      <c r="G311" s="211"/>
      <c r="H311" s="214">
        <v>14.183999999999999</v>
      </c>
      <c r="I311" s="215"/>
      <c r="J311" s="211"/>
      <c r="K311" s="211"/>
      <c r="L311" s="216"/>
      <c r="M311" s="217"/>
      <c r="N311" s="218"/>
      <c r="O311" s="218"/>
      <c r="P311" s="218"/>
      <c r="Q311" s="218"/>
      <c r="R311" s="218"/>
      <c r="S311" s="218"/>
      <c r="T311" s="219"/>
      <c r="AT311" s="220" t="s">
        <v>1345</v>
      </c>
      <c r="AU311" s="220" t="s">
        <v>1366</v>
      </c>
      <c r="AV311" s="11" t="s">
        <v>1366</v>
      </c>
      <c r="AW311" s="11" t="s">
        <v>1465</v>
      </c>
      <c r="AX311" s="11" t="s">
        <v>1501</v>
      </c>
      <c r="AY311" s="220" t="s">
        <v>1422</v>
      </c>
    </row>
    <row r="312" spans="2:65" s="11" customFormat="1">
      <c r="B312" s="210"/>
      <c r="C312" s="211"/>
      <c r="D312" s="208" t="s">
        <v>1345</v>
      </c>
      <c r="E312" s="212" t="s">
        <v>1448</v>
      </c>
      <c r="F312" s="213" t="s">
        <v>997</v>
      </c>
      <c r="G312" s="211"/>
      <c r="H312" s="214">
        <v>1.7729999999999999</v>
      </c>
      <c r="I312" s="215"/>
      <c r="J312" s="211"/>
      <c r="K312" s="211"/>
      <c r="L312" s="216"/>
      <c r="M312" s="217"/>
      <c r="N312" s="218"/>
      <c r="O312" s="218"/>
      <c r="P312" s="218"/>
      <c r="Q312" s="218"/>
      <c r="R312" s="218"/>
      <c r="S312" s="218"/>
      <c r="T312" s="219"/>
      <c r="AT312" s="220" t="s">
        <v>1345</v>
      </c>
      <c r="AU312" s="220" t="s">
        <v>1366</v>
      </c>
      <c r="AV312" s="11" t="s">
        <v>1366</v>
      </c>
      <c r="AW312" s="11" t="s">
        <v>1465</v>
      </c>
      <c r="AX312" s="11" t="s">
        <v>1501</v>
      </c>
      <c r="AY312" s="220" t="s">
        <v>1422</v>
      </c>
    </row>
    <row r="313" spans="2:65" s="12" customFormat="1">
      <c r="B313" s="221"/>
      <c r="C313" s="222"/>
      <c r="D313" s="205" t="s">
        <v>1345</v>
      </c>
      <c r="E313" s="223" t="s">
        <v>1448</v>
      </c>
      <c r="F313" s="224" t="s">
        <v>1348</v>
      </c>
      <c r="G313" s="222"/>
      <c r="H313" s="225">
        <v>15.957000000000001</v>
      </c>
      <c r="I313" s="226"/>
      <c r="J313" s="222"/>
      <c r="K313" s="222"/>
      <c r="L313" s="227"/>
      <c r="M313" s="228"/>
      <c r="N313" s="229"/>
      <c r="O313" s="229"/>
      <c r="P313" s="229"/>
      <c r="Q313" s="229"/>
      <c r="R313" s="229"/>
      <c r="S313" s="229"/>
      <c r="T313" s="230"/>
      <c r="AT313" s="231" t="s">
        <v>1345</v>
      </c>
      <c r="AU313" s="231" t="s">
        <v>1366</v>
      </c>
      <c r="AV313" s="12" t="s">
        <v>1358</v>
      </c>
      <c r="AW313" s="12" t="s">
        <v>1465</v>
      </c>
      <c r="AX313" s="12" t="s">
        <v>1450</v>
      </c>
      <c r="AY313" s="231" t="s">
        <v>1422</v>
      </c>
    </row>
    <row r="314" spans="2:65" s="1" customFormat="1" ht="28.75" customHeight="1">
      <c r="B314" s="41"/>
      <c r="C314" s="193" t="s">
        <v>998</v>
      </c>
      <c r="D314" s="193" t="s">
        <v>1424</v>
      </c>
      <c r="E314" s="194" t="s">
        <v>999</v>
      </c>
      <c r="F314" s="195" t="s">
        <v>1000</v>
      </c>
      <c r="G314" s="196" t="s">
        <v>1356</v>
      </c>
      <c r="H314" s="197">
        <v>12.608000000000001</v>
      </c>
      <c r="I314" s="198"/>
      <c r="J314" s="199">
        <f>ROUND(I314*H314,2)</f>
        <v>0</v>
      </c>
      <c r="K314" s="195" t="s">
        <v>1357</v>
      </c>
      <c r="L314" s="61"/>
      <c r="M314" s="200" t="s">
        <v>1448</v>
      </c>
      <c r="N314" s="201" t="s">
        <v>1472</v>
      </c>
      <c r="O314" s="42"/>
      <c r="P314" s="202">
        <f>O314*H314</f>
        <v>0</v>
      </c>
      <c r="Q314" s="202">
        <v>0</v>
      </c>
      <c r="R314" s="202">
        <f>Q314*H314</f>
        <v>0</v>
      </c>
      <c r="S314" s="202">
        <v>6.3E-2</v>
      </c>
      <c r="T314" s="203">
        <f>S314*H314</f>
        <v>0.79430400000000001</v>
      </c>
      <c r="AR314" s="24" t="s">
        <v>1358</v>
      </c>
      <c r="AT314" s="24" t="s">
        <v>1424</v>
      </c>
      <c r="AU314" s="24" t="s">
        <v>1366</v>
      </c>
      <c r="AY314" s="24" t="s">
        <v>1422</v>
      </c>
      <c r="BE314" s="204">
        <f>IF(N314="základní",J314,0)</f>
        <v>0</v>
      </c>
      <c r="BF314" s="204">
        <f>IF(N314="snížená",J314,0)</f>
        <v>0</v>
      </c>
      <c r="BG314" s="204">
        <f>IF(N314="zákl. přenesená",J314,0)</f>
        <v>0</v>
      </c>
      <c r="BH314" s="204">
        <f>IF(N314="sníž. přenesená",J314,0)</f>
        <v>0</v>
      </c>
      <c r="BI314" s="204">
        <f>IF(N314="nulová",J314,0)</f>
        <v>0</v>
      </c>
      <c r="BJ314" s="24" t="s">
        <v>1450</v>
      </c>
      <c r="BK314" s="204">
        <f>ROUND(I314*H314,2)</f>
        <v>0</v>
      </c>
      <c r="BL314" s="24" t="s">
        <v>1358</v>
      </c>
      <c r="BM314" s="24" t="s">
        <v>1001</v>
      </c>
    </row>
    <row r="315" spans="2:65" s="1" customFormat="1" ht="40">
      <c r="B315" s="41"/>
      <c r="C315" s="63"/>
      <c r="D315" s="208" t="s">
        <v>1360</v>
      </c>
      <c r="E315" s="63"/>
      <c r="F315" s="209" t="s">
        <v>995</v>
      </c>
      <c r="G315" s="63"/>
      <c r="H315" s="63"/>
      <c r="I315" s="163"/>
      <c r="J315" s="63"/>
      <c r="K315" s="63"/>
      <c r="L315" s="61"/>
      <c r="M315" s="207"/>
      <c r="N315" s="42"/>
      <c r="O315" s="42"/>
      <c r="P315" s="42"/>
      <c r="Q315" s="42"/>
      <c r="R315" s="42"/>
      <c r="S315" s="42"/>
      <c r="T315" s="78"/>
      <c r="AT315" s="24" t="s">
        <v>1360</v>
      </c>
      <c r="AU315" s="24" t="s">
        <v>1366</v>
      </c>
    </row>
    <row r="316" spans="2:65" s="11" customFormat="1">
      <c r="B316" s="210"/>
      <c r="C316" s="211"/>
      <c r="D316" s="205" t="s">
        <v>1345</v>
      </c>
      <c r="E316" s="232" t="s">
        <v>1448</v>
      </c>
      <c r="F316" s="233" t="s">
        <v>1002</v>
      </c>
      <c r="G316" s="211"/>
      <c r="H316" s="234">
        <v>12.608000000000001</v>
      </c>
      <c r="I316" s="215"/>
      <c r="J316" s="211"/>
      <c r="K316" s="211"/>
      <c r="L316" s="216"/>
      <c r="M316" s="217"/>
      <c r="N316" s="218"/>
      <c r="O316" s="218"/>
      <c r="P316" s="218"/>
      <c r="Q316" s="218"/>
      <c r="R316" s="218"/>
      <c r="S316" s="218"/>
      <c r="T316" s="219"/>
      <c r="AT316" s="220" t="s">
        <v>1345</v>
      </c>
      <c r="AU316" s="220" t="s">
        <v>1366</v>
      </c>
      <c r="AV316" s="11" t="s">
        <v>1366</v>
      </c>
      <c r="AW316" s="11" t="s">
        <v>1465</v>
      </c>
      <c r="AX316" s="11" t="s">
        <v>1450</v>
      </c>
      <c r="AY316" s="220" t="s">
        <v>1422</v>
      </c>
    </row>
    <row r="317" spans="2:65" s="1" customFormat="1" ht="40.25" customHeight="1">
      <c r="B317" s="41"/>
      <c r="C317" s="193" t="s">
        <v>1003</v>
      </c>
      <c r="D317" s="193" t="s">
        <v>1424</v>
      </c>
      <c r="E317" s="194" t="s">
        <v>1004</v>
      </c>
      <c r="F317" s="195" t="s">
        <v>1005</v>
      </c>
      <c r="G317" s="196" t="s">
        <v>1332</v>
      </c>
      <c r="H317" s="197">
        <v>0.41399999999999998</v>
      </c>
      <c r="I317" s="198"/>
      <c r="J317" s="199">
        <f>ROUND(I317*H317,2)</f>
        <v>0</v>
      </c>
      <c r="K317" s="195" t="s">
        <v>1357</v>
      </c>
      <c r="L317" s="61"/>
      <c r="M317" s="200" t="s">
        <v>1448</v>
      </c>
      <c r="N317" s="201" t="s">
        <v>1472</v>
      </c>
      <c r="O317" s="42"/>
      <c r="P317" s="202">
        <f>O317*H317</f>
        <v>0</v>
      </c>
      <c r="Q317" s="202">
        <v>0</v>
      </c>
      <c r="R317" s="202">
        <f>Q317*H317</f>
        <v>0</v>
      </c>
      <c r="S317" s="202">
        <v>1.8</v>
      </c>
      <c r="T317" s="203">
        <f>S317*H317</f>
        <v>0.74519999999999997</v>
      </c>
      <c r="AR317" s="24" t="s">
        <v>1358</v>
      </c>
      <c r="AT317" s="24" t="s">
        <v>1424</v>
      </c>
      <c r="AU317" s="24" t="s">
        <v>1366</v>
      </c>
      <c r="AY317" s="24" t="s">
        <v>1422</v>
      </c>
      <c r="BE317" s="204">
        <f>IF(N317="základní",J317,0)</f>
        <v>0</v>
      </c>
      <c r="BF317" s="204">
        <f>IF(N317="snížená",J317,0)</f>
        <v>0</v>
      </c>
      <c r="BG317" s="204">
        <f>IF(N317="zákl. přenesená",J317,0)</f>
        <v>0</v>
      </c>
      <c r="BH317" s="204">
        <f>IF(N317="sníž. přenesená",J317,0)</f>
        <v>0</v>
      </c>
      <c r="BI317" s="204">
        <f>IF(N317="nulová",J317,0)</f>
        <v>0</v>
      </c>
      <c r="BJ317" s="24" t="s">
        <v>1450</v>
      </c>
      <c r="BK317" s="204">
        <f>ROUND(I317*H317,2)</f>
        <v>0</v>
      </c>
      <c r="BL317" s="24" t="s">
        <v>1358</v>
      </c>
      <c r="BM317" s="24" t="s">
        <v>1006</v>
      </c>
    </row>
    <row r="318" spans="2:65" s="11" customFormat="1">
      <c r="B318" s="210"/>
      <c r="C318" s="211"/>
      <c r="D318" s="205" t="s">
        <v>1345</v>
      </c>
      <c r="E318" s="232" t="s">
        <v>1448</v>
      </c>
      <c r="F318" s="233" t="s">
        <v>976</v>
      </c>
      <c r="G318" s="211"/>
      <c r="H318" s="234">
        <v>0.41399999999999998</v>
      </c>
      <c r="I318" s="215"/>
      <c r="J318" s="211"/>
      <c r="K318" s="211"/>
      <c r="L318" s="216"/>
      <c r="M318" s="217"/>
      <c r="N318" s="218"/>
      <c r="O318" s="218"/>
      <c r="P318" s="218"/>
      <c r="Q318" s="218"/>
      <c r="R318" s="218"/>
      <c r="S318" s="218"/>
      <c r="T318" s="219"/>
      <c r="AT318" s="220" t="s">
        <v>1345</v>
      </c>
      <c r="AU318" s="220" t="s">
        <v>1366</v>
      </c>
      <c r="AV318" s="11" t="s">
        <v>1366</v>
      </c>
      <c r="AW318" s="11" t="s">
        <v>1465</v>
      </c>
      <c r="AX318" s="11" t="s">
        <v>1450</v>
      </c>
      <c r="AY318" s="220" t="s">
        <v>1422</v>
      </c>
    </row>
    <row r="319" spans="2:65" s="1" customFormat="1" ht="40.25" customHeight="1">
      <c r="B319" s="41"/>
      <c r="C319" s="193" t="s">
        <v>1007</v>
      </c>
      <c r="D319" s="193" t="s">
        <v>1424</v>
      </c>
      <c r="E319" s="194" t="s">
        <v>1008</v>
      </c>
      <c r="F319" s="195" t="s">
        <v>1009</v>
      </c>
      <c r="G319" s="196" t="s">
        <v>1189</v>
      </c>
      <c r="H319" s="197">
        <v>21.6</v>
      </c>
      <c r="I319" s="198"/>
      <c r="J319" s="199">
        <f>ROUND(I319*H319,2)</f>
        <v>0</v>
      </c>
      <c r="K319" s="195" t="s">
        <v>1357</v>
      </c>
      <c r="L319" s="61"/>
      <c r="M319" s="200" t="s">
        <v>1448</v>
      </c>
      <c r="N319" s="201" t="s">
        <v>1472</v>
      </c>
      <c r="O319" s="42"/>
      <c r="P319" s="202">
        <f>O319*H319</f>
        <v>0</v>
      </c>
      <c r="Q319" s="202">
        <v>0</v>
      </c>
      <c r="R319" s="202">
        <f>Q319*H319</f>
        <v>0</v>
      </c>
      <c r="S319" s="202">
        <v>6.5000000000000002E-2</v>
      </c>
      <c r="T319" s="203">
        <f>S319*H319</f>
        <v>1.4040000000000001</v>
      </c>
      <c r="AR319" s="24" t="s">
        <v>1358</v>
      </c>
      <c r="AT319" s="24" t="s">
        <v>1424</v>
      </c>
      <c r="AU319" s="24" t="s">
        <v>1366</v>
      </c>
      <c r="AY319" s="24" t="s">
        <v>1422</v>
      </c>
      <c r="BE319" s="204">
        <f>IF(N319="základní",J319,0)</f>
        <v>0</v>
      </c>
      <c r="BF319" s="204">
        <f>IF(N319="snížená",J319,0)</f>
        <v>0</v>
      </c>
      <c r="BG319" s="204">
        <f>IF(N319="zákl. přenesená",J319,0)</f>
        <v>0</v>
      </c>
      <c r="BH319" s="204">
        <f>IF(N319="sníž. přenesená",J319,0)</f>
        <v>0</v>
      </c>
      <c r="BI319" s="204">
        <f>IF(N319="nulová",J319,0)</f>
        <v>0</v>
      </c>
      <c r="BJ319" s="24" t="s">
        <v>1450</v>
      </c>
      <c r="BK319" s="204">
        <f>ROUND(I319*H319,2)</f>
        <v>0</v>
      </c>
      <c r="BL319" s="24" t="s">
        <v>1358</v>
      </c>
      <c r="BM319" s="24" t="s">
        <v>1010</v>
      </c>
    </row>
    <row r="320" spans="2:65" s="11" customFormat="1">
      <c r="B320" s="210"/>
      <c r="C320" s="211"/>
      <c r="D320" s="205" t="s">
        <v>1345</v>
      </c>
      <c r="E320" s="232" t="s">
        <v>1448</v>
      </c>
      <c r="F320" s="233" t="s">
        <v>1011</v>
      </c>
      <c r="G320" s="211"/>
      <c r="H320" s="234">
        <v>21.6</v>
      </c>
      <c r="I320" s="215"/>
      <c r="J320" s="211"/>
      <c r="K320" s="211"/>
      <c r="L320" s="216"/>
      <c r="M320" s="217"/>
      <c r="N320" s="218"/>
      <c r="O320" s="218"/>
      <c r="P320" s="218"/>
      <c r="Q320" s="218"/>
      <c r="R320" s="218"/>
      <c r="S320" s="218"/>
      <c r="T320" s="219"/>
      <c r="AT320" s="220" t="s">
        <v>1345</v>
      </c>
      <c r="AU320" s="220" t="s">
        <v>1366</v>
      </c>
      <c r="AV320" s="11" t="s">
        <v>1366</v>
      </c>
      <c r="AW320" s="11" t="s">
        <v>1465</v>
      </c>
      <c r="AX320" s="11" t="s">
        <v>1450</v>
      </c>
      <c r="AY320" s="220" t="s">
        <v>1422</v>
      </c>
    </row>
    <row r="321" spans="2:65" s="1" customFormat="1" ht="28.75" customHeight="1">
      <c r="B321" s="41"/>
      <c r="C321" s="193" t="s">
        <v>1012</v>
      </c>
      <c r="D321" s="193" t="s">
        <v>1424</v>
      </c>
      <c r="E321" s="194" t="s">
        <v>1013</v>
      </c>
      <c r="F321" s="195" t="s">
        <v>1014</v>
      </c>
      <c r="G321" s="196" t="s">
        <v>1356</v>
      </c>
      <c r="H321" s="197">
        <v>193.34399999999999</v>
      </c>
      <c r="I321" s="198"/>
      <c r="J321" s="199">
        <f>ROUND(I321*H321,2)</f>
        <v>0</v>
      </c>
      <c r="K321" s="195" t="s">
        <v>1357</v>
      </c>
      <c r="L321" s="61"/>
      <c r="M321" s="200" t="s">
        <v>1448</v>
      </c>
      <c r="N321" s="201" t="s">
        <v>1472</v>
      </c>
      <c r="O321" s="42"/>
      <c r="P321" s="202">
        <f>O321*H321</f>
        <v>0</v>
      </c>
      <c r="Q321" s="202">
        <v>0</v>
      </c>
      <c r="R321" s="202">
        <f>Q321*H321</f>
        <v>0</v>
      </c>
      <c r="S321" s="202">
        <v>0.02</v>
      </c>
      <c r="T321" s="203">
        <f>S321*H321</f>
        <v>3.8668800000000001</v>
      </c>
      <c r="AR321" s="24" t="s">
        <v>1358</v>
      </c>
      <c r="AT321" s="24" t="s">
        <v>1424</v>
      </c>
      <c r="AU321" s="24" t="s">
        <v>1366</v>
      </c>
      <c r="AY321" s="24" t="s">
        <v>1422</v>
      </c>
      <c r="BE321" s="204">
        <f>IF(N321="základní",J321,0)</f>
        <v>0</v>
      </c>
      <c r="BF321" s="204">
        <f>IF(N321="snížená",J321,0)</f>
        <v>0</v>
      </c>
      <c r="BG321" s="204">
        <f>IF(N321="zákl. přenesená",J321,0)</f>
        <v>0</v>
      </c>
      <c r="BH321" s="204">
        <f>IF(N321="sníž. přenesená",J321,0)</f>
        <v>0</v>
      </c>
      <c r="BI321" s="204">
        <f>IF(N321="nulová",J321,0)</f>
        <v>0</v>
      </c>
      <c r="BJ321" s="24" t="s">
        <v>1450</v>
      </c>
      <c r="BK321" s="204">
        <f>ROUND(I321*H321,2)</f>
        <v>0</v>
      </c>
      <c r="BL321" s="24" t="s">
        <v>1358</v>
      </c>
      <c r="BM321" s="24" t="s">
        <v>1015</v>
      </c>
    </row>
    <row r="322" spans="2:65" s="1" customFormat="1" ht="30">
      <c r="B322" s="41"/>
      <c r="C322" s="63"/>
      <c r="D322" s="208" t="s">
        <v>1360</v>
      </c>
      <c r="E322" s="63"/>
      <c r="F322" s="209" t="s">
        <v>953</v>
      </c>
      <c r="G322" s="63"/>
      <c r="H322" s="63"/>
      <c r="I322" s="163"/>
      <c r="J322" s="63"/>
      <c r="K322" s="63"/>
      <c r="L322" s="61"/>
      <c r="M322" s="207"/>
      <c r="N322" s="42"/>
      <c r="O322" s="42"/>
      <c r="P322" s="42"/>
      <c r="Q322" s="42"/>
      <c r="R322" s="42"/>
      <c r="S322" s="42"/>
      <c r="T322" s="78"/>
      <c r="AT322" s="24" t="s">
        <v>1360</v>
      </c>
      <c r="AU322" s="24" t="s">
        <v>1366</v>
      </c>
    </row>
    <row r="323" spans="2:65" s="10" customFormat="1" ht="29.75" customHeight="1">
      <c r="B323" s="176"/>
      <c r="C323" s="177"/>
      <c r="D323" s="190" t="s">
        <v>1500</v>
      </c>
      <c r="E323" s="191" t="s">
        <v>954</v>
      </c>
      <c r="F323" s="191" t="s">
        <v>955</v>
      </c>
      <c r="G323" s="177"/>
      <c r="H323" s="177"/>
      <c r="I323" s="180"/>
      <c r="J323" s="192">
        <f>BK323</f>
        <v>0</v>
      </c>
      <c r="K323" s="177"/>
      <c r="L323" s="182"/>
      <c r="M323" s="183"/>
      <c r="N323" s="184"/>
      <c r="O323" s="184"/>
      <c r="P323" s="185">
        <f>SUM(P324:P332)</f>
        <v>0</v>
      </c>
      <c r="Q323" s="184"/>
      <c r="R323" s="185">
        <f>SUM(R324:R332)</f>
        <v>0</v>
      </c>
      <c r="S323" s="184"/>
      <c r="T323" s="186">
        <f>SUM(T324:T332)</f>
        <v>0</v>
      </c>
      <c r="AR323" s="187" t="s">
        <v>1450</v>
      </c>
      <c r="AT323" s="188" t="s">
        <v>1500</v>
      </c>
      <c r="AU323" s="188" t="s">
        <v>1450</v>
      </c>
      <c r="AY323" s="187" t="s">
        <v>1422</v>
      </c>
      <c r="BK323" s="189">
        <f>SUM(BK324:BK332)</f>
        <v>0</v>
      </c>
    </row>
    <row r="324" spans="2:65" s="1" customFormat="1" ht="28.75" customHeight="1">
      <c r="B324" s="41"/>
      <c r="C324" s="193" t="s">
        <v>956</v>
      </c>
      <c r="D324" s="193" t="s">
        <v>1424</v>
      </c>
      <c r="E324" s="194" t="s">
        <v>957</v>
      </c>
      <c r="F324" s="195" t="s">
        <v>958</v>
      </c>
      <c r="G324" s="196" t="s">
        <v>1317</v>
      </c>
      <c r="H324" s="197">
        <v>138.62700000000001</v>
      </c>
      <c r="I324" s="198"/>
      <c r="J324" s="199">
        <f>ROUND(I324*H324,2)</f>
        <v>0</v>
      </c>
      <c r="K324" s="195" t="s">
        <v>1357</v>
      </c>
      <c r="L324" s="61"/>
      <c r="M324" s="200" t="s">
        <v>1448</v>
      </c>
      <c r="N324" s="201" t="s">
        <v>1472</v>
      </c>
      <c r="O324" s="42"/>
      <c r="P324" s="202">
        <f>O324*H324</f>
        <v>0</v>
      </c>
      <c r="Q324" s="202">
        <v>0</v>
      </c>
      <c r="R324" s="202">
        <f>Q324*H324</f>
        <v>0</v>
      </c>
      <c r="S324" s="202">
        <v>0</v>
      </c>
      <c r="T324" s="203">
        <f>S324*H324</f>
        <v>0</v>
      </c>
      <c r="AR324" s="24" t="s">
        <v>1358</v>
      </c>
      <c r="AT324" s="24" t="s">
        <v>1424</v>
      </c>
      <c r="AU324" s="24" t="s">
        <v>1366</v>
      </c>
      <c r="AY324" s="24" t="s">
        <v>1422</v>
      </c>
      <c r="BE324" s="204">
        <f>IF(N324="základní",J324,0)</f>
        <v>0</v>
      </c>
      <c r="BF324" s="204">
        <f>IF(N324="snížená",J324,0)</f>
        <v>0</v>
      </c>
      <c r="BG324" s="204">
        <f>IF(N324="zákl. přenesená",J324,0)</f>
        <v>0</v>
      </c>
      <c r="BH324" s="204">
        <f>IF(N324="sníž. přenesená",J324,0)</f>
        <v>0</v>
      </c>
      <c r="BI324" s="204">
        <f>IF(N324="nulová",J324,0)</f>
        <v>0</v>
      </c>
      <c r="BJ324" s="24" t="s">
        <v>1450</v>
      </c>
      <c r="BK324" s="204">
        <f>ROUND(I324*H324,2)</f>
        <v>0</v>
      </c>
      <c r="BL324" s="24" t="s">
        <v>1358</v>
      </c>
      <c r="BM324" s="24" t="s">
        <v>959</v>
      </c>
    </row>
    <row r="325" spans="2:65" s="1" customFormat="1" ht="100">
      <c r="B325" s="41"/>
      <c r="C325" s="63"/>
      <c r="D325" s="205" t="s">
        <v>1360</v>
      </c>
      <c r="E325" s="63"/>
      <c r="F325" s="206" t="s">
        <v>960</v>
      </c>
      <c r="G325" s="63"/>
      <c r="H325" s="63"/>
      <c r="I325" s="163"/>
      <c r="J325" s="63"/>
      <c r="K325" s="63"/>
      <c r="L325" s="61"/>
      <c r="M325" s="207"/>
      <c r="N325" s="42"/>
      <c r="O325" s="42"/>
      <c r="P325" s="42"/>
      <c r="Q325" s="42"/>
      <c r="R325" s="42"/>
      <c r="S325" s="42"/>
      <c r="T325" s="78"/>
      <c r="AT325" s="24" t="s">
        <v>1360</v>
      </c>
      <c r="AU325" s="24" t="s">
        <v>1366</v>
      </c>
    </row>
    <row r="326" spans="2:65" s="1" customFormat="1" ht="28.75" customHeight="1">
      <c r="B326" s="41"/>
      <c r="C326" s="193" t="s">
        <v>961</v>
      </c>
      <c r="D326" s="193" t="s">
        <v>1424</v>
      </c>
      <c r="E326" s="194" t="s">
        <v>962</v>
      </c>
      <c r="F326" s="195" t="s">
        <v>963</v>
      </c>
      <c r="G326" s="196" t="s">
        <v>1317</v>
      </c>
      <c r="H326" s="197">
        <v>138.62700000000001</v>
      </c>
      <c r="I326" s="198"/>
      <c r="J326" s="199">
        <f>ROUND(I326*H326,2)</f>
        <v>0</v>
      </c>
      <c r="K326" s="195" t="s">
        <v>1357</v>
      </c>
      <c r="L326" s="61"/>
      <c r="M326" s="200" t="s">
        <v>1448</v>
      </c>
      <c r="N326" s="201" t="s">
        <v>1472</v>
      </c>
      <c r="O326" s="42"/>
      <c r="P326" s="202">
        <f>O326*H326</f>
        <v>0</v>
      </c>
      <c r="Q326" s="202">
        <v>0</v>
      </c>
      <c r="R326" s="202">
        <f>Q326*H326</f>
        <v>0</v>
      </c>
      <c r="S326" s="202">
        <v>0</v>
      </c>
      <c r="T326" s="203">
        <f>S326*H326</f>
        <v>0</v>
      </c>
      <c r="AR326" s="24" t="s">
        <v>1358</v>
      </c>
      <c r="AT326" s="24" t="s">
        <v>1424</v>
      </c>
      <c r="AU326" s="24" t="s">
        <v>1366</v>
      </c>
      <c r="AY326" s="24" t="s">
        <v>1422</v>
      </c>
      <c r="BE326" s="204">
        <f>IF(N326="základní",J326,0)</f>
        <v>0</v>
      </c>
      <c r="BF326" s="204">
        <f>IF(N326="snížená",J326,0)</f>
        <v>0</v>
      </c>
      <c r="BG326" s="204">
        <f>IF(N326="zákl. přenesená",J326,0)</f>
        <v>0</v>
      </c>
      <c r="BH326" s="204">
        <f>IF(N326="sníž. přenesená",J326,0)</f>
        <v>0</v>
      </c>
      <c r="BI326" s="204">
        <f>IF(N326="nulová",J326,0)</f>
        <v>0</v>
      </c>
      <c r="BJ326" s="24" t="s">
        <v>1450</v>
      </c>
      <c r="BK326" s="204">
        <f>ROUND(I326*H326,2)</f>
        <v>0</v>
      </c>
      <c r="BL326" s="24" t="s">
        <v>1358</v>
      </c>
      <c r="BM326" s="24" t="s">
        <v>964</v>
      </c>
    </row>
    <row r="327" spans="2:65" s="1" customFormat="1" ht="70">
      <c r="B327" s="41"/>
      <c r="C327" s="63"/>
      <c r="D327" s="205" t="s">
        <v>1360</v>
      </c>
      <c r="E327" s="63"/>
      <c r="F327" s="206" t="s">
        <v>965</v>
      </c>
      <c r="G327" s="63"/>
      <c r="H327" s="63"/>
      <c r="I327" s="163"/>
      <c r="J327" s="63"/>
      <c r="K327" s="63"/>
      <c r="L327" s="61"/>
      <c r="M327" s="207"/>
      <c r="N327" s="42"/>
      <c r="O327" s="42"/>
      <c r="P327" s="42"/>
      <c r="Q327" s="42"/>
      <c r="R327" s="42"/>
      <c r="S327" s="42"/>
      <c r="T327" s="78"/>
      <c r="AT327" s="24" t="s">
        <v>1360</v>
      </c>
      <c r="AU327" s="24" t="s">
        <v>1366</v>
      </c>
    </row>
    <row r="328" spans="2:65" s="1" customFormat="1" ht="28.75" customHeight="1">
      <c r="B328" s="41"/>
      <c r="C328" s="193" t="s">
        <v>966</v>
      </c>
      <c r="D328" s="193" t="s">
        <v>1424</v>
      </c>
      <c r="E328" s="194" t="s">
        <v>967</v>
      </c>
      <c r="F328" s="195" t="s">
        <v>968</v>
      </c>
      <c r="G328" s="196" t="s">
        <v>1317</v>
      </c>
      <c r="H328" s="197">
        <v>2772.54</v>
      </c>
      <c r="I328" s="198"/>
      <c r="J328" s="199">
        <f>ROUND(I328*H328,2)</f>
        <v>0</v>
      </c>
      <c r="K328" s="195" t="s">
        <v>1357</v>
      </c>
      <c r="L328" s="61"/>
      <c r="M328" s="200" t="s">
        <v>1448</v>
      </c>
      <c r="N328" s="201" t="s">
        <v>1472</v>
      </c>
      <c r="O328" s="42"/>
      <c r="P328" s="202">
        <f>O328*H328</f>
        <v>0</v>
      </c>
      <c r="Q328" s="202">
        <v>0</v>
      </c>
      <c r="R328" s="202">
        <f>Q328*H328</f>
        <v>0</v>
      </c>
      <c r="S328" s="202">
        <v>0</v>
      </c>
      <c r="T328" s="203">
        <f>S328*H328</f>
        <v>0</v>
      </c>
      <c r="AR328" s="24" t="s">
        <v>1358</v>
      </c>
      <c r="AT328" s="24" t="s">
        <v>1424</v>
      </c>
      <c r="AU328" s="24" t="s">
        <v>1366</v>
      </c>
      <c r="AY328" s="24" t="s">
        <v>1422</v>
      </c>
      <c r="BE328" s="204">
        <f>IF(N328="základní",J328,0)</f>
        <v>0</v>
      </c>
      <c r="BF328" s="204">
        <f>IF(N328="snížená",J328,0)</f>
        <v>0</v>
      </c>
      <c r="BG328" s="204">
        <f>IF(N328="zákl. přenesená",J328,0)</f>
        <v>0</v>
      </c>
      <c r="BH328" s="204">
        <f>IF(N328="sníž. přenesená",J328,0)</f>
        <v>0</v>
      </c>
      <c r="BI328" s="204">
        <f>IF(N328="nulová",J328,0)</f>
        <v>0</v>
      </c>
      <c r="BJ328" s="24" t="s">
        <v>1450</v>
      </c>
      <c r="BK328" s="204">
        <f>ROUND(I328*H328,2)</f>
        <v>0</v>
      </c>
      <c r="BL328" s="24" t="s">
        <v>1358</v>
      </c>
      <c r="BM328" s="24" t="s">
        <v>969</v>
      </c>
    </row>
    <row r="329" spans="2:65" s="1" customFormat="1" ht="70">
      <c r="B329" s="41"/>
      <c r="C329" s="63"/>
      <c r="D329" s="208" t="s">
        <v>1360</v>
      </c>
      <c r="E329" s="63"/>
      <c r="F329" s="209" t="s">
        <v>965</v>
      </c>
      <c r="G329" s="63"/>
      <c r="H329" s="63"/>
      <c r="I329" s="163"/>
      <c r="J329" s="63"/>
      <c r="K329" s="63"/>
      <c r="L329" s="61"/>
      <c r="M329" s="207"/>
      <c r="N329" s="42"/>
      <c r="O329" s="42"/>
      <c r="P329" s="42"/>
      <c r="Q329" s="42"/>
      <c r="R329" s="42"/>
      <c r="S329" s="42"/>
      <c r="T329" s="78"/>
      <c r="AT329" s="24" t="s">
        <v>1360</v>
      </c>
      <c r="AU329" s="24" t="s">
        <v>1366</v>
      </c>
    </row>
    <row r="330" spans="2:65" s="11" customFormat="1">
      <c r="B330" s="210"/>
      <c r="C330" s="211"/>
      <c r="D330" s="205" t="s">
        <v>1345</v>
      </c>
      <c r="E330" s="211"/>
      <c r="F330" s="233" t="s">
        <v>970</v>
      </c>
      <c r="G330" s="211"/>
      <c r="H330" s="234">
        <v>2772.54</v>
      </c>
      <c r="I330" s="215"/>
      <c r="J330" s="211"/>
      <c r="K330" s="211"/>
      <c r="L330" s="216"/>
      <c r="M330" s="217"/>
      <c r="N330" s="218"/>
      <c r="O330" s="218"/>
      <c r="P330" s="218"/>
      <c r="Q330" s="218"/>
      <c r="R330" s="218"/>
      <c r="S330" s="218"/>
      <c r="T330" s="219"/>
      <c r="AT330" s="220" t="s">
        <v>1345</v>
      </c>
      <c r="AU330" s="220" t="s">
        <v>1366</v>
      </c>
      <c r="AV330" s="11" t="s">
        <v>1366</v>
      </c>
      <c r="AW330" s="11" t="s">
        <v>1432</v>
      </c>
      <c r="AX330" s="11" t="s">
        <v>1450</v>
      </c>
      <c r="AY330" s="220" t="s">
        <v>1422</v>
      </c>
    </row>
    <row r="331" spans="2:65" s="1" customFormat="1" ht="20.5" customHeight="1">
      <c r="B331" s="41"/>
      <c r="C331" s="193" t="s">
        <v>971</v>
      </c>
      <c r="D331" s="193" t="s">
        <v>1424</v>
      </c>
      <c r="E331" s="194" t="s">
        <v>972</v>
      </c>
      <c r="F331" s="195" t="s">
        <v>973</v>
      </c>
      <c r="G331" s="196" t="s">
        <v>1317</v>
      </c>
      <c r="H331" s="197">
        <v>138.62700000000001</v>
      </c>
      <c r="I331" s="198"/>
      <c r="J331" s="199">
        <f>ROUND(I331*H331,2)</f>
        <v>0</v>
      </c>
      <c r="K331" s="195" t="s">
        <v>1357</v>
      </c>
      <c r="L331" s="61"/>
      <c r="M331" s="200" t="s">
        <v>1448</v>
      </c>
      <c r="N331" s="201" t="s">
        <v>1472</v>
      </c>
      <c r="O331" s="42"/>
      <c r="P331" s="202">
        <f>O331*H331</f>
        <v>0</v>
      </c>
      <c r="Q331" s="202">
        <v>0</v>
      </c>
      <c r="R331" s="202">
        <f>Q331*H331</f>
        <v>0</v>
      </c>
      <c r="S331" s="202">
        <v>0</v>
      </c>
      <c r="T331" s="203">
        <f>S331*H331</f>
        <v>0</v>
      </c>
      <c r="AR331" s="24" t="s">
        <v>1358</v>
      </c>
      <c r="AT331" s="24" t="s">
        <v>1424</v>
      </c>
      <c r="AU331" s="24" t="s">
        <v>1366</v>
      </c>
      <c r="AY331" s="24" t="s">
        <v>1422</v>
      </c>
      <c r="BE331" s="204">
        <f>IF(N331="základní",J331,0)</f>
        <v>0</v>
      </c>
      <c r="BF331" s="204">
        <f>IF(N331="snížená",J331,0)</f>
        <v>0</v>
      </c>
      <c r="BG331" s="204">
        <f>IF(N331="zákl. přenesená",J331,0)</f>
        <v>0</v>
      </c>
      <c r="BH331" s="204">
        <f>IF(N331="sníž. přenesená",J331,0)</f>
        <v>0</v>
      </c>
      <c r="BI331" s="204">
        <f>IF(N331="nulová",J331,0)</f>
        <v>0</v>
      </c>
      <c r="BJ331" s="24" t="s">
        <v>1450</v>
      </c>
      <c r="BK331" s="204">
        <f>ROUND(I331*H331,2)</f>
        <v>0</v>
      </c>
      <c r="BL331" s="24" t="s">
        <v>1358</v>
      </c>
      <c r="BM331" s="24" t="s">
        <v>974</v>
      </c>
    </row>
    <row r="332" spans="2:65" s="1" customFormat="1" ht="60">
      <c r="B332" s="41"/>
      <c r="C332" s="63"/>
      <c r="D332" s="208" t="s">
        <v>1360</v>
      </c>
      <c r="E332" s="63"/>
      <c r="F332" s="209" t="s">
        <v>931</v>
      </c>
      <c r="G332" s="63"/>
      <c r="H332" s="63"/>
      <c r="I332" s="163"/>
      <c r="J332" s="63"/>
      <c r="K332" s="63"/>
      <c r="L332" s="61"/>
      <c r="M332" s="207"/>
      <c r="N332" s="42"/>
      <c r="O332" s="42"/>
      <c r="P332" s="42"/>
      <c r="Q332" s="42"/>
      <c r="R332" s="42"/>
      <c r="S332" s="42"/>
      <c r="T332" s="78"/>
      <c r="AT332" s="24" t="s">
        <v>1360</v>
      </c>
      <c r="AU332" s="24" t="s">
        <v>1366</v>
      </c>
    </row>
    <row r="333" spans="2:65" s="10" customFormat="1" ht="29.75" customHeight="1">
      <c r="B333" s="176"/>
      <c r="C333" s="177"/>
      <c r="D333" s="190" t="s">
        <v>1500</v>
      </c>
      <c r="E333" s="191" t="s">
        <v>932</v>
      </c>
      <c r="F333" s="191" t="s">
        <v>933</v>
      </c>
      <c r="G333" s="177"/>
      <c r="H333" s="177"/>
      <c r="I333" s="180"/>
      <c r="J333" s="192">
        <f>BK333</f>
        <v>0</v>
      </c>
      <c r="K333" s="177"/>
      <c r="L333" s="182"/>
      <c r="M333" s="183"/>
      <c r="N333" s="184"/>
      <c r="O333" s="184"/>
      <c r="P333" s="185">
        <f>SUM(P334:P335)</f>
        <v>0</v>
      </c>
      <c r="Q333" s="184"/>
      <c r="R333" s="185">
        <f>SUM(R334:R335)</f>
        <v>0</v>
      </c>
      <c r="S333" s="184"/>
      <c r="T333" s="186">
        <f>SUM(T334:T335)</f>
        <v>0</v>
      </c>
      <c r="AR333" s="187" t="s">
        <v>1450</v>
      </c>
      <c r="AT333" s="188" t="s">
        <v>1500</v>
      </c>
      <c r="AU333" s="188" t="s">
        <v>1450</v>
      </c>
      <c r="AY333" s="187" t="s">
        <v>1422</v>
      </c>
      <c r="BK333" s="189">
        <f>SUM(BK334:BK335)</f>
        <v>0</v>
      </c>
    </row>
    <row r="334" spans="2:65" s="1" customFormat="1" ht="40.25" customHeight="1">
      <c r="B334" s="41"/>
      <c r="C334" s="193" t="s">
        <v>934</v>
      </c>
      <c r="D334" s="193" t="s">
        <v>1424</v>
      </c>
      <c r="E334" s="194" t="s">
        <v>935</v>
      </c>
      <c r="F334" s="195" t="s">
        <v>936</v>
      </c>
      <c r="G334" s="196" t="s">
        <v>1317</v>
      </c>
      <c r="H334" s="197">
        <v>198.04</v>
      </c>
      <c r="I334" s="198"/>
      <c r="J334" s="199">
        <f>ROUND(I334*H334,2)</f>
        <v>0</v>
      </c>
      <c r="K334" s="195" t="s">
        <v>1357</v>
      </c>
      <c r="L334" s="61"/>
      <c r="M334" s="200" t="s">
        <v>1448</v>
      </c>
      <c r="N334" s="201" t="s">
        <v>1472</v>
      </c>
      <c r="O334" s="42"/>
      <c r="P334" s="202">
        <f>O334*H334</f>
        <v>0</v>
      </c>
      <c r="Q334" s="202">
        <v>0</v>
      </c>
      <c r="R334" s="202">
        <f>Q334*H334</f>
        <v>0</v>
      </c>
      <c r="S334" s="202">
        <v>0</v>
      </c>
      <c r="T334" s="203">
        <f>S334*H334</f>
        <v>0</v>
      </c>
      <c r="AR334" s="24" t="s">
        <v>1358</v>
      </c>
      <c r="AT334" s="24" t="s">
        <v>1424</v>
      </c>
      <c r="AU334" s="24" t="s">
        <v>1366</v>
      </c>
      <c r="AY334" s="24" t="s">
        <v>1422</v>
      </c>
      <c r="BE334" s="204">
        <f>IF(N334="základní",J334,0)</f>
        <v>0</v>
      </c>
      <c r="BF334" s="204">
        <f>IF(N334="snížená",J334,0)</f>
        <v>0</v>
      </c>
      <c r="BG334" s="204">
        <f>IF(N334="zákl. přenesená",J334,0)</f>
        <v>0</v>
      </c>
      <c r="BH334" s="204">
        <f>IF(N334="sníž. přenesená",J334,0)</f>
        <v>0</v>
      </c>
      <c r="BI334" s="204">
        <f>IF(N334="nulová",J334,0)</f>
        <v>0</v>
      </c>
      <c r="BJ334" s="24" t="s">
        <v>1450</v>
      </c>
      <c r="BK334" s="204">
        <f>ROUND(I334*H334,2)</f>
        <v>0</v>
      </c>
      <c r="BL334" s="24" t="s">
        <v>1358</v>
      </c>
      <c r="BM334" s="24" t="s">
        <v>937</v>
      </c>
    </row>
    <row r="335" spans="2:65" s="1" customFormat="1" ht="70">
      <c r="B335" s="41"/>
      <c r="C335" s="63"/>
      <c r="D335" s="208" t="s">
        <v>1360</v>
      </c>
      <c r="E335" s="63"/>
      <c r="F335" s="209" t="s">
        <v>938</v>
      </c>
      <c r="G335" s="63"/>
      <c r="H335" s="63"/>
      <c r="I335" s="163"/>
      <c r="J335" s="63"/>
      <c r="K335" s="63"/>
      <c r="L335" s="61"/>
      <c r="M335" s="207"/>
      <c r="N335" s="42"/>
      <c r="O335" s="42"/>
      <c r="P335" s="42"/>
      <c r="Q335" s="42"/>
      <c r="R335" s="42"/>
      <c r="S335" s="42"/>
      <c r="T335" s="78"/>
      <c r="AT335" s="24" t="s">
        <v>1360</v>
      </c>
      <c r="AU335" s="24" t="s">
        <v>1366</v>
      </c>
    </row>
    <row r="336" spans="2:65" s="10" customFormat="1" ht="37.25" customHeight="1">
      <c r="B336" s="176"/>
      <c r="C336" s="177"/>
      <c r="D336" s="178" t="s">
        <v>1500</v>
      </c>
      <c r="E336" s="179" t="s">
        <v>939</v>
      </c>
      <c r="F336" s="179" t="s">
        <v>940</v>
      </c>
      <c r="G336" s="177"/>
      <c r="H336" s="177"/>
      <c r="I336" s="180"/>
      <c r="J336" s="181">
        <f>BK336</f>
        <v>0</v>
      </c>
      <c r="K336" s="177"/>
      <c r="L336" s="182"/>
      <c r="M336" s="183"/>
      <c r="N336" s="184"/>
      <c r="O336" s="184"/>
      <c r="P336" s="185">
        <f>P337+P344+P346+P348+P354+P356+P376+P389+P408+P452+P456+P480+P484</f>
        <v>0</v>
      </c>
      <c r="Q336" s="184"/>
      <c r="R336" s="185">
        <f>R337+R344+R346+R348+R354+R356+R376+R389+R408+R452+R456+R480+R484</f>
        <v>13.71872001</v>
      </c>
      <c r="S336" s="184"/>
      <c r="T336" s="186">
        <f>T337+T344+T346+T348+T354+T356+T376+T389+T408+T452+T456+T480+T484</f>
        <v>15.506998999999999</v>
      </c>
      <c r="AR336" s="187" t="s">
        <v>1366</v>
      </c>
      <c r="AT336" s="188" t="s">
        <v>1500</v>
      </c>
      <c r="AU336" s="188" t="s">
        <v>1501</v>
      </c>
      <c r="AY336" s="187" t="s">
        <v>1422</v>
      </c>
      <c r="BK336" s="189">
        <f>BK337+BK344+BK346+BK348+BK354+BK356+BK376+BK389+BK408+BK452+BK456+BK480+BK484</f>
        <v>0</v>
      </c>
    </row>
    <row r="337" spans="2:65" s="10" customFormat="1" ht="20" customHeight="1">
      <c r="B337" s="176"/>
      <c r="C337" s="177"/>
      <c r="D337" s="190" t="s">
        <v>1500</v>
      </c>
      <c r="E337" s="191" t="s">
        <v>941</v>
      </c>
      <c r="F337" s="191" t="s">
        <v>942</v>
      </c>
      <c r="G337" s="177"/>
      <c r="H337" s="177"/>
      <c r="I337" s="180"/>
      <c r="J337" s="192">
        <f>BK337</f>
        <v>0</v>
      </c>
      <c r="K337" s="177"/>
      <c r="L337" s="182"/>
      <c r="M337" s="183"/>
      <c r="N337" s="184"/>
      <c r="O337" s="184"/>
      <c r="P337" s="185">
        <f>SUM(P338:P343)</f>
        <v>0</v>
      </c>
      <c r="Q337" s="184"/>
      <c r="R337" s="185">
        <f>SUM(R338:R343)</f>
        <v>8.7299999999999989E-2</v>
      </c>
      <c r="S337" s="184"/>
      <c r="T337" s="186">
        <f>SUM(T338:T343)</f>
        <v>0</v>
      </c>
      <c r="AR337" s="187" t="s">
        <v>1366</v>
      </c>
      <c r="AT337" s="188" t="s">
        <v>1500</v>
      </c>
      <c r="AU337" s="188" t="s">
        <v>1450</v>
      </c>
      <c r="AY337" s="187" t="s">
        <v>1422</v>
      </c>
      <c r="BK337" s="189">
        <f>SUM(BK338:BK343)</f>
        <v>0</v>
      </c>
    </row>
    <row r="338" spans="2:65" s="1" customFormat="1" ht="20.5" customHeight="1">
      <c r="B338" s="41"/>
      <c r="C338" s="193" t="s">
        <v>943</v>
      </c>
      <c r="D338" s="193" t="s">
        <v>1424</v>
      </c>
      <c r="E338" s="194" t="s">
        <v>944</v>
      </c>
      <c r="F338" s="195" t="s">
        <v>945</v>
      </c>
      <c r="G338" s="196" t="s">
        <v>1356</v>
      </c>
      <c r="H338" s="197">
        <v>19.399999999999999</v>
      </c>
      <c r="I338" s="198"/>
      <c r="J338" s="199">
        <f>ROUND(I338*H338,2)</f>
        <v>0</v>
      </c>
      <c r="K338" s="195" t="s">
        <v>1448</v>
      </c>
      <c r="L338" s="61"/>
      <c r="M338" s="200" t="s">
        <v>1448</v>
      </c>
      <c r="N338" s="201" t="s">
        <v>1472</v>
      </c>
      <c r="O338" s="42"/>
      <c r="P338" s="202">
        <f>O338*H338</f>
        <v>0</v>
      </c>
      <c r="Q338" s="202">
        <v>4.4999999999999997E-3</v>
      </c>
      <c r="R338" s="202">
        <f>Q338*H338</f>
        <v>8.7299999999999989E-2</v>
      </c>
      <c r="S338" s="202">
        <v>0</v>
      </c>
      <c r="T338" s="203">
        <f>S338*H338</f>
        <v>0</v>
      </c>
      <c r="AR338" s="24" t="s">
        <v>1242</v>
      </c>
      <c r="AT338" s="24" t="s">
        <v>1424</v>
      </c>
      <c r="AU338" s="24" t="s">
        <v>1366</v>
      </c>
      <c r="AY338" s="24" t="s">
        <v>1422</v>
      </c>
      <c r="BE338" s="204">
        <f>IF(N338="základní",J338,0)</f>
        <v>0</v>
      </c>
      <c r="BF338" s="204">
        <f>IF(N338="snížená",J338,0)</f>
        <v>0</v>
      </c>
      <c r="BG338" s="204">
        <f>IF(N338="zákl. přenesená",J338,0)</f>
        <v>0</v>
      </c>
      <c r="BH338" s="204">
        <f>IF(N338="sníž. přenesená",J338,0)</f>
        <v>0</v>
      </c>
      <c r="BI338" s="204">
        <f>IF(N338="nulová",J338,0)</f>
        <v>0</v>
      </c>
      <c r="BJ338" s="24" t="s">
        <v>1450</v>
      </c>
      <c r="BK338" s="204">
        <f>ROUND(I338*H338,2)</f>
        <v>0</v>
      </c>
      <c r="BL338" s="24" t="s">
        <v>1242</v>
      </c>
      <c r="BM338" s="24" t="s">
        <v>946</v>
      </c>
    </row>
    <row r="339" spans="2:65" s="11" customFormat="1">
      <c r="B339" s="210"/>
      <c r="C339" s="211"/>
      <c r="D339" s="208" t="s">
        <v>1345</v>
      </c>
      <c r="E339" s="212" t="s">
        <v>1448</v>
      </c>
      <c r="F339" s="213" t="s">
        <v>947</v>
      </c>
      <c r="G339" s="211"/>
      <c r="H339" s="214">
        <v>4.4000000000000004</v>
      </c>
      <c r="I339" s="215"/>
      <c r="J339" s="211"/>
      <c r="K339" s="211"/>
      <c r="L339" s="216"/>
      <c r="M339" s="217"/>
      <c r="N339" s="218"/>
      <c r="O339" s="218"/>
      <c r="P339" s="218"/>
      <c r="Q339" s="218"/>
      <c r="R339" s="218"/>
      <c r="S339" s="218"/>
      <c r="T339" s="219"/>
      <c r="AT339" s="220" t="s">
        <v>1345</v>
      </c>
      <c r="AU339" s="220" t="s">
        <v>1366</v>
      </c>
      <c r="AV339" s="11" t="s">
        <v>1366</v>
      </c>
      <c r="AW339" s="11" t="s">
        <v>1465</v>
      </c>
      <c r="AX339" s="11" t="s">
        <v>1501</v>
      </c>
      <c r="AY339" s="220" t="s">
        <v>1422</v>
      </c>
    </row>
    <row r="340" spans="2:65" s="11" customFormat="1">
      <c r="B340" s="210"/>
      <c r="C340" s="211"/>
      <c r="D340" s="208" t="s">
        <v>1345</v>
      </c>
      <c r="E340" s="212" t="s">
        <v>1448</v>
      </c>
      <c r="F340" s="213" t="s">
        <v>948</v>
      </c>
      <c r="G340" s="211"/>
      <c r="H340" s="214">
        <v>15</v>
      </c>
      <c r="I340" s="215"/>
      <c r="J340" s="211"/>
      <c r="K340" s="211"/>
      <c r="L340" s="216"/>
      <c r="M340" s="217"/>
      <c r="N340" s="218"/>
      <c r="O340" s="218"/>
      <c r="P340" s="218"/>
      <c r="Q340" s="218"/>
      <c r="R340" s="218"/>
      <c r="S340" s="218"/>
      <c r="T340" s="219"/>
      <c r="AT340" s="220" t="s">
        <v>1345</v>
      </c>
      <c r="AU340" s="220" t="s">
        <v>1366</v>
      </c>
      <c r="AV340" s="11" t="s">
        <v>1366</v>
      </c>
      <c r="AW340" s="11" t="s">
        <v>1465</v>
      </c>
      <c r="AX340" s="11" t="s">
        <v>1501</v>
      </c>
      <c r="AY340" s="220" t="s">
        <v>1422</v>
      </c>
    </row>
    <row r="341" spans="2:65" s="12" customFormat="1">
      <c r="B341" s="221"/>
      <c r="C341" s="222"/>
      <c r="D341" s="205" t="s">
        <v>1345</v>
      </c>
      <c r="E341" s="223" t="s">
        <v>1448</v>
      </c>
      <c r="F341" s="224" t="s">
        <v>1348</v>
      </c>
      <c r="G341" s="222"/>
      <c r="H341" s="225">
        <v>19.399999999999999</v>
      </c>
      <c r="I341" s="226"/>
      <c r="J341" s="222"/>
      <c r="K341" s="222"/>
      <c r="L341" s="227"/>
      <c r="M341" s="228"/>
      <c r="N341" s="229"/>
      <c r="O341" s="229"/>
      <c r="P341" s="229"/>
      <c r="Q341" s="229"/>
      <c r="R341" s="229"/>
      <c r="S341" s="229"/>
      <c r="T341" s="230"/>
      <c r="AT341" s="231" t="s">
        <v>1345</v>
      </c>
      <c r="AU341" s="231" t="s">
        <v>1366</v>
      </c>
      <c r="AV341" s="12" t="s">
        <v>1358</v>
      </c>
      <c r="AW341" s="12" t="s">
        <v>1465</v>
      </c>
      <c r="AX341" s="12" t="s">
        <v>1450</v>
      </c>
      <c r="AY341" s="231" t="s">
        <v>1422</v>
      </c>
    </row>
    <row r="342" spans="2:65" s="1" customFormat="1" ht="40.25" customHeight="1">
      <c r="B342" s="41"/>
      <c r="C342" s="193" t="s">
        <v>949</v>
      </c>
      <c r="D342" s="193" t="s">
        <v>1424</v>
      </c>
      <c r="E342" s="194" t="s">
        <v>950</v>
      </c>
      <c r="F342" s="195" t="s">
        <v>951</v>
      </c>
      <c r="G342" s="196" t="s">
        <v>1317</v>
      </c>
      <c r="H342" s="197">
        <v>8.6999999999999994E-2</v>
      </c>
      <c r="I342" s="198"/>
      <c r="J342" s="199">
        <f>ROUND(I342*H342,2)</f>
        <v>0</v>
      </c>
      <c r="K342" s="195" t="s">
        <v>1357</v>
      </c>
      <c r="L342" s="61"/>
      <c r="M342" s="200" t="s">
        <v>1448</v>
      </c>
      <c r="N342" s="201" t="s">
        <v>1472</v>
      </c>
      <c r="O342" s="42"/>
      <c r="P342" s="202">
        <f>O342*H342</f>
        <v>0</v>
      </c>
      <c r="Q342" s="202">
        <v>0</v>
      </c>
      <c r="R342" s="202">
        <f>Q342*H342</f>
        <v>0</v>
      </c>
      <c r="S342" s="202">
        <v>0</v>
      </c>
      <c r="T342" s="203">
        <f>S342*H342</f>
        <v>0</v>
      </c>
      <c r="AR342" s="24" t="s">
        <v>1242</v>
      </c>
      <c r="AT342" s="24" t="s">
        <v>1424</v>
      </c>
      <c r="AU342" s="24" t="s">
        <v>1366</v>
      </c>
      <c r="AY342" s="24" t="s">
        <v>1422</v>
      </c>
      <c r="BE342" s="204">
        <f>IF(N342="základní",J342,0)</f>
        <v>0</v>
      </c>
      <c r="BF342" s="204">
        <f>IF(N342="snížená",J342,0)</f>
        <v>0</v>
      </c>
      <c r="BG342" s="204">
        <f>IF(N342="zákl. přenesená",J342,0)</f>
        <v>0</v>
      </c>
      <c r="BH342" s="204">
        <f>IF(N342="sníž. přenesená",J342,0)</f>
        <v>0</v>
      </c>
      <c r="BI342" s="204">
        <f>IF(N342="nulová",J342,0)</f>
        <v>0</v>
      </c>
      <c r="BJ342" s="24" t="s">
        <v>1450</v>
      </c>
      <c r="BK342" s="204">
        <f>ROUND(I342*H342,2)</f>
        <v>0</v>
      </c>
      <c r="BL342" s="24" t="s">
        <v>1242</v>
      </c>
      <c r="BM342" s="24" t="s">
        <v>952</v>
      </c>
    </row>
    <row r="343" spans="2:65" s="1" customFormat="1" ht="90">
      <c r="B343" s="41"/>
      <c r="C343" s="63"/>
      <c r="D343" s="208" t="s">
        <v>1360</v>
      </c>
      <c r="E343" s="63"/>
      <c r="F343" s="209" t="s">
        <v>886</v>
      </c>
      <c r="G343" s="63"/>
      <c r="H343" s="63"/>
      <c r="I343" s="163"/>
      <c r="J343" s="63"/>
      <c r="K343" s="63"/>
      <c r="L343" s="61"/>
      <c r="M343" s="207"/>
      <c r="N343" s="42"/>
      <c r="O343" s="42"/>
      <c r="P343" s="42"/>
      <c r="Q343" s="42"/>
      <c r="R343" s="42"/>
      <c r="S343" s="42"/>
      <c r="T343" s="78"/>
      <c r="AT343" s="24" t="s">
        <v>1360</v>
      </c>
      <c r="AU343" s="24" t="s">
        <v>1366</v>
      </c>
    </row>
    <row r="344" spans="2:65" s="10" customFormat="1" ht="29.75" customHeight="1">
      <c r="B344" s="176"/>
      <c r="C344" s="177"/>
      <c r="D344" s="190" t="s">
        <v>1500</v>
      </c>
      <c r="E344" s="191" t="s">
        <v>887</v>
      </c>
      <c r="F344" s="191" t="s">
        <v>888</v>
      </c>
      <c r="G344" s="177"/>
      <c r="H344" s="177"/>
      <c r="I344" s="180"/>
      <c r="J344" s="192">
        <f>BK344</f>
        <v>0</v>
      </c>
      <c r="K344" s="177"/>
      <c r="L344" s="182"/>
      <c r="M344" s="183"/>
      <c r="N344" s="184"/>
      <c r="O344" s="184"/>
      <c r="P344" s="185">
        <f>P345</f>
        <v>0</v>
      </c>
      <c r="Q344" s="184"/>
      <c r="R344" s="185">
        <f>R345</f>
        <v>0</v>
      </c>
      <c r="S344" s="184"/>
      <c r="T344" s="186">
        <f>T345</f>
        <v>0</v>
      </c>
      <c r="AR344" s="187" t="s">
        <v>1366</v>
      </c>
      <c r="AT344" s="188" t="s">
        <v>1500</v>
      </c>
      <c r="AU344" s="188" t="s">
        <v>1450</v>
      </c>
      <c r="AY344" s="187" t="s">
        <v>1422</v>
      </c>
      <c r="BK344" s="189">
        <f>BK345</f>
        <v>0</v>
      </c>
    </row>
    <row r="345" spans="2:65" s="1" customFormat="1" ht="20.5" customHeight="1">
      <c r="B345" s="41"/>
      <c r="C345" s="193" t="s">
        <v>889</v>
      </c>
      <c r="D345" s="193" t="s">
        <v>1424</v>
      </c>
      <c r="E345" s="194" t="s">
        <v>887</v>
      </c>
      <c r="F345" s="195" t="s">
        <v>890</v>
      </c>
      <c r="G345" s="196" t="s">
        <v>891</v>
      </c>
      <c r="H345" s="197">
        <v>1</v>
      </c>
      <c r="I345" s="198"/>
      <c r="J345" s="199">
        <f>ROUND(I345*H345,2)</f>
        <v>0</v>
      </c>
      <c r="K345" s="195" t="s">
        <v>1448</v>
      </c>
      <c r="L345" s="61"/>
      <c r="M345" s="200" t="s">
        <v>1448</v>
      </c>
      <c r="N345" s="201" t="s">
        <v>1472</v>
      </c>
      <c r="O345" s="42"/>
      <c r="P345" s="202">
        <f>O345*H345</f>
        <v>0</v>
      </c>
      <c r="Q345" s="202">
        <v>0</v>
      </c>
      <c r="R345" s="202">
        <f>Q345*H345</f>
        <v>0</v>
      </c>
      <c r="S345" s="202">
        <v>0</v>
      </c>
      <c r="T345" s="203">
        <f>S345*H345</f>
        <v>0</v>
      </c>
      <c r="AR345" s="24" t="s">
        <v>1242</v>
      </c>
      <c r="AT345" s="24" t="s">
        <v>1424</v>
      </c>
      <c r="AU345" s="24" t="s">
        <v>1366</v>
      </c>
      <c r="AY345" s="24" t="s">
        <v>1422</v>
      </c>
      <c r="BE345" s="204">
        <f>IF(N345="základní",J345,0)</f>
        <v>0</v>
      </c>
      <c r="BF345" s="204">
        <f>IF(N345="snížená",J345,0)</f>
        <v>0</v>
      </c>
      <c r="BG345" s="204">
        <f>IF(N345="zákl. přenesená",J345,0)</f>
        <v>0</v>
      </c>
      <c r="BH345" s="204">
        <f>IF(N345="sníž. přenesená",J345,0)</f>
        <v>0</v>
      </c>
      <c r="BI345" s="204">
        <f>IF(N345="nulová",J345,0)</f>
        <v>0</v>
      </c>
      <c r="BJ345" s="24" t="s">
        <v>1450</v>
      </c>
      <c r="BK345" s="204">
        <f>ROUND(I345*H345,2)</f>
        <v>0</v>
      </c>
      <c r="BL345" s="24" t="s">
        <v>1242</v>
      </c>
      <c r="BM345" s="24" t="s">
        <v>892</v>
      </c>
    </row>
    <row r="346" spans="2:65" s="10" customFormat="1" ht="29.75" customHeight="1">
      <c r="B346" s="176"/>
      <c r="C346" s="177"/>
      <c r="D346" s="190" t="s">
        <v>1500</v>
      </c>
      <c r="E346" s="191" t="s">
        <v>893</v>
      </c>
      <c r="F346" s="191" t="s">
        <v>894</v>
      </c>
      <c r="G346" s="177"/>
      <c r="H346" s="177"/>
      <c r="I346" s="180"/>
      <c r="J346" s="192">
        <f>BK346</f>
        <v>0</v>
      </c>
      <c r="K346" s="177"/>
      <c r="L346" s="182"/>
      <c r="M346" s="183"/>
      <c r="N346" s="184"/>
      <c r="O346" s="184"/>
      <c r="P346" s="185">
        <f>P347</f>
        <v>0</v>
      </c>
      <c r="Q346" s="184"/>
      <c r="R346" s="185">
        <f>R347</f>
        <v>0</v>
      </c>
      <c r="S346" s="184"/>
      <c r="T346" s="186">
        <f>T347</f>
        <v>0</v>
      </c>
      <c r="AR346" s="187" t="s">
        <v>1366</v>
      </c>
      <c r="AT346" s="188" t="s">
        <v>1500</v>
      </c>
      <c r="AU346" s="188" t="s">
        <v>1450</v>
      </c>
      <c r="AY346" s="187" t="s">
        <v>1422</v>
      </c>
      <c r="BK346" s="189">
        <f>BK347</f>
        <v>0</v>
      </c>
    </row>
    <row r="347" spans="2:65" s="1" customFormat="1" ht="20.5" customHeight="1">
      <c r="B347" s="41"/>
      <c r="C347" s="193" t="s">
        <v>895</v>
      </c>
      <c r="D347" s="193" t="s">
        <v>1424</v>
      </c>
      <c r="E347" s="194" t="s">
        <v>893</v>
      </c>
      <c r="F347" s="195" t="s">
        <v>896</v>
      </c>
      <c r="G347" s="196" t="s">
        <v>891</v>
      </c>
      <c r="H347" s="197">
        <v>1</v>
      </c>
      <c r="I347" s="198"/>
      <c r="J347" s="199">
        <f>ROUND(I347*H347,2)</f>
        <v>0</v>
      </c>
      <c r="K347" s="195" t="s">
        <v>1448</v>
      </c>
      <c r="L347" s="61"/>
      <c r="M347" s="200" t="s">
        <v>1448</v>
      </c>
      <c r="N347" s="201" t="s">
        <v>1472</v>
      </c>
      <c r="O347" s="42"/>
      <c r="P347" s="202">
        <f>O347*H347</f>
        <v>0</v>
      </c>
      <c r="Q347" s="202">
        <v>0</v>
      </c>
      <c r="R347" s="202">
        <f>Q347*H347</f>
        <v>0</v>
      </c>
      <c r="S347" s="202">
        <v>0</v>
      </c>
      <c r="T347" s="203">
        <f>S347*H347</f>
        <v>0</v>
      </c>
      <c r="AR347" s="24" t="s">
        <v>1242</v>
      </c>
      <c r="AT347" s="24" t="s">
        <v>1424</v>
      </c>
      <c r="AU347" s="24" t="s">
        <v>1366</v>
      </c>
      <c r="AY347" s="24" t="s">
        <v>1422</v>
      </c>
      <c r="BE347" s="204">
        <f>IF(N347="základní",J347,0)</f>
        <v>0</v>
      </c>
      <c r="BF347" s="204">
        <f>IF(N347="snížená",J347,0)</f>
        <v>0</v>
      </c>
      <c r="BG347" s="204">
        <f>IF(N347="zákl. přenesená",J347,0)</f>
        <v>0</v>
      </c>
      <c r="BH347" s="204">
        <f>IF(N347="sníž. přenesená",J347,0)</f>
        <v>0</v>
      </c>
      <c r="BI347" s="204">
        <f>IF(N347="nulová",J347,0)</f>
        <v>0</v>
      </c>
      <c r="BJ347" s="24" t="s">
        <v>1450</v>
      </c>
      <c r="BK347" s="204">
        <f>ROUND(I347*H347,2)</f>
        <v>0</v>
      </c>
      <c r="BL347" s="24" t="s">
        <v>1242</v>
      </c>
      <c r="BM347" s="24" t="s">
        <v>897</v>
      </c>
    </row>
    <row r="348" spans="2:65" s="10" customFormat="1" ht="29.75" customHeight="1">
      <c r="B348" s="176"/>
      <c r="C348" s="177"/>
      <c r="D348" s="190" t="s">
        <v>1500</v>
      </c>
      <c r="E348" s="191" t="s">
        <v>898</v>
      </c>
      <c r="F348" s="191" t="s">
        <v>899</v>
      </c>
      <c r="G348" s="177"/>
      <c r="H348" s="177"/>
      <c r="I348" s="180"/>
      <c r="J348" s="192">
        <f>BK348</f>
        <v>0</v>
      </c>
      <c r="K348" s="177"/>
      <c r="L348" s="182"/>
      <c r="M348" s="183"/>
      <c r="N348" s="184"/>
      <c r="O348" s="184"/>
      <c r="P348" s="185">
        <f>SUM(P349:P353)</f>
        <v>0</v>
      </c>
      <c r="Q348" s="184"/>
      <c r="R348" s="185">
        <f>SUM(R349:R353)</f>
        <v>0</v>
      </c>
      <c r="S348" s="184"/>
      <c r="T348" s="186">
        <f>SUM(T349:T353)</f>
        <v>0</v>
      </c>
      <c r="AR348" s="187" t="s">
        <v>1366</v>
      </c>
      <c r="AT348" s="188" t="s">
        <v>1500</v>
      </c>
      <c r="AU348" s="188" t="s">
        <v>1450</v>
      </c>
      <c r="AY348" s="187" t="s">
        <v>1422</v>
      </c>
      <c r="BK348" s="189">
        <f>SUM(BK349:BK353)</f>
        <v>0</v>
      </c>
    </row>
    <row r="349" spans="2:65" s="1" customFormat="1" ht="20.5" customHeight="1">
      <c r="B349" s="41"/>
      <c r="C349" s="193" t="s">
        <v>900</v>
      </c>
      <c r="D349" s="193" t="s">
        <v>1424</v>
      </c>
      <c r="E349" s="194" t="s">
        <v>901</v>
      </c>
      <c r="F349" s="195" t="s">
        <v>902</v>
      </c>
      <c r="G349" s="196" t="s">
        <v>1448</v>
      </c>
      <c r="H349" s="197">
        <v>1</v>
      </c>
      <c r="I349" s="198"/>
      <c r="J349" s="199">
        <f>ROUND(I349*H349,2)</f>
        <v>0</v>
      </c>
      <c r="K349" s="195" t="s">
        <v>1448</v>
      </c>
      <c r="L349" s="61"/>
      <c r="M349" s="200" t="s">
        <v>1448</v>
      </c>
      <c r="N349" s="201" t="s">
        <v>1472</v>
      </c>
      <c r="O349" s="42"/>
      <c r="P349" s="202">
        <f>O349*H349</f>
        <v>0</v>
      </c>
      <c r="Q349" s="202">
        <v>0</v>
      </c>
      <c r="R349" s="202">
        <f>Q349*H349</f>
        <v>0</v>
      </c>
      <c r="S349" s="202">
        <v>0</v>
      </c>
      <c r="T349" s="203">
        <f>S349*H349</f>
        <v>0</v>
      </c>
      <c r="AR349" s="24" t="s">
        <v>1242</v>
      </c>
      <c r="AT349" s="24" t="s">
        <v>1424</v>
      </c>
      <c r="AU349" s="24" t="s">
        <v>1366</v>
      </c>
      <c r="AY349" s="24" t="s">
        <v>1422</v>
      </c>
      <c r="BE349" s="204">
        <f>IF(N349="základní",J349,0)</f>
        <v>0</v>
      </c>
      <c r="BF349" s="204">
        <f>IF(N349="snížená",J349,0)</f>
        <v>0</v>
      </c>
      <c r="BG349" s="204">
        <f>IF(N349="zákl. přenesená",J349,0)</f>
        <v>0</v>
      </c>
      <c r="BH349" s="204">
        <f>IF(N349="sníž. přenesená",J349,0)</f>
        <v>0</v>
      </c>
      <c r="BI349" s="204">
        <f>IF(N349="nulová",J349,0)</f>
        <v>0</v>
      </c>
      <c r="BJ349" s="24" t="s">
        <v>1450</v>
      </c>
      <c r="BK349" s="204">
        <f>ROUND(I349*H349,2)</f>
        <v>0</v>
      </c>
      <c r="BL349" s="24" t="s">
        <v>1242</v>
      </c>
      <c r="BM349" s="24" t="s">
        <v>903</v>
      </c>
    </row>
    <row r="350" spans="2:65" s="1" customFormat="1" ht="20.5" customHeight="1">
      <c r="B350" s="41"/>
      <c r="C350" s="193" t="s">
        <v>904</v>
      </c>
      <c r="D350" s="193" t="s">
        <v>1424</v>
      </c>
      <c r="E350" s="194" t="s">
        <v>905</v>
      </c>
      <c r="F350" s="195" t="s">
        <v>906</v>
      </c>
      <c r="G350" s="196" t="s">
        <v>891</v>
      </c>
      <c r="H350" s="197">
        <v>1</v>
      </c>
      <c r="I350" s="198"/>
      <c r="J350" s="199">
        <f>ROUND(I350*H350,2)</f>
        <v>0</v>
      </c>
      <c r="K350" s="195" t="s">
        <v>1448</v>
      </c>
      <c r="L350" s="61"/>
      <c r="M350" s="200" t="s">
        <v>1448</v>
      </c>
      <c r="N350" s="201" t="s">
        <v>1472</v>
      </c>
      <c r="O350" s="42"/>
      <c r="P350" s="202">
        <f>O350*H350</f>
        <v>0</v>
      </c>
      <c r="Q350" s="202">
        <v>0</v>
      </c>
      <c r="R350" s="202">
        <f>Q350*H350</f>
        <v>0</v>
      </c>
      <c r="S350" s="202">
        <v>0</v>
      </c>
      <c r="T350" s="203">
        <f>S350*H350</f>
        <v>0</v>
      </c>
      <c r="AR350" s="24" t="s">
        <v>1242</v>
      </c>
      <c r="AT350" s="24" t="s">
        <v>1424</v>
      </c>
      <c r="AU350" s="24" t="s">
        <v>1366</v>
      </c>
      <c r="AY350" s="24" t="s">
        <v>1422</v>
      </c>
      <c r="BE350" s="204">
        <f>IF(N350="základní",J350,0)</f>
        <v>0</v>
      </c>
      <c r="BF350" s="204">
        <f>IF(N350="snížená",J350,0)</f>
        <v>0</v>
      </c>
      <c r="BG350" s="204">
        <f>IF(N350="zákl. přenesená",J350,0)</f>
        <v>0</v>
      </c>
      <c r="BH350" s="204">
        <f>IF(N350="sníž. přenesená",J350,0)</f>
        <v>0</v>
      </c>
      <c r="BI350" s="204">
        <f>IF(N350="nulová",J350,0)</f>
        <v>0</v>
      </c>
      <c r="BJ350" s="24" t="s">
        <v>1450</v>
      </c>
      <c r="BK350" s="204">
        <f>ROUND(I350*H350,2)</f>
        <v>0</v>
      </c>
      <c r="BL350" s="24" t="s">
        <v>1242</v>
      </c>
      <c r="BM350" s="24" t="s">
        <v>907</v>
      </c>
    </row>
    <row r="351" spans="2:65" s="1" customFormat="1" ht="20.5" customHeight="1">
      <c r="B351" s="41"/>
      <c r="C351" s="193" t="s">
        <v>908</v>
      </c>
      <c r="D351" s="193" t="s">
        <v>1424</v>
      </c>
      <c r="E351" s="194" t="s">
        <v>909</v>
      </c>
      <c r="F351" s="195" t="s">
        <v>910</v>
      </c>
      <c r="G351" s="196" t="s">
        <v>1245</v>
      </c>
      <c r="H351" s="197">
        <v>8</v>
      </c>
      <c r="I351" s="198"/>
      <c r="J351" s="199">
        <f>ROUND(I351*H351,2)</f>
        <v>0</v>
      </c>
      <c r="K351" s="195" t="s">
        <v>1448</v>
      </c>
      <c r="L351" s="61"/>
      <c r="M351" s="200" t="s">
        <v>1448</v>
      </c>
      <c r="N351" s="201" t="s">
        <v>1472</v>
      </c>
      <c r="O351" s="42"/>
      <c r="P351" s="202">
        <f>O351*H351</f>
        <v>0</v>
      </c>
      <c r="Q351" s="202">
        <v>0</v>
      </c>
      <c r="R351" s="202">
        <f>Q351*H351</f>
        <v>0</v>
      </c>
      <c r="S351" s="202">
        <v>0</v>
      </c>
      <c r="T351" s="203">
        <f>S351*H351</f>
        <v>0</v>
      </c>
      <c r="AR351" s="24" t="s">
        <v>1242</v>
      </c>
      <c r="AT351" s="24" t="s">
        <v>1424</v>
      </c>
      <c r="AU351" s="24" t="s">
        <v>1366</v>
      </c>
      <c r="AY351" s="24" t="s">
        <v>1422</v>
      </c>
      <c r="BE351" s="204">
        <f>IF(N351="základní",J351,0)</f>
        <v>0</v>
      </c>
      <c r="BF351" s="204">
        <f>IF(N351="snížená",J351,0)</f>
        <v>0</v>
      </c>
      <c r="BG351" s="204">
        <f>IF(N351="zákl. přenesená",J351,0)</f>
        <v>0</v>
      </c>
      <c r="BH351" s="204">
        <f>IF(N351="sníž. přenesená",J351,0)</f>
        <v>0</v>
      </c>
      <c r="BI351" s="204">
        <f>IF(N351="nulová",J351,0)</f>
        <v>0</v>
      </c>
      <c r="BJ351" s="24" t="s">
        <v>1450</v>
      </c>
      <c r="BK351" s="204">
        <f>ROUND(I351*H351,2)</f>
        <v>0</v>
      </c>
      <c r="BL351" s="24" t="s">
        <v>1242</v>
      </c>
      <c r="BM351" s="24" t="s">
        <v>911</v>
      </c>
    </row>
    <row r="352" spans="2:65" s="1" customFormat="1" ht="20.5" customHeight="1">
      <c r="B352" s="41"/>
      <c r="C352" s="193" t="s">
        <v>912</v>
      </c>
      <c r="D352" s="193" t="s">
        <v>1424</v>
      </c>
      <c r="E352" s="194" t="s">
        <v>913</v>
      </c>
      <c r="F352" s="195" t="s">
        <v>914</v>
      </c>
      <c r="G352" s="196" t="s">
        <v>1245</v>
      </c>
      <c r="H352" s="197">
        <v>10</v>
      </c>
      <c r="I352" s="198"/>
      <c r="J352" s="199">
        <f>ROUND(I352*H352,2)</f>
        <v>0</v>
      </c>
      <c r="K352" s="195" t="s">
        <v>1448</v>
      </c>
      <c r="L352" s="61"/>
      <c r="M352" s="200" t="s">
        <v>1448</v>
      </c>
      <c r="N352" s="201" t="s">
        <v>1472</v>
      </c>
      <c r="O352" s="42"/>
      <c r="P352" s="202">
        <f>O352*H352</f>
        <v>0</v>
      </c>
      <c r="Q352" s="202">
        <v>0</v>
      </c>
      <c r="R352" s="202">
        <f>Q352*H352</f>
        <v>0</v>
      </c>
      <c r="S352" s="202">
        <v>0</v>
      </c>
      <c r="T352" s="203">
        <f>S352*H352</f>
        <v>0</v>
      </c>
      <c r="AR352" s="24" t="s">
        <v>1242</v>
      </c>
      <c r="AT352" s="24" t="s">
        <v>1424</v>
      </c>
      <c r="AU352" s="24" t="s">
        <v>1366</v>
      </c>
      <c r="AY352" s="24" t="s">
        <v>1422</v>
      </c>
      <c r="BE352" s="204">
        <f>IF(N352="základní",J352,0)</f>
        <v>0</v>
      </c>
      <c r="BF352" s="204">
        <f>IF(N352="snížená",J352,0)</f>
        <v>0</v>
      </c>
      <c r="BG352" s="204">
        <f>IF(N352="zákl. přenesená",J352,0)</f>
        <v>0</v>
      </c>
      <c r="BH352" s="204">
        <f>IF(N352="sníž. přenesená",J352,0)</f>
        <v>0</v>
      </c>
      <c r="BI352" s="204">
        <f>IF(N352="nulová",J352,0)</f>
        <v>0</v>
      </c>
      <c r="BJ352" s="24" t="s">
        <v>1450</v>
      </c>
      <c r="BK352" s="204">
        <f>ROUND(I352*H352,2)</f>
        <v>0</v>
      </c>
      <c r="BL352" s="24" t="s">
        <v>1242</v>
      </c>
      <c r="BM352" s="24" t="s">
        <v>915</v>
      </c>
    </row>
    <row r="353" spans="2:65" s="1" customFormat="1" ht="20.5" customHeight="1">
      <c r="B353" s="41"/>
      <c r="C353" s="193" t="s">
        <v>916</v>
      </c>
      <c r="D353" s="193" t="s">
        <v>1424</v>
      </c>
      <c r="E353" s="194" t="s">
        <v>917</v>
      </c>
      <c r="F353" s="195" t="s">
        <v>918</v>
      </c>
      <c r="G353" s="196" t="s">
        <v>891</v>
      </c>
      <c r="H353" s="197">
        <v>1</v>
      </c>
      <c r="I353" s="198"/>
      <c r="J353" s="199">
        <f>ROUND(I353*H353,2)</f>
        <v>0</v>
      </c>
      <c r="K353" s="195" t="s">
        <v>1448</v>
      </c>
      <c r="L353" s="61"/>
      <c r="M353" s="200" t="s">
        <v>1448</v>
      </c>
      <c r="N353" s="201" t="s">
        <v>1472</v>
      </c>
      <c r="O353" s="42"/>
      <c r="P353" s="202">
        <f>O353*H353</f>
        <v>0</v>
      </c>
      <c r="Q353" s="202">
        <v>0</v>
      </c>
      <c r="R353" s="202">
        <f>Q353*H353</f>
        <v>0</v>
      </c>
      <c r="S353" s="202">
        <v>0</v>
      </c>
      <c r="T353" s="203">
        <f>S353*H353</f>
        <v>0</v>
      </c>
      <c r="AR353" s="24" t="s">
        <v>1242</v>
      </c>
      <c r="AT353" s="24" t="s">
        <v>1424</v>
      </c>
      <c r="AU353" s="24" t="s">
        <v>1366</v>
      </c>
      <c r="AY353" s="24" t="s">
        <v>1422</v>
      </c>
      <c r="BE353" s="204">
        <f>IF(N353="základní",J353,0)</f>
        <v>0</v>
      </c>
      <c r="BF353" s="204">
        <f>IF(N353="snížená",J353,0)</f>
        <v>0</v>
      </c>
      <c r="BG353" s="204">
        <f>IF(N353="zákl. přenesená",J353,0)</f>
        <v>0</v>
      </c>
      <c r="BH353" s="204">
        <f>IF(N353="sníž. přenesená",J353,0)</f>
        <v>0</v>
      </c>
      <c r="BI353" s="204">
        <f>IF(N353="nulová",J353,0)</f>
        <v>0</v>
      </c>
      <c r="BJ353" s="24" t="s">
        <v>1450</v>
      </c>
      <c r="BK353" s="204">
        <f>ROUND(I353*H353,2)</f>
        <v>0</v>
      </c>
      <c r="BL353" s="24" t="s">
        <v>1242</v>
      </c>
      <c r="BM353" s="24" t="s">
        <v>919</v>
      </c>
    </row>
    <row r="354" spans="2:65" s="10" customFormat="1" ht="29.75" customHeight="1">
      <c r="B354" s="176"/>
      <c r="C354" s="177"/>
      <c r="D354" s="190" t="s">
        <v>1500</v>
      </c>
      <c r="E354" s="191" t="s">
        <v>920</v>
      </c>
      <c r="F354" s="191" t="s">
        <v>921</v>
      </c>
      <c r="G354" s="177"/>
      <c r="H354" s="177"/>
      <c r="I354" s="180"/>
      <c r="J354" s="192">
        <f>BK354</f>
        <v>0</v>
      </c>
      <c r="K354" s="177"/>
      <c r="L354" s="182"/>
      <c r="M354" s="183"/>
      <c r="N354" s="184"/>
      <c r="O354" s="184"/>
      <c r="P354" s="185">
        <f>P355</f>
        <v>0</v>
      </c>
      <c r="Q354" s="184"/>
      <c r="R354" s="185">
        <f>R355</f>
        <v>0</v>
      </c>
      <c r="S354" s="184"/>
      <c r="T354" s="186">
        <f>T355</f>
        <v>0</v>
      </c>
      <c r="AR354" s="187" t="s">
        <v>1366</v>
      </c>
      <c r="AT354" s="188" t="s">
        <v>1500</v>
      </c>
      <c r="AU354" s="188" t="s">
        <v>1450</v>
      </c>
      <c r="AY354" s="187" t="s">
        <v>1422</v>
      </c>
      <c r="BK354" s="189">
        <f>BK355</f>
        <v>0</v>
      </c>
    </row>
    <row r="355" spans="2:65" s="1" customFormat="1" ht="20.5" customHeight="1">
      <c r="B355" s="41"/>
      <c r="C355" s="193" t="s">
        <v>922</v>
      </c>
      <c r="D355" s="193" t="s">
        <v>1424</v>
      </c>
      <c r="E355" s="194" t="s">
        <v>920</v>
      </c>
      <c r="F355" s="195" t="s">
        <v>923</v>
      </c>
      <c r="G355" s="196" t="s">
        <v>891</v>
      </c>
      <c r="H355" s="197">
        <v>1</v>
      </c>
      <c r="I355" s="198"/>
      <c r="J355" s="199">
        <f>ROUND(I355*H355,2)</f>
        <v>0</v>
      </c>
      <c r="K355" s="195" t="s">
        <v>1448</v>
      </c>
      <c r="L355" s="61"/>
      <c r="M355" s="200" t="s">
        <v>1448</v>
      </c>
      <c r="N355" s="201" t="s">
        <v>1472</v>
      </c>
      <c r="O355" s="42"/>
      <c r="P355" s="202">
        <f>O355*H355</f>
        <v>0</v>
      </c>
      <c r="Q355" s="202">
        <v>0</v>
      </c>
      <c r="R355" s="202">
        <f>Q355*H355</f>
        <v>0</v>
      </c>
      <c r="S355" s="202">
        <v>0</v>
      </c>
      <c r="T355" s="203">
        <f>S355*H355</f>
        <v>0</v>
      </c>
      <c r="AR355" s="24" t="s">
        <v>1242</v>
      </c>
      <c r="AT355" s="24" t="s">
        <v>1424</v>
      </c>
      <c r="AU355" s="24" t="s">
        <v>1366</v>
      </c>
      <c r="AY355" s="24" t="s">
        <v>1422</v>
      </c>
      <c r="BE355" s="204">
        <f>IF(N355="základní",J355,0)</f>
        <v>0</v>
      </c>
      <c r="BF355" s="204">
        <f>IF(N355="snížená",J355,0)</f>
        <v>0</v>
      </c>
      <c r="BG355" s="204">
        <f>IF(N355="zákl. přenesená",J355,0)</f>
        <v>0</v>
      </c>
      <c r="BH355" s="204">
        <f>IF(N355="sníž. přenesená",J355,0)</f>
        <v>0</v>
      </c>
      <c r="BI355" s="204">
        <f>IF(N355="nulová",J355,0)</f>
        <v>0</v>
      </c>
      <c r="BJ355" s="24" t="s">
        <v>1450</v>
      </c>
      <c r="BK355" s="204">
        <f>ROUND(I355*H355,2)</f>
        <v>0</v>
      </c>
      <c r="BL355" s="24" t="s">
        <v>1242</v>
      </c>
      <c r="BM355" s="24" t="s">
        <v>924</v>
      </c>
    </row>
    <row r="356" spans="2:65" s="10" customFormat="1" ht="29.75" customHeight="1">
      <c r="B356" s="176"/>
      <c r="C356" s="177"/>
      <c r="D356" s="190" t="s">
        <v>1500</v>
      </c>
      <c r="E356" s="191" t="s">
        <v>925</v>
      </c>
      <c r="F356" s="191" t="s">
        <v>926</v>
      </c>
      <c r="G356" s="177"/>
      <c r="H356" s="177"/>
      <c r="I356" s="180"/>
      <c r="J356" s="192">
        <f>BK356</f>
        <v>0</v>
      </c>
      <c r="K356" s="177"/>
      <c r="L356" s="182"/>
      <c r="M356" s="183"/>
      <c r="N356" s="184"/>
      <c r="O356" s="184"/>
      <c r="P356" s="185">
        <f>SUM(P357:P375)</f>
        <v>0</v>
      </c>
      <c r="Q356" s="184"/>
      <c r="R356" s="185">
        <f>SUM(R357:R375)</f>
        <v>1.8571132800000001</v>
      </c>
      <c r="S356" s="184"/>
      <c r="T356" s="186">
        <f>SUM(T357:T375)</f>
        <v>0</v>
      </c>
      <c r="AR356" s="187" t="s">
        <v>1366</v>
      </c>
      <c r="AT356" s="188" t="s">
        <v>1500</v>
      </c>
      <c r="AU356" s="188" t="s">
        <v>1450</v>
      </c>
      <c r="AY356" s="187" t="s">
        <v>1422</v>
      </c>
      <c r="BK356" s="189">
        <f>SUM(BK357:BK375)</f>
        <v>0</v>
      </c>
    </row>
    <row r="357" spans="2:65" s="1" customFormat="1" ht="40.25" customHeight="1">
      <c r="B357" s="41"/>
      <c r="C357" s="193" t="s">
        <v>927</v>
      </c>
      <c r="D357" s="193" t="s">
        <v>1424</v>
      </c>
      <c r="E357" s="194" t="s">
        <v>928</v>
      </c>
      <c r="F357" s="195" t="s">
        <v>929</v>
      </c>
      <c r="G357" s="196" t="s">
        <v>1356</v>
      </c>
      <c r="H357" s="197">
        <v>9.1199999999999992</v>
      </c>
      <c r="I357" s="198"/>
      <c r="J357" s="199">
        <f>ROUND(I357*H357,2)</f>
        <v>0</v>
      </c>
      <c r="K357" s="195" t="s">
        <v>1357</v>
      </c>
      <c r="L357" s="61"/>
      <c r="M357" s="200" t="s">
        <v>1448</v>
      </c>
      <c r="N357" s="201" t="s">
        <v>1472</v>
      </c>
      <c r="O357" s="42"/>
      <c r="P357" s="202">
        <f>O357*H357</f>
        <v>0</v>
      </c>
      <c r="Q357" s="202">
        <v>1.2359999999999999E-2</v>
      </c>
      <c r="R357" s="202">
        <f>Q357*H357</f>
        <v>0.11272319999999998</v>
      </c>
      <c r="S357" s="202">
        <v>0</v>
      </c>
      <c r="T357" s="203">
        <f>S357*H357</f>
        <v>0</v>
      </c>
      <c r="AR357" s="24" t="s">
        <v>1242</v>
      </c>
      <c r="AT357" s="24" t="s">
        <v>1424</v>
      </c>
      <c r="AU357" s="24" t="s">
        <v>1366</v>
      </c>
      <c r="AY357" s="24" t="s">
        <v>1422</v>
      </c>
      <c r="BE357" s="204">
        <f>IF(N357="základní",J357,0)</f>
        <v>0</v>
      </c>
      <c r="BF357" s="204">
        <f>IF(N357="snížená",J357,0)</f>
        <v>0</v>
      </c>
      <c r="BG357" s="204">
        <f>IF(N357="zákl. přenesená",J357,0)</f>
        <v>0</v>
      </c>
      <c r="BH357" s="204">
        <f>IF(N357="sníž. přenesená",J357,0)</f>
        <v>0</v>
      </c>
      <c r="BI357" s="204">
        <f>IF(N357="nulová",J357,0)</f>
        <v>0</v>
      </c>
      <c r="BJ357" s="24" t="s">
        <v>1450</v>
      </c>
      <c r="BK357" s="204">
        <f>ROUND(I357*H357,2)</f>
        <v>0</v>
      </c>
      <c r="BL357" s="24" t="s">
        <v>1242</v>
      </c>
      <c r="BM357" s="24" t="s">
        <v>930</v>
      </c>
    </row>
    <row r="358" spans="2:65" s="1" customFormat="1" ht="130">
      <c r="B358" s="41"/>
      <c r="C358" s="63"/>
      <c r="D358" s="208" t="s">
        <v>1360</v>
      </c>
      <c r="E358" s="63"/>
      <c r="F358" s="209" t="s">
        <v>872</v>
      </c>
      <c r="G358" s="63"/>
      <c r="H358" s="63"/>
      <c r="I358" s="163"/>
      <c r="J358" s="63"/>
      <c r="K358" s="63"/>
      <c r="L358" s="61"/>
      <c r="M358" s="207"/>
      <c r="N358" s="42"/>
      <c r="O358" s="42"/>
      <c r="P358" s="42"/>
      <c r="Q358" s="42"/>
      <c r="R358" s="42"/>
      <c r="S358" s="42"/>
      <c r="T358" s="78"/>
      <c r="AT358" s="24" t="s">
        <v>1360</v>
      </c>
      <c r="AU358" s="24" t="s">
        <v>1366</v>
      </c>
    </row>
    <row r="359" spans="2:65" s="11" customFormat="1">
      <c r="B359" s="210"/>
      <c r="C359" s="211"/>
      <c r="D359" s="205" t="s">
        <v>1345</v>
      </c>
      <c r="E359" s="232" t="s">
        <v>1448</v>
      </c>
      <c r="F359" s="233" t="s">
        <v>873</v>
      </c>
      <c r="G359" s="211"/>
      <c r="H359" s="234">
        <v>9.1199999999999992</v>
      </c>
      <c r="I359" s="215"/>
      <c r="J359" s="211"/>
      <c r="K359" s="211"/>
      <c r="L359" s="216"/>
      <c r="M359" s="217"/>
      <c r="N359" s="218"/>
      <c r="O359" s="218"/>
      <c r="P359" s="218"/>
      <c r="Q359" s="218"/>
      <c r="R359" s="218"/>
      <c r="S359" s="218"/>
      <c r="T359" s="219"/>
      <c r="AT359" s="220" t="s">
        <v>1345</v>
      </c>
      <c r="AU359" s="220" t="s">
        <v>1366</v>
      </c>
      <c r="AV359" s="11" t="s">
        <v>1366</v>
      </c>
      <c r="AW359" s="11" t="s">
        <v>1465</v>
      </c>
      <c r="AX359" s="11" t="s">
        <v>1450</v>
      </c>
      <c r="AY359" s="220" t="s">
        <v>1422</v>
      </c>
    </row>
    <row r="360" spans="2:65" s="1" customFormat="1" ht="28.75" customHeight="1">
      <c r="B360" s="41"/>
      <c r="C360" s="193" t="s">
        <v>874</v>
      </c>
      <c r="D360" s="193" t="s">
        <v>1424</v>
      </c>
      <c r="E360" s="194" t="s">
        <v>875</v>
      </c>
      <c r="F360" s="195" t="s">
        <v>876</v>
      </c>
      <c r="G360" s="196" t="s">
        <v>1356</v>
      </c>
      <c r="H360" s="197">
        <v>9.1199999999999992</v>
      </c>
      <c r="I360" s="198"/>
      <c r="J360" s="199">
        <f>ROUND(I360*H360,2)</f>
        <v>0</v>
      </c>
      <c r="K360" s="195" t="s">
        <v>1357</v>
      </c>
      <c r="L360" s="61"/>
      <c r="M360" s="200" t="s">
        <v>1448</v>
      </c>
      <c r="N360" s="201" t="s">
        <v>1472</v>
      </c>
      <c r="O360" s="42"/>
      <c r="P360" s="202">
        <f>O360*H360</f>
        <v>0</v>
      </c>
      <c r="Q360" s="202">
        <v>1E-4</v>
      </c>
      <c r="R360" s="202">
        <f>Q360*H360</f>
        <v>9.1199999999999994E-4</v>
      </c>
      <c r="S360" s="202">
        <v>0</v>
      </c>
      <c r="T360" s="203">
        <f>S360*H360</f>
        <v>0</v>
      </c>
      <c r="AR360" s="24" t="s">
        <v>1242</v>
      </c>
      <c r="AT360" s="24" t="s">
        <v>1424</v>
      </c>
      <c r="AU360" s="24" t="s">
        <v>1366</v>
      </c>
      <c r="AY360" s="24" t="s">
        <v>1422</v>
      </c>
      <c r="BE360" s="204">
        <f>IF(N360="základní",J360,0)</f>
        <v>0</v>
      </c>
      <c r="BF360" s="204">
        <f>IF(N360="snížená",J360,0)</f>
        <v>0</v>
      </c>
      <c r="BG360" s="204">
        <f>IF(N360="zákl. přenesená",J360,0)</f>
        <v>0</v>
      </c>
      <c r="BH360" s="204">
        <f>IF(N360="sníž. přenesená",J360,0)</f>
        <v>0</v>
      </c>
      <c r="BI360" s="204">
        <f>IF(N360="nulová",J360,0)</f>
        <v>0</v>
      </c>
      <c r="BJ360" s="24" t="s">
        <v>1450</v>
      </c>
      <c r="BK360" s="204">
        <f>ROUND(I360*H360,2)</f>
        <v>0</v>
      </c>
      <c r="BL360" s="24" t="s">
        <v>1242</v>
      </c>
      <c r="BM360" s="24" t="s">
        <v>877</v>
      </c>
    </row>
    <row r="361" spans="2:65" s="1" customFormat="1" ht="130">
      <c r="B361" s="41"/>
      <c r="C361" s="63"/>
      <c r="D361" s="205" t="s">
        <v>1360</v>
      </c>
      <c r="E361" s="63"/>
      <c r="F361" s="206" t="s">
        <v>872</v>
      </c>
      <c r="G361" s="63"/>
      <c r="H361" s="63"/>
      <c r="I361" s="163"/>
      <c r="J361" s="63"/>
      <c r="K361" s="63"/>
      <c r="L361" s="61"/>
      <c r="M361" s="207"/>
      <c r="N361" s="42"/>
      <c r="O361" s="42"/>
      <c r="P361" s="42"/>
      <c r="Q361" s="42"/>
      <c r="R361" s="42"/>
      <c r="S361" s="42"/>
      <c r="T361" s="78"/>
      <c r="AT361" s="24" t="s">
        <v>1360</v>
      </c>
      <c r="AU361" s="24" t="s">
        <v>1366</v>
      </c>
    </row>
    <row r="362" spans="2:65" s="1" customFormat="1" ht="40.25" customHeight="1">
      <c r="B362" s="41"/>
      <c r="C362" s="193" t="s">
        <v>878</v>
      </c>
      <c r="D362" s="193" t="s">
        <v>1424</v>
      </c>
      <c r="E362" s="194" t="s">
        <v>879</v>
      </c>
      <c r="F362" s="195" t="s">
        <v>880</v>
      </c>
      <c r="G362" s="196" t="s">
        <v>1189</v>
      </c>
      <c r="H362" s="197">
        <v>2.4</v>
      </c>
      <c r="I362" s="198"/>
      <c r="J362" s="199">
        <f>ROUND(I362*H362,2)</f>
        <v>0</v>
      </c>
      <c r="K362" s="195" t="s">
        <v>1357</v>
      </c>
      <c r="L362" s="61"/>
      <c r="M362" s="200" t="s">
        <v>1448</v>
      </c>
      <c r="N362" s="201" t="s">
        <v>1472</v>
      </c>
      <c r="O362" s="42"/>
      <c r="P362" s="202">
        <f>O362*H362</f>
        <v>0</v>
      </c>
      <c r="Q362" s="202">
        <v>4.0000000000000003E-5</v>
      </c>
      <c r="R362" s="202">
        <f>Q362*H362</f>
        <v>9.6000000000000002E-5</v>
      </c>
      <c r="S362" s="202">
        <v>0</v>
      </c>
      <c r="T362" s="203">
        <f>S362*H362</f>
        <v>0</v>
      </c>
      <c r="AR362" s="24" t="s">
        <v>1242</v>
      </c>
      <c r="AT362" s="24" t="s">
        <v>1424</v>
      </c>
      <c r="AU362" s="24" t="s">
        <v>1366</v>
      </c>
      <c r="AY362" s="24" t="s">
        <v>1422</v>
      </c>
      <c r="BE362" s="204">
        <f>IF(N362="základní",J362,0)</f>
        <v>0</v>
      </c>
      <c r="BF362" s="204">
        <f>IF(N362="snížená",J362,0)</f>
        <v>0</v>
      </c>
      <c r="BG362" s="204">
        <f>IF(N362="zákl. přenesená",J362,0)</f>
        <v>0</v>
      </c>
      <c r="BH362" s="204">
        <f>IF(N362="sníž. přenesená",J362,0)</f>
        <v>0</v>
      </c>
      <c r="BI362" s="204">
        <f>IF(N362="nulová",J362,0)</f>
        <v>0</v>
      </c>
      <c r="BJ362" s="24" t="s">
        <v>1450</v>
      </c>
      <c r="BK362" s="204">
        <f>ROUND(I362*H362,2)</f>
        <v>0</v>
      </c>
      <c r="BL362" s="24" t="s">
        <v>1242</v>
      </c>
      <c r="BM362" s="24" t="s">
        <v>881</v>
      </c>
    </row>
    <row r="363" spans="2:65" s="1" customFormat="1" ht="130">
      <c r="B363" s="41"/>
      <c r="C363" s="63"/>
      <c r="D363" s="205" t="s">
        <v>1360</v>
      </c>
      <c r="E363" s="63"/>
      <c r="F363" s="206" t="s">
        <v>872</v>
      </c>
      <c r="G363" s="63"/>
      <c r="H363" s="63"/>
      <c r="I363" s="163"/>
      <c r="J363" s="63"/>
      <c r="K363" s="63"/>
      <c r="L363" s="61"/>
      <c r="M363" s="207"/>
      <c r="N363" s="42"/>
      <c r="O363" s="42"/>
      <c r="P363" s="42"/>
      <c r="Q363" s="42"/>
      <c r="R363" s="42"/>
      <c r="S363" s="42"/>
      <c r="T363" s="78"/>
      <c r="AT363" s="24" t="s">
        <v>1360</v>
      </c>
      <c r="AU363" s="24" t="s">
        <v>1366</v>
      </c>
    </row>
    <row r="364" spans="2:65" s="1" customFormat="1" ht="40.25" customHeight="1">
      <c r="B364" s="41"/>
      <c r="C364" s="193" t="s">
        <v>882</v>
      </c>
      <c r="D364" s="193" t="s">
        <v>1424</v>
      </c>
      <c r="E364" s="194" t="s">
        <v>883</v>
      </c>
      <c r="F364" s="195" t="s">
        <v>884</v>
      </c>
      <c r="G364" s="196" t="s">
        <v>1356</v>
      </c>
      <c r="H364" s="197">
        <v>133.21600000000001</v>
      </c>
      <c r="I364" s="198"/>
      <c r="J364" s="199">
        <f>ROUND(I364*H364,2)</f>
        <v>0</v>
      </c>
      <c r="K364" s="195" t="s">
        <v>1357</v>
      </c>
      <c r="L364" s="61"/>
      <c r="M364" s="200" t="s">
        <v>1448</v>
      </c>
      <c r="N364" s="201" t="s">
        <v>1472</v>
      </c>
      <c r="O364" s="42"/>
      <c r="P364" s="202">
        <f>O364*H364</f>
        <v>0</v>
      </c>
      <c r="Q364" s="202">
        <v>1.223E-2</v>
      </c>
      <c r="R364" s="202">
        <f>Q364*H364</f>
        <v>1.62923168</v>
      </c>
      <c r="S364" s="202">
        <v>0</v>
      </c>
      <c r="T364" s="203">
        <f>S364*H364</f>
        <v>0</v>
      </c>
      <c r="AR364" s="24" t="s">
        <v>1242</v>
      </c>
      <c r="AT364" s="24" t="s">
        <v>1424</v>
      </c>
      <c r="AU364" s="24" t="s">
        <v>1366</v>
      </c>
      <c r="AY364" s="24" t="s">
        <v>1422</v>
      </c>
      <c r="BE364" s="204">
        <f>IF(N364="základní",J364,0)</f>
        <v>0</v>
      </c>
      <c r="BF364" s="204">
        <f>IF(N364="snížená",J364,0)</f>
        <v>0</v>
      </c>
      <c r="BG364" s="204">
        <f>IF(N364="zákl. přenesená",J364,0)</f>
        <v>0</v>
      </c>
      <c r="BH364" s="204">
        <f>IF(N364="sníž. přenesená",J364,0)</f>
        <v>0</v>
      </c>
      <c r="BI364" s="204">
        <f>IF(N364="nulová",J364,0)</f>
        <v>0</v>
      </c>
      <c r="BJ364" s="24" t="s">
        <v>1450</v>
      </c>
      <c r="BK364" s="204">
        <f>ROUND(I364*H364,2)</f>
        <v>0</v>
      </c>
      <c r="BL364" s="24" t="s">
        <v>1242</v>
      </c>
      <c r="BM364" s="24" t="s">
        <v>885</v>
      </c>
    </row>
    <row r="365" spans="2:65" s="1" customFormat="1" ht="110">
      <c r="B365" s="41"/>
      <c r="C365" s="63"/>
      <c r="D365" s="208" t="s">
        <v>1360</v>
      </c>
      <c r="E365" s="63"/>
      <c r="F365" s="209" t="s">
        <v>853</v>
      </c>
      <c r="G365" s="63"/>
      <c r="H365" s="63"/>
      <c r="I365" s="163"/>
      <c r="J365" s="63"/>
      <c r="K365" s="63"/>
      <c r="L365" s="61"/>
      <c r="M365" s="207"/>
      <c r="N365" s="42"/>
      <c r="O365" s="42"/>
      <c r="P365" s="42"/>
      <c r="Q365" s="42"/>
      <c r="R365" s="42"/>
      <c r="S365" s="42"/>
      <c r="T365" s="78"/>
      <c r="AT365" s="24" t="s">
        <v>1360</v>
      </c>
      <c r="AU365" s="24" t="s">
        <v>1366</v>
      </c>
    </row>
    <row r="366" spans="2:65" s="11" customFormat="1">
      <c r="B366" s="210"/>
      <c r="C366" s="211"/>
      <c r="D366" s="205" t="s">
        <v>1345</v>
      </c>
      <c r="E366" s="232" t="s">
        <v>1448</v>
      </c>
      <c r="F366" s="233" t="s">
        <v>854</v>
      </c>
      <c r="G366" s="211"/>
      <c r="H366" s="234">
        <v>133.21600000000001</v>
      </c>
      <c r="I366" s="215"/>
      <c r="J366" s="211"/>
      <c r="K366" s="211"/>
      <c r="L366" s="216"/>
      <c r="M366" s="217"/>
      <c r="N366" s="218"/>
      <c r="O366" s="218"/>
      <c r="P366" s="218"/>
      <c r="Q366" s="218"/>
      <c r="R366" s="218"/>
      <c r="S366" s="218"/>
      <c r="T366" s="219"/>
      <c r="AT366" s="220" t="s">
        <v>1345</v>
      </c>
      <c r="AU366" s="220" t="s">
        <v>1366</v>
      </c>
      <c r="AV366" s="11" t="s">
        <v>1366</v>
      </c>
      <c r="AW366" s="11" t="s">
        <v>1465</v>
      </c>
      <c r="AX366" s="11" t="s">
        <v>1450</v>
      </c>
      <c r="AY366" s="220" t="s">
        <v>1422</v>
      </c>
    </row>
    <row r="367" spans="2:65" s="1" customFormat="1" ht="40.25" customHeight="1">
      <c r="B367" s="41"/>
      <c r="C367" s="193" t="s">
        <v>855</v>
      </c>
      <c r="D367" s="193" t="s">
        <v>1424</v>
      </c>
      <c r="E367" s="194" t="s">
        <v>856</v>
      </c>
      <c r="F367" s="195" t="s">
        <v>857</v>
      </c>
      <c r="G367" s="196" t="s">
        <v>1189</v>
      </c>
      <c r="H367" s="197">
        <v>50.88</v>
      </c>
      <c r="I367" s="198"/>
      <c r="J367" s="199">
        <f>ROUND(I367*H367,2)</f>
        <v>0</v>
      </c>
      <c r="K367" s="195" t="s">
        <v>1357</v>
      </c>
      <c r="L367" s="61"/>
      <c r="M367" s="200" t="s">
        <v>1448</v>
      </c>
      <c r="N367" s="201" t="s">
        <v>1472</v>
      </c>
      <c r="O367" s="42"/>
      <c r="P367" s="202">
        <f>O367*H367</f>
        <v>0</v>
      </c>
      <c r="Q367" s="202">
        <v>2.5999999999999998E-4</v>
      </c>
      <c r="R367" s="202">
        <f>Q367*H367</f>
        <v>1.3228799999999999E-2</v>
      </c>
      <c r="S367" s="202">
        <v>0</v>
      </c>
      <c r="T367" s="203">
        <f>S367*H367</f>
        <v>0</v>
      </c>
      <c r="AR367" s="24" t="s">
        <v>1242</v>
      </c>
      <c r="AT367" s="24" t="s">
        <v>1424</v>
      </c>
      <c r="AU367" s="24" t="s">
        <v>1366</v>
      </c>
      <c r="AY367" s="24" t="s">
        <v>1422</v>
      </c>
      <c r="BE367" s="204">
        <f>IF(N367="základní",J367,0)</f>
        <v>0</v>
      </c>
      <c r="BF367" s="204">
        <f>IF(N367="snížená",J367,0)</f>
        <v>0</v>
      </c>
      <c r="BG367" s="204">
        <f>IF(N367="zákl. přenesená",J367,0)</f>
        <v>0</v>
      </c>
      <c r="BH367" s="204">
        <f>IF(N367="sníž. přenesená",J367,0)</f>
        <v>0</v>
      </c>
      <c r="BI367" s="204">
        <f>IF(N367="nulová",J367,0)</f>
        <v>0</v>
      </c>
      <c r="BJ367" s="24" t="s">
        <v>1450</v>
      </c>
      <c r="BK367" s="204">
        <f>ROUND(I367*H367,2)</f>
        <v>0</v>
      </c>
      <c r="BL367" s="24" t="s">
        <v>1242</v>
      </c>
      <c r="BM367" s="24" t="s">
        <v>858</v>
      </c>
    </row>
    <row r="368" spans="2:65" s="1" customFormat="1" ht="110">
      <c r="B368" s="41"/>
      <c r="C368" s="63"/>
      <c r="D368" s="208" t="s">
        <v>1360</v>
      </c>
      <c r="E368" s="63"/>
      <c r="F368" s="209" t="s">
        <v>853</v>
      </c>
      <c r="G368" s="63"/>
      <c r="H368" s="63"/>
      <c r="I368" s="163"/>
      <c r="J368" s="63"/>
      <c r="K368" s="63"/>
      <c r="L368" s="61"/>
      <c r="M368" s="207"/>
      <c r="N368" s="42"/>
      <c r="O368" s="42"/>
      <c r="P368" s="42"/>
      <c r="Q368" s="42"/>
      <c r="R368" s="42"/>
      <c r="S368" s="42"/>
      <c r="T368" s="78"/>
      <c r="AT368" s="24" t="s">
        <v>1360</v>
      </c>
      <c r="AU368" s="24" t="s">
        <v>1366</v>
      </c>
    </row>
    <row r="369" spans="2:65" s="11" customFormat="1">
      <c r="B369" s="210"/>
      <c r="C369" s="211"/>
      <c r="D369" s="205" t="s">
        <v>1345</v>
      </c>
      <c r="E369" s="232" t="s">
        <v>1448</v>
      </c>
      <c r="F369" s="233" t="s">
        <v>859</v>
      </c>
      <c r="G369" s="211"/>
      <c r="H369" s="234">
        <v>50.88</v>
      </c>
      <c r="I369" s="215"/>
      <c r="J369" s="211"/>
      <c r="K369" s="211"/>
      <c r="L369" s="216"/>
      <c r="M369" s="217"/>
      <c r="N369" s="218"/>
      <c r="O369" s="218"/>
      <c r="P369" s="218"/>
      <c r="Q369" s="218"/>
      <c r="R369" s="218"/>
      <c r="S369" s="218"/>
      <c r="T369" s="219"/>
      <c r="AT369" s="220" t="s">
        <v>1345</v>
      </c>
      <c r="AU369" s="220" t="s">
        <v>1366</v>
      </c>
      <c r="AV369" s="11" t="s">
        <v>1366</v>
      </c>
      <c r="AW369" s="11" t="s">
        <v>1465</v>
      </c>
      <c r="AX369" s="11" t="s">
        <v>1450</v>
      </c>
      <c r="AY369" s="220" t="s">
        <v>1422</v>
      </c>
    </row>
    <row r="370" spans="2:65" s="1" customFormat="1" ht="28.75" customHeight="1">
      <c r="B370" s="41"/>
      <c r="C370" s="193" t="s">
        <v>860</v>
      </c>
      <c r="D370" s="193" t="s">
        <v>1424</v>
      </c>
      <c r="E370" s="194" t="s">
        <v>861</v>
      </c>
      <c r="F370" s="195" t="s">
        <v>862</v>
      </c>
      <c r="G370" s="196" t="s">
        <v>1356</v>
      </c>
      <c r="H370" s="197">
        <v>133.21600000000001</v>
      </c>
      <c r="I370" s="198"/>
      <c r="J370" s="199">
        <f>ROUND(I370*H370,2)</f>
        <v>0</v>
      </c>
      <c r="K370" s="195" t="s">
        <v>1357</v>
      </c>
      <c r="L370" s="61"/>
      <c r="M370" s="200" t="s">
        <v>1448</v>
      </c>
      <c r="N370" s="201" t="s">
        <v>1472</v>
      </c>
      <c r="O370" s="42"/>
      <c r="P370" s="202">
        <f>O370*H370</f>
        <v>0</v>
      </c>
      <c r="Q370" s="202">
        <v>1E-4</v>
      </c>
      <c r="R370" s="202">
        <f>Q370*H370</f>
        <v>1.3321600000000001E-2</v>
      </c>
      <c r="S370" s="202">
        <v>0</v>
      </c>
      <c r="T370" s="203">
        <f>S370*H370</f>
        <v>0</v>
      </c>
      <c r="AR370" s="24" t="s">
        <v>1242</v>
      </c>
      <c r="AT370" s="24" t="s">
        <v>1424</v>
      </c>
      <c r="AU370" s="24" t="s">
        <v>1366</v>
      </c>
      <c r="AY370" s="24" t="s">
        <v>1422</v>
      </c>
      <c r="BE370" s="204">
        <f>IF(N370="základní",J370,0)</f>
        <v>0</v>
      </c>
      <c r="BF370" s="204">
        <f>IF(N370="snížená",J370,0)</f>
        <v>0</v>
      </c>
      <c r="BG370" s="204">
        <f>IF(N370="zákl. přenesená",J370,0)</f>
        <v>0</v>
      </c>
      <c r="BH370" s="204">
        <f>IF(N370="sníž. přenesená",J370,0)</f>
        <v>0</v>
      </c>
      <c r="BI370" s="204">
        <f>IF(N370="nulová",J370,0)</f>
        <v>0</v>
      </c>
      <c r="BJ370" s="24" t="s">
        <v>1450</v>
      </c>
      <c r="BK370" s="204">
        <f>ROUND(I370*H370,2)</f>
        <v>0</v>
      </c>
      <c r="BL370" s="24" t="s">
        <v>1242</v>
      </c>
      <c r="BM370" s="24" t="s">
        <v>863</v>
      </c>
    </row>
    <row r="371" spans="2:65" s="1" customFormat="1" ht="110">
      <c r="B371" s="41"/>
      <c r="C371" s="63"/>
      <c r="D371" s="205" t="s">
        <v>1360</v>
      </c>
      <c r="E371" s="63"/>
      <c r="F371" s="206" t="s">
        <v>853</v>
      </c>
      <c r="G371" s="63"/>
      <c r="H371" s="63"/>
      <c r="I371" s="163"/>
      <c r="J371" s="63"/>
      <c r="K371" s="63"/>
      <c r="L371" s="61"/>
      <c r="M371" s="207"/>
      <c r="N371" s="42"/>
      <c r="O371" s="42"/>
      <c r="P371" s="42"/>
      <c r="Q371" s="42"/>
      <c r="R371" s="42"/>
      <c r="S371" s="42"/>
      <c r="T371" s="78"/>
      <c r="AT371" s="24" t="s">
        <v>1360</v>
      </c>
      <c r="AU371" s="24" t="s">
        <v>1366</v>
      </c>
    </row>
    <row r="372" spans="2:65" s="1" customFormat="1" ht="40.25" customHeight="1">
      <c r="B372" s="41"/>
      <c r="C372" s="193" t="s">
        <v>864</v>
      </c>
      <c r="D372" s="193" t="s">
        <v>1424</v>
      </c>
      <c r="E372" s="194" t="s">
        <v>865</v>
      </c>
      <c r="F372" s="195" t="s">
        <v>866</v>
      </c>
      <c r="G372" s="196" t="s">
        <v>1189</v>
      </c>
      <c r="H372" s="197">
        <v>20</v>
      </c>
      <c r="I372" s="198"/>
      <c r="J372" s="199">
        <f>ROUND(I372*H372,2)</f>
        <v>0</v>
      </c>
      <c r="K372" s="195" t="s">
        <v>1357</v>
      </c>
      <c r="L372" s="61"/>
      <c r="M372" s="200" t="s">
        <v>1448</v>
      </c>
      <c r="N372" s="201" t="s">
        <v>1472</v>
      </c>
      <c r="O372" s="42"/>
      <c r="P372" s="202">
        <f>O372*H372</f>
        <v>0</v>
      </c>
      <c r="Q372" s="202">
        <v>4.3800000000000002E-3</v>
      </c>
      <c r="R372" s="202">
        <f>Q372*H372</f>
        <v>8.7600000000000011E-2</v>
      </c>
      <c r="S372" s="202">
        <v>0</v>
      </c>
      <c r="T372" s="203">
        <f>S372*H372</f>
        <v>0</v>
      </c>
      <c r="AR372" s="24" t="s">
        <v>1242</v>
      </c>
      <c r="AT372" s="24" t="s">
        <v>1424</v>
      </c>
      <c r="AU372" s="24" t="s">
        <v>1366</v>
      </c>
      <c r="AY372" s="24" t="s">
        <v>1422</v>
      </c>
      <c r="BE372" s="204">
        <f>IF(N372="základní",J372,0)</f>
        <v>0</v>
      </c>
      <c r="BF372" s="204">
        <f>IF(N372="snížená",J372,0)</f>
        <v>0</v>
      </c>
      <c r="BG372" s="204">
        <f>IF(N372="zákl. přenesená",J372,0)</f>
        <v>0</v>
      </c>
      <c r="BH372" s="204">
        <f>IF(N372="sníž. přenesená",J372,0)</f>
        <v>0</v>
      </c>
      <c r="BI372" s="204">
        <f>IF(N372="nulová",J372,0)</f>
        <v>0</v>
      </c>
      <c r="BJ372" s="24" t="s">
        <v>1450</v>
      </c>
      <c r="BK372" s="204">
        <f>ROUND(I372*H372,2)</f>
        <v>0</v>
      </c>
      <c r="BL372" s="24" t="s">
        <v>1242</v>
      </c>
      <c r="BM372" s="24" t="s">
        <v>867</v>
      </c>
    </row>
    <row r="373" spans="2:65" s="1" customFormat="1" ht="110">
      <c r="B373" s="41"/>
      <c r="C373" s="63"/>
      <c r="D373" s="205" t="s">
        <v>1360</v>
      </c>
      <c r="E373" s="63"/>
      <c r="F373" s="206" t="s">
        <v>853</v>
      </c>
      <c r="G373" s="63"/>
      <c r="H373" s="63"/>
      <c r="I373" s="163"/>
      <c r="J373" s="63"/>
      <c r="K373" s="63"/>
      <c r="L373" s="61"/>
      <c r="M373" s="207"/>
      <c r="N373" s="42"/>
      <c r="O373" s="42"/>
      <c r="P373" s="42"/>
      <c r="Q373" s="42"/>
      <c r="R373" s="42"/>
      <c r="S373" s="42"/>
      <c r="T373" s="78"/>
      <c r="AT373" s="24" t="s">
        <v>1360</v>
      </c>
      <c r="AU373" s="24" t="s">
        <v>1366</v>
      </c>
    </row>
    <row r="374" spans="2:65" s="1" customFormat="1" ht="51.5" customHeight="1">
      <c r="B374" s="41"/>
      <c r="C374" s="193" t="s">
        <v>868</v>
      </c>
      <c r="D374" s="193" t="s">
        <v>1424</v>
      </c>
      <c r="E374" s="194" t="s">
        <v>869</v>
      </c>
      <c r="F374" s="195" t="s">
        <v>870</v>
      </c>
      <c r="G374" s="196" t="s">
        <v>1317</v>
      </c>
      <c r="H374" s="197">
        <v>1.857</v>
      </c>
      <c r="I374" s="198"/>
      <c r="J374" s="199">
        <f>ROUND(I374*H374,2)</f>
        <v>0</v>
      </c>
      <c r="K374" s="195" t="s">
        <v>1357</v>
      </c>
      <c r="L374" s="61"/>
      <c r="M374" s="200" t="s">
        <v>1448</v>
      </c>
      <c r="N374" s="201" t="s">
        <v>1472</v>
      </c>
      <c r="O374" s="42"/>
      <c r="P374" s="202">
        <f>O374*H374</f>
        <v>0</v>
      </c>
      <c r="Q374" s="202">
        <v>0</v>
      </c>
      <c r="R374" s="202">
        <f>Q374*H374</f>
        <v>0</v>
      </c>
      <c r="S374" s="202">
        <v>0</v>
      </c>
      <c r="T374" s="203">
        <f>S374*H374</f>
        <v>0</v>
      </c>
      <c r="AR374" s="24" t="s">
        <v>1242</v>
      </c>
      <c r="AT374" s="24" t="s">
        <v>1424</v>
      </c>
      <c r="AU374" s="24" t="s">
        <v>1366</v>
      </c>
      <c r="AY374" s="24" t="s">
        <v>1422</v>
      </c>
      <c r="BE374" s="204">
        <f>IF(N374="základní",J374,0)</f>
        <v>0</v>
      </c>
      <c r="BF374" s="204">
        <f>IF(N374="snížená",J374,0)</f>
        <v>0</v>
      </c>
      <c r="BG374" s="204">
        <f>IF(N374="zákl. přenesená",J374,0)</f>
        <v>0</v>
      </c>
      <c r="BH374" s="204">
        <f>IF(N374="sníž. přenesená",J374,0)</f>
        <v>0</v>
      </c>
      <c r="BI374" s="204">
        <f>IF(N374="nulová",J374,0)</f>
        <v>0</v>
      </c>
      <c r="BJ374" s="24" t="s">
        <v>1450</v>
      </c>
      <c r="BK374" s="204">
        <f>ROUND(I374*H374,2)</f>
        <v>0</v>
      </c>
      <c r="BL374" s="24" t="s">
        <v>1242</v>
      </c>
      <c r="BM374" s="24" t="s">
        <v>871</v>
      </c>
    </row>
    <row r="375" spans="2:65" s="1" customFormat="1" ht="100">
      <c r="B375" s="41"/>
      <c r="C375" s="63"/>
      <c r="D375" s="208" t="s">
        <v>1360</v>
      </c>
      <c r="E375" s="63"/>
      <c r="F375" s="209" t="s">
        <v>816</v>
      </c>
      <c r="G375" s="63"/>
      <c r="H375" s="63"/>
      <c r="I375" s="163"/>
      <c r="J375" s="63"/>
      <c r="K375" s="63"/>
      <c r="L375" s="61"/>
      <c r="M375" s="207"/>
      <c r="N375" s="42"/>
      <c r="O375" s="42"/>
      <c r="P375" s="42"/>
      <c r="Q375" s="42"/>
      <c r="R375" s="42"/>
      <c r="S375" s="42"/>
      <c r="T375" s="78"/>
      <c r="AT375" s="24" t="s">
        <v>1360</v>
      </c>
      <c r="AU375" s="24" t="s">
        <v>1366</v>
      </c>
    </row>
    <row r="376" spans="2:65" s="10" customFormat="1" ht="29.75" customHeight="1">
      <c r="B376" s="176"/>
      <c r="C376" s="177"/>
      <c r="D376" s="190" t="s">
        <v>1500</v>
      </c>
      <c r="E376" s="191" t="s">
        <v>817</v>
      </c>
      <c r="F376" s="191" t="s">
        <v>818</v>
      </c>
      <c r="G376" s="177"/>
      <c r="H376" s="177"/>
      <c r="I376" s="180"/>
      <c r="J376" s="192">
        <f>BK376</f>
        <v>0</v>
      </c>
      <c r="K376" s="177"/>
      <c r="L376" s="182"/>
      <c r="M376" s="183"/>
      <c r="N376" s="184"/>
      <c r="O376" s="184"/>
      <c r="P376" s="185">
        <f>SUM(P377:P388)</f>
        <v>0</v>
      </c>
      <c r="Q376" s="184"/>
      <c r="R376" s="185">
        <f>SUM(R377:R388)</f>
        <v>0.6</v>
      </c>
      <c r="S376" s="184"/>
      <c r="T376" s="186">
        <f>SUM(T377:T388)</f>
        <v>0</v>
      </c>
      <c r="AR376" s="187" t="s">
        <v>1366</v>
      </c>
      <c r="AT376" s="188" t="s">
        <v>1500</v>
      </c>
      <c r="AU376" s="188" t="s">
        <v>1450</v>
      </c>
      <c r="AY376" s="187" t="s">
        <v>1422</v>
      </c>
      <c r="BK376" s="189">
        <f>SUM(BK377:BK388)</f>
        <v>0</v>
      </c>
    </row>
    <row r="377" spans="2:65" s="1" customFormat="1" ht="28.75" customHeight="1">
      <c r="B377" s="41"/>
      <c r="C377" s="193" t="s">
        <v>819</v>
      </c>
      <c r="D377" s="193" t="s">
        <v>1424</v>
      </c>
      <c r="E377" s="194" t="s">
        <v>820</v>
      </c>
      <c r="F377" s="195" t="s">
        <v>821</v>
      </c>
      <c r="G377" s="196" t="s">
        <v>1245</v>
      </c>
      <c r="H377" s="197">
        <v>2</v>
      </c>
      <c r="I377" s="198"/>
      <c r="J377" s="199">
        <f t="shared" ref="J377:J387" si="0">ROUND(I377*H377,2)</f>
        <v>0</v>
      </c>
      <c r="K377" s="195" t="s">
        <v>1448</v>
      </c>
      <c r="L377" s="61"/>
      <c r="M377" s="200" t="s">
        <v>1448</v>
      </c>
      <c r="N377" s="201" t="s">
        <v>1472</v>
      </c>
      <c r="O377" s="42"/>
      <c r="P377" s="202">
        <f t="shared" ref="P377:P387" si="1">O377*H377</f>
        <v>0</v>
      </c>
      <c r="Q377" s="202">
        <v>0.03</v>
      </c>
      <c r="R377" s="202">
        <f t="shared" ref="R377:R387" si="2">Q377*H377</f>
        <v>0.06</v>
      </c>
      <c r="S377" s="202">
        <v>0</v>
      </c>
      <c r="T377" s="203">
        <f t="shared" ref="T377:T387" si="3">S377*H377</f>
        <v>0</v>
      </c>
      <c r="AR377" s="24" t="s">
        <v>1242</v>
      </c>
      <c r="AT377" s="24" t="s">
        <v>1424</v>
      </c>
      <c r="AU377" s="24" t="s">
        <v>1366</v>
      </c>
      <c r="AY377" s="24" t="s">
        <v>1422</v>
      </c>
      <c r="BE377" s="204">
        <f t="shared" ref="BE377:BE387" si="4">IF(N377="základní",J377,0)</f>
        <v>0</v>
      </c>
      <c r="BF377" s="204">
        <f t="shared" ref="BF377:BF387" si="5">IF(N377="snížená",J377,0)</f>
        <v>0</v>
      </c>
      <c r="BG377" s="204">
        <f t="shared" ref="BG377:BG387" si="6">IF(N377="zákl. přenesená",J377,0)</f>
        <v>0</v>
      </c>
      <c r="BH377" s="204">
        <f t="shared" ref="BH377:BH387" si="7">IF(N377="sníž. přenesená",J377,0)</f>
        <v>0</v>
      </c>
      <c r="BI377" s="204">
        <f t="shared" ref="BI377:BI387" si="8">IF(N377="nulová",J377,0)</f>
        <v>0</v>
      </c>
      <c r="BJ377" s="24" t="s">
        <v>1450</v>
      </c>
      <c r="BK377" s="204">
        <f t="shared" ref="BK377:BK387" si="9">ROUND(I377*H377,2)</f>
        <v>0</v>
      </c>
      <c r="BL377" s="24" t="s">
        <v>1242</v>
      </c>
      <c r="BM377" s="24" t="s">
        <v>822</v>
      </c>
    </row>
    <row r="378" spans="2:65" s="1" customFormat="1" ht="28.75" customHeight="1">
      <c r="B378" s="41"/>
      <c r="C378" s="193" t="s">
        <v>823</v>
      </c>
      <c r="D378" s="193" t="s">
        <v>1424</v>
      </c>
      <c r="E378" s="194" t="s">
        <v>824</v>
      </c>
      <c r="F378" s="195" t="s">
        <v>825</v>
      </c>
      <c r="G378" s="196" t="s">
        <v>1245</v>
      </c>
      <c r="H378" s="197">
        <v>1</v>
      </c>
      <c r="I378" s="198"/>
      <c r="J378" s="199">
        <f t="shared" si="0"/>
        <v>0</v>
      </c>
      <c r="K378" s="195" t="s">
        <v>1448</v>
      </c>
      <c r="L378" s="61"/>
      <c r="M378" s="200" t="s">
        <v>1448</v>
      </c>
      <c r="N378" s="201" t="s">
        <v>1472</v>
      </c>
      <c r="O378" s="42"/>
      <c r="P378" s="202">
        <f t="shared" si="1"/>
        <v>0</v>
      </c>
      <c r="Q378" s="202">
        <v>0.03</v>
      </c>
      <c r="R378" s="202">
        <f t="shared" si="2"/>
        <v>0.03</v>
      </c>
      <c r="S378" s="202">
        <v>0</v>
      </c>
      <c r="T378" s="203">
        <f t="shared" si="3"/>
        <v>0</v>
      </c>
      <c r="AR378" s="24" t="s">
        <v>1242</v>
      </c>
      <c r="AT378" s="24" t="s">
        <v>1424</v>
      </c>
      <c r="AU378" s="24" t="s">
        <v>1366</v>
      </c>
      <c r="AY378" s="24" t="s">
        <v>1422</v>
      </c>
      <c r="BE378" s="204">
        <f t="shared" si="4"/>
        <v>0</v>
      </c>
      <c r="BF378" s="204">
        <f t="shared" si="5"/>
        <v>0</v>
      </c>
      <c r="BG378" s="204">
        <f t="shared" si="6"/>
        <v>0</v>
      </c>
      <c r="BH378" s="204">
        <f t="shared" si="7"/>
        <v>0</v>
      </c>
      <c r="BI378" s="204">
        <f t="shared" si="8"/>
        <v>0</v>
      </c>
      <c r="BJ378" s="24" t="s">
        <v>1450</v>
      </c>
      <c r="BK378" s="204">
        <f t="shared" si="9"/>
        <v>0</v>
      </c>
      <c r="BL378" s="24" t="s">
        <v>1242</v>
      </c>
      <c r="BM378" s="24" t="s">
        <v>826</v>
      </c>
    </row>
    <row r="379" spans="2:65" s="1" customFormat="1" ht="28.75" customHeight="1">
      <c r="B379" s="41"/>
      <c r="C379" s="193" t="s">
        <v>827</v>
      </c>
      <c r="D379" s="193" t="s">
        <v>1424</v>
      </c>
      <c r="E379" s="194" t="s">
        <v>828</v>
      </c>
      <c r="F379" s="195" t="s">
        <v>829</v>
      </c>
      <c r="G379" s="196" t="s">
        <v>1245</v>
      </c>
      <c r="H379" s="197">
        <v>3</v>
      </c>
      <c r="I379" s="198"/>
      <c r="J379" s="199">
        <f t="shared" si="0"/>
        <v>0</v>
      </c>
      <c r="K379" s="195" t="s">
        <v>1448</v>
      </c>
      <c r="L379" s="61"/>
      <c r="M379" s="200" t="s">
        <v>1448</v>
      </c>
      <c r="N379" s="201" t="s">
        <v>1472</v>
      </c>
      <c r="O379" s="42"/>
      <c r="P379" s="202">
        <f t="shared" si="1"/>
        <v>0</v>
      </c>
      <c r="Q379" s="202">
        <v>0.03</v>
      </c>
      <c r="R379" s="202">
        <f t="shared" si="2"/>
        <v>0.09</v>
      </c>
      <c r="S379" s="202">
        <v>0</v>
      </c>
      <c r="T379" s="203">
        <f t="shared" si="3"/>
        <v>0</v>
      </c>
      <c r="AR379" s="24" t="s">
        <v>1242</v>
      </c>
      <c r="AT379" s="24" t="s">
        <v>1424</v>
      </c>
      <c r="AU379" s="24" t="s">
        <v>1366</v>
      </c>
      <c r="AY379" s="24" t="s">
        <v>1422</v>
      </c>
      <c r="BE379" s="204">
        <f t="shared" si="4"/>
        <v>0</v>
      </c>
      <c r="BF379" s="204">
        <f t="shared" si="5"/>
        <v>0</v>
      </c>
      <c r="BG379" s="204">
        <f t="shared" si="6"/>
        <v>0</v>
      </c>
      <c r="BH379" s="204">
        <f t="shared" si="7"/>
        <v>0</v>
      </c>
      <c r="BI379" s="204">
        <f t="shared" si="8"/>
        <v>0</v>
      </c>
      <c r="BJ379" s="24" t="s">
        <v>1450</v>
      </c>
      <c r="BK379" s="204">
        <f t="shared" si="9"/>
        <v>0</v>
      </c>
      <c r="BL379" s="24" t="s">
        <v>1242</v>
      </c>
      <c r="BM379" s="24" t="s">
        <v>830</v>
      </c>
    </row>
    <row r="380" spans="2:65" s="1" customFormat="1" ht="28.75" customHeight="1">
      <c r="B380" s="41"/>
      <c r="C380" s="193" t="s">
        <v>831</v>
      </c>
      <c r="D380" s="193" t="s">
        <v>1424</v>
      </c>
      <c r="E380" s="194" t="s">
        <v>832</v>
      </c>
      <c r="F380" s="195" t="s">
        <v>833</v>
      </c>
      <c r="G380" s="196" t="s">
        <v>1245</v>
      </c>
      <c r="H380" s="197">
        <v>1</v>
      </c>
      <c r="I380" s="198"/>
      <c r="J380" s="199">
        <f t="shared" si="0"/>
        <v>0</v>
      </c>
      <c r="K380" s="195" t="s">
        <v>1448</v>
      </c>
      <c r="L380" s="61"/>
      <c r="M380" s="200" t="s">
        <v>1448</v>
      </c>
      <c r="N380" s="201" t="s">
        <v>1472</v>
      </c>
      <c r="O380" s="42"/>
      <c r="P380" s="202">
        <f t="shared" si="1"/>
        <v>0</v>
      </c>
      <c r="Q380" s="202">
        <v>0.03</v>
      </c>
      <c r="R380" s="202">
        <f t="shared" si="2"/>
        <v>0.03</v>
      </c>
      <c r="S380" s="202">
        <v>0</v>
      </c>
      <c r="T380" s="203">
        <f t="shared" si="3"/>
        <v>0</v>
      </c>
      <c r="AR380" s="24" t="s">
        <v>1242</v>
      </c>
      <c r="AT380" s="24" t="s">
        <v>1424</v>
      </c>
      <c r="AU380" s="24" t="s">
        <v>1366</v>
      </c>
      <c r="AY380" s="24" t="s">
        <v>1422</v>
      </c>
      <c r="BE380" s="204">
        <f t="shared" si="4"/>
        <v>0</v>
      </c>
      <c r="BF380" s="204">
        <f t="shared" si="5"/>
        <v>0</v>
      </c>
      <c r="BG380" s="204">
        <f t="shared" si="6"/>
        <v>0</v>
      </c>
      <c r="BH380" s="204">
        <f t="shared" si="7"/>
        <v>0</v>
      </c>
      <c r="BI380" s="204">
        <f t="shared" si="8"/>
        <v>0</v>
      </c>
      <c r="BJ380" s="24" t="s">
        <v>1450</v>
      </c>
      <c r="BK380" s="204">
        <f t="shared" si="9"/>
        <v>0</v>
      </c>
      <c r="BL380" s="24" t="s">
        <v>1242</v>
      </c>
      <c r="BM380" s="24" t="s">
        <v>834</v>
      </c>
    </row>
    <row r="381" spans="2:65" s="1" customFormat="1" ht="28.75" customHeight="1">
      <c r="B381" s="41"/>
      <c r="C381" s="193" t="s">
        <v>835</v>
      </c>
      <c r="D381" s="193" t="s">
        <v>1424</v>
      </c>
      <c r="E381" s="194" t="s">
        <v>836</v>
      </c>
      <c r="F381" s="195" t="s">
        <v>837</v>
      </c>
      <c r="G381" s="196" t="s">
        <v>1245</v>
      </c>
      <c r="H381" s="197">
        <v>1</v>
      </c>
      <c r="I381" s="198"/>
      <c r="J381" s="199">
        <f t="shared" si="0"/>
        <v>0</v>
      </c>
      <c r="K381" s="195" t="s">
        <v>1448</v>
      </c>
      <c r="L381" s="61"/>
      <c r="M381" s="200" t="s">
        <v>1448</v>
      </c>
      <c r="N381" s="201" t="s">
        <v>1472</v>
      </c>
      <c r="O381" s="42"/>
      <c r="P381" s="202">
        <f t="shared" si="1"/>
        <v>0</v>
      </c>
      <c r="Q381" s="202">
        <v>0.03</v>
      </c>
      <c r="R381" s="202">
        <f t="shared" si="2"/>
        <v>0.03</v>
      </c>
      <c r="S381" s="202">
        <v>0</v>
      </c>
      <c r="T381" s="203">
        <f t="shared" si="3"/>
        <v>0</v>
      </c>
      <c r="AR381" s="24" t="s">
        <v>1242</v>
      </c>
      <c r="AT381" s="24" t="s">
        <v>1424</v>
      </c>
      <c r="AU381" s="24" t="s">
        <v>1366</v>
      </c>
      <c r="AY381" s="24" t="s">
        <v>1422</v>
      </c>
      <c r="BE381" s="204">
        <f t="shared" si="4"/>
        <v>0</v>
      </c>
      <c r="BF381" s="204">
        <f t="shared" si="5"/>
        <v>0</v>
      </c>
      <c r="BG381" s="204">
        <f t="shared" si="6"/>
        <v>0</v>
      </c>
      <c r="BH381" s="204">
        <f t="shared" si="7"/>
        <v>0</v>
      </c>
      <c r="BI381" s="204">
        <f t="shared" si="8"/>
        <v>0</v>
      </c>
      <c r="BJ381" s="24" t="s">
        <v>1450</v>
      </c>
      <c r="BK381" s="204">
        <f t="shared" si="9"/>
        <v>0</v>
      </c>
      <c r="BL381" s="24" t="s">
        <v>1242</v>
      </c>
      <c r="BM381" s="24" t="s">
        <v>838</v>
      </c>
    </row>
    <row r="382" spans="2:65" s="1" customFormat="1" ht="28.75" customHeight="1">
      <c r="B382" s="41"/>
      <c r="C382" s="193" t="s">
        <v>839</v>
      </c>
      <c r="D382" s="193" t="s">
        <v>1424</v>
      </c>
      <c r="E382" s="194" t="s">
        <v>840</v>
      </c>
      <c r="F382" s="195" t="s">
        <v>841</v>
      </c>
      <c r="G382" s="196" t="s">
        <v>1245</v>
      </c>
      <c r="H382" s="197">
        <v>4</v>
      </c>
      <c r="I382" s="198"/>
      <c r="J382" s="199">
        <f t="shared" si="0"/>
        <v>0</v>
      </c>
      <c r="K382" s="195" t="s">
        <v>1448</v>
      </c>
      <c r="L382" s="61"/>
      <c r="M382" s="200" t="s">
        <v>1448</v>
      </c>
      <c r="N382" s="201" t="s">
        <v>1472</v>
      </c>
      <c r="O382" s="42"/>
      <c r="P382" s="202">
        <f t="shared" si="1"/>
        <v>0</v>
      </c>
      <c r="Q382" s="202">
        <v>0.03</v>
      </c>
      <c r="R382" s="202">
        <f t="shared" si="2"/>
        <v>0.12</v>
      </c>
      <c r="S382" s="202">
        <v>0</v>
      </c>
      <c r="T382" s="203">
        <f t="shared" si="3"/>
        <v>0</v>
      </c>
      <c r="AR382" s="24" t="s">
        <v>1242</v>
      </c>
      <c r="AT382" s="24" t="s">
        <v>1424</v>
      </c>
      <c r="AU382" s="24" t="s">
        <v>1366</v>
      </c>
      <c r="AY382" s="24" t="s">
        <v>1422</v>
      </c>
      <c r="BE382" s="204">
        <f t="shared" si="4"/>
        <v>0</v>
      </c>
      <c r="BF382" s="204">
        <f t="shared" si="5"/>
        <v>0</v>
      </c>
      <c r="BG382" s="204">
        <f t="shared" si="6"/>
        <v>0</v>
      </c>
      <c r="BH382" s="204">
        <f t="shared" si="7"/>
        <v>0</v>
      </c>
      <c r="BI382" s="204">
        <f t="shared" si="8"/>
        <v>0</v>
      </c>
      <c r="BJ382" s="24" t="s">
        <v>1450</v>
      </c>
      <c r="BK382" s="204">
        <f t="shared" si="9"/>
        <v>0</v>
      </c>
      <c r="BL382" s="24" t="s">
        <v>1242</v>
      </c>
      <c r="BM382" s="24" t="s">
        <v>842</v>
      </c>
    </row>
    <row r="383" spans="2:65" s="1" customFormat="1" ht="28.75" customHeight="1">
      <c r="B383" s="41"/>
      <c r="C383" s="193" t="s">
        <v>1456</v>
      </c>
      <c r="D383" s="193" t="s">
        <v>1424</v>
      </c>
      <c r="E383" s="194" t="s">
        <v>843</v>
      </c>
      <c r="F383" s="195" t="s">
        <v>844</v>
      </c>
      <c r="G383" s="196" t="s">
        <v>1245</v>
      </c>
      <c r="H383" s="197">
        <v>8</v>
      </c>
      <c r="I383" s="198"/>
      <c r="J383" s="199">
        <f t="shared" si="0"/>
        <v>0</v>
      </c>
      <c r="K383" s="195" t="s">
        <v>1448</v>
      </c>
      <c r="L383" s="61"/>
      <c r="M383" s="200" t="s">
        <v>1448</v>
      </c>
      <c r="N383" s="201" t="s">
        <v>1472</v>
      </c>
      <c r="O383" s="42"/>
      <c r="P383" s="202">
        <f t="shared" si="1"/>
        <v>0</v>
      </c>
      <c r="Q383" s="202">
        <v>0.03</v>
      </c>
      <c r="R383" s="202">
        <f t="shared" si="2"/>
        <v>0.24</v>
      </c>
      <c r="S383" s="202">
        <v>0</v>
      </c>
      <c r="T383" s="203">
        <f t="shared" si="3"/>
        <v>0</v>
      </c>
      <c r="AR383" s="24" t="s">
        <v>1242</v>
      </c>
      <c r="AT383" s="24" t="s">
        <v>1424</v>
      </c>
      <c r="AU383" s="24" t="s">
        <v>1366</v>
      </c>
      <c r="AY383" s="24" t="s">
        <v>1422</v>
      </c>
      <c r="BE383" s="204">
        <f t="shared" si="4"/>
        <v>0</v>
      </c>
      <c r="BF383" s="204">
        <f t="shared" si="5"/>
        <v>0</v>
      </c>
      <c r="BG383" s="204">
        <f t="shared" si="6"/>
        <v>0</v>
      </c>
      <c r="BH383" s="204">
        <f t="shared" si="7"/>
        <v>0</v>
      </c>
      <c r="BI383" s="204">
        <f t="shared" si="8"/>
        <v>0</v>
      </c>
      <c r="BJ383" s="24" t="s">
        <v>1450</v>
      </c>
      <c r="BK383" s="204">
        <f t="shared" si="9"/>
        <v>0</v>
      </c>
      <c r="BL383" s="24" t="s">
        <v>1242</v>
      </c>
      <c r="BM383" s="24" t="s">
        <v>845</v>
      </c>
    </row>
    <row r="384" spans="2:65" s="1" customFormat="1" ht="28.75" customHeight="1">
      <c r="B384" s="41"/>
      <c r="C384" s="193" t="s">
        <v>846</v>
      </c>
      <c r="D384" s="193" t="s">
        <v>1424</v>
      </c>
      <c r="E384" s="194" t="s">
        <v>847</v>
      </c>
      <c r="F384" s="195" t="s">
        <v>848</v>
      </c>
      <c r="G384" s="196" t="s">
        <v>1245</v>
      </c>
      <c r="H384" s="197">
        <v>1</v>
      </c>
      <c r="I384" s="198"/>
      <c r="J384" s="199">
        <f t="shared" si="0"/>
        <v>0</v>
      </c>
      <c r="K384" s="195" t="s">
        <v>1448</v>
      </c>
      <c r="L384" s="61"/>
      <c r="M384" s="200" t="s">
        <v>1448</v>
      </c>
      <c r="N384" s="201" t="s">
        <v>1472</v>
      </c>
      <c r="O384" s="42"/>
      <c r="P384" s="202">
        <f t="shared" si="1"/>
        <v>0</v>
      </c>
      <c r="Q384" s="202">
        <v>0</v>
      </c>
      <c r="R384" s="202">
        <f t="shared" si="2"/>
        <v>0</v>
      </c>
      <c r="S384" s="202">
        <v>0</v>
      </c>
      <c r="T384" s="203">
        <f t="shared" si="3"/>
        <v>0</v>
      </c>
      <c r="AR384" s="24" t="s">
        <v>1242</v>
      </c>
      <c r="AT384" s="24" t="s">
        <v>1424</v>
      </c>
      <c r="AU384" s="24" t="s">
        <v>1366</v>
      </c>
      <c r="AY384" s="24" t="s">
        <v>1422</v>
      </c>
      <c r="BE384" s="204">
        <f t="shared" si="4"/>
        <v>0</v>
      </c>
      <c r="BF384" s="204">
        <f t="shared" si="5"/>
        <v>0</v>
      </c>
      <c r="BG384" s="204">
        <f t="shared" si="6"/>
        <v>0</v>
      </c>
      <c r="BH384" s="204">
        <f t="shared" si="7"/>
        <v>0</v>
      </c>
      <c r="BI384" s="204">
        <f t="shared" si="8"/>
        <v>0</v>
      </c>
      <c r="BJ384" s="24" t="s">
        <v>1450</v>
      </c>
      <c r="BK384" s="204">
        <f t="shared" si="9"/>
        <v>0</v>
      </c>
      <c r="BL384" s="24" t="s">
        <v>1242</v>
      </c>
      <c r="BM384" s="24" t="s">
        <v>849</v>
      </c>
    </row>
    <row r="385" spans="2:65" s="1" customFormat="1" ht="20.5" customHeight="1">
      <c r="B385" s="41"/>
      <c r="C385" s="193" t="s">
        <v>850</v>
      </c>
      <c r="D385" s="193" t="s">
        <v>1424</v>
      </c>
      <c r="E385" s="194" t="s">
        <v>851</v>
      </c>
      <c r="F385" s="195" t="s">
        <v>852</v>
      </c>
      <c r="G385" s="196" t="s">
        <v>1245</v>
      </c>
      <c r="H385" s="197">
        <v>1</v>
      </c>
      <c r="I385" s="198"/>
      <c r="J385" s="199">
        <f t="shared" si="0"/>
        <v>0</v>
      </c>
      <c r="K385" s="195" t="s">
        <v>1448</v>
      </c>
      <c r="L385" s="61"/>
      <c r="M385" s="200" t="s">
        <v>1448</v>
      </c>
      <c r="N385" s="201" t="s">
        <v>1472</v>
      </c>
      <c r="O385" s="42"/>
      <c r="P385" s="202">
        <f t="shared" si="1"/>
        <v>0</v>
      </c>
      <c r="Q385" s="202">
        <v>0</v>
      </c>
      <c r="R385" s="202">
        <f t="shared" si="2"/>
        <v>0</v>
      </c>
      <c r="S385" s="202">
        <v>0</v>
      </c>
      <c r="T385" s="203">
        <f t="shared" si="3"/>
        <v>0</v>
      </c>
      <c r="AR385" s="24" t="s">
        <v>1242</v>
      </c>
      <c r="AT385" s="24" t="s">
        <v>1424</v>
      </c>
      <c r="AU385" s="24" t="s">
        <v>1366</v>
      </c>
      <c r="AY385" s="24" t="s">
        <v>1422</v>
      </c>
      <c r="BE385" s="204">
        <f t="shared" si="4"/>
        <v>0</v>
      </c>
      <c r="BF385" s="204">
        <f t="shared" si="5"/>
        <v>0</v>
      </c>
      <c r="BG385" s="204">
        <f t="shared" si="6"/>
        <v>0</v>
      </c>
      <c r="BH385" s="204">
        <f t="shared" si="7"/>
        <v>0</v>
      </c>
      <c r="BI385" s="204">
        <f t="shared" si="8"/>
        <v>0</v>
      </c>
      <c r="BJ385" s="24" t="s">
        <v>1450</v>
      </c>
      <c r="BK385" s="204">
        <f t="shared" si="9"/>
        <v>0</v>
      </c>
      <c r="BL385" s="24" t="s">
        <v>1242</v>
      </c>
      <c r="BM385" s="24" t="s">
        <v>774</v>
      </c>
    </row>
    <row r="386" spans="2:65" s="1" customFormat="1" ht="20.5" customHeight="1">
      <c r="B386" s="41"/>
      <c r="C386" s="193" t="s">
        <v>775</v>
      </c>
      <c r="D386" s="193" t="s">
        <v>1424</v>
      </c>
      <c r="E386" s="194" t="s">
        <v>776</v>
      </c>
      <c r="F386" s="195" t="s">
        <v>777</v>
      </c>
      <c r="G386" s="196" t="s">
        <v>1245</v>
      </c>
      <c r="H386" s="197">
        <v>1</v>
      </c>
      <c r="I386" s="198"/>
      <c r="J386" s="199">
        <f t="shared" si="0"/>
        <v>0</v>
      </c>
      <c r="K386" s="195" t="s">
        <v>1448</v>
      </c>
      <c r="L386" s="61"/>
      <c r="M386" s="200" t="s">
        <v>1448</v>
      </c>
      <c r="N386" s="201" t="s">
        <v>1472</v>
      </c>
      <c r="O386" s="42"/>
      <c r="P386" s="202">
        <f t="shared" si="1"/>
        <v>0</v>
      </c>
      <c r="Q386" s="202">
        <v>0</v>
      </c>
      <c r="R386" s="202">
        <f t="shared" si="2"/>
        <v>0</v>
      </c>
      <c r="S386" s="202">
        <v>0</v>
      </c>
      <c r="T386" s="203">
        <f t="shared" si="3"/>
        <v>0</v>
      </c>
      <c r="AR386" s="24" t="s">
        <v>1242</v>
      </c>
      <c r="AT386" s="24" t="s">
        <v>1424</v>
      </c>
      <c r="AU386" s="24" t="s">
        <v>1366</v>
      </c>
      <c r="AY386" s="24" t="s">
        <v>1422</v>
      </c>
      <c r="BE386" s="204">
        <f t="shared" si="4"/>
        <v>0</v>
      </c>
      <c r="BF386" s="204">
        <f t="shared" si="5"/>
        <v>0</v>
      </c>
      <c r="BG386" s="204">
        <f t="shared" si="6"/>
        <v>0</v>
      </c>
      <c r="BH386" s="204">
        <f t="shared" si="7"/>
        <v>0</v>
      </c>
      <c r="BI386" s="204">
        <f t="shared" si="8"/>
        <v>0</v>
      </c>
      <c r="BJ386" s="24" t="s">
        <v>1450</v>
      </c>
      <c r="BK386" s="204">
        <f t="shared" si="9"/>
        <v>0</v>
      </c>
      <c r="BL386" s="24" t="s">
        <v>1242</v>
      </c>
      <c r="BM386" s="24" t="s">
        <v>778</v>
      </c>
    </row>
    <row r="387" spans="2:65" s="1" customFormat="1" ht="40.25" customHeight="1">
      <c r="B387" s="41"/>
      <c r="C387" s="193" t="s">
        <v>779</v>
      </c>
      <c r="D387" s="193" t="s">
        <v>1424</v>
      </c>
      <c r="E387" s="194" t="s">
        <v>780</v>
      </c>
      <c r="F387" s="195" t="s">
        <v>781</v>
      </c>
      <c r="G387" s="196" t="s">
        <v>1317</v>
      </c>
      <c r="H387" s="197">
        <v>0.57999999999999996</v>
      </c>
      <c r="I387" s="198"/>
      <c r="J387" s="199">
        <f t="shared" si="0"/>
        <v>0</v>
      </c>
      <c r="K387" s="195" t="s">
        <v>1357</v>
      </c>
      <c r="L387" s="61"/>
      <c r="M387" s="200" t="s">
        <v>1448</v>
      </c>
      <c r="N387" s="201" t="s">
        <v>1472</v>
      </c>
      <c r="O387" s="42"/>
      <c r="P387" s="202">
        <f t="shared" si="1"/>
        <v>0</v>
      </c>
      <c r="Q387" s="202">
        <v>0</v>
      </c>
      <c r="R387" s="202">
        <f t="shared" si="2"/>
        <v>0</v>
      </c>
      <c r="S387" s="202">
        <v>0</v>
      </c>
      <c r="T387" s="203">
        <f t="shared" si="3"/>
        <v>0</v>
      </c>
      <c r="AR387" s="24" t="s">
        <v>1242</v>
      </c>
      <c r="AT387" s="24" t="s">
        <v>1424</v>
      </c>
      <c r="AU387" s="24" t="s">
        <v>1366</v>
      </c>
      <c r="AY387" s="24" t="s">
        <v>1422</v>
      </c>
      <c r="BE387" s="204">
        <f t="shared" si="4"/>
        <v>0</v>
      </c>
      <c r="BF387" s="204">
        <f t="shared" si="5"/>
        <v>0</v>
      </c>
      <c r="BG387" s="204">
        <f t="shared" si="6"/>
        <v>0</v>
      </c>
      <c r="BH387" s="204">
        <f t="shared" si="7"/>
        <v>0</v>
      </c>
      <c r="BI387" s="204">
        <f t="shared" si="8"/>
        <v>0</v>
      </c>
      <c r="BJ387" s="24" t="s">
        <v>1450</v>
      </c>
      <c r="BK387" s="204">
        <f t="shared" si="9"/>
        <v>0</v>
      </c>
      <c r="BL387" s="24" t="s">
        <v>1242</v>
      </c>
      <c r="BM387" s="24" t="s">
        <v>782</v>
      </c>
    </row>
    <row r="388" spans="2:65" s="1" customFormat="1" ht="90">
      <c r="B388" s="41"/>
      <c r="C388" s="63"/>
      <c r="D388" s="208" t="s">
        <v>1360</v>
      </c>
      <c r="E388" s="63"/>
      <c r="F388" s="209" t="s">
        <v>783</v>
      </c>
      <c r="G388" s="63"/>
      <c r="H388" s="63"/>
      <c r="I388" s="163"/>
      <c r="J388" s="63"/>
      <c r="K388" s="63"/>
      <c r="L388" s="61"/>
      <c r="M388" s="207"/>
      <c r="N388" s="42"/>
      <c r="O388" s="42"/>
      <c r="P388" s="42"/>
      <c r="Q388" s="42"/>
      <c r="R388" s="42"/>
      <c r="S388" s="42"/>
      <c r="T388" s="78"/>
      <c r="AT388" s="24" t="s">
        <v>1360</v>
      </c>
      <c r="AU388" s="24" t="s">
        <v>1366</v>
      </c>
    </row>
    <row r="389" spans="2:65" s="10" customFormat="1" ht="29.75" customHeight="1">
      <c r="B389" s="176"/>
      <c r="C389" s="177"/>
      <c r="D389" s="190" t="s">
        <v>1500</v>
      </c>
      <c r="E389" s="191" t="s">
        <v>784</v>
      </c>
      <c r="F389" s="191" t="s">
        <v>785</v>
      </c>
      <c r="G389" s="177"/>
      <c r="H389" s="177"/>
      <c r="I389" s="180"/>
      <c r="J389" s="192">
        <f>BK389</f>
        <v>0</v>
      </c>
      <c r="K389" s="177"/>
      <c r="L389" s="182"/>
      <c r="M389" s="183"/>
      <c r="N389" s="184"/>
      <c r="O389" s="184"/>
      <c r="P389" s="185">
        <f>SUM(P390:P407)</f>
        <v>0</v>
      </c>
      <c r="Q389" s="184"/>
      <c r="R389" s="185">
        <f>SUM(R390:R407)</f>
        <v>0.08</v>
      </c>
      <c r="S389" s="184"/>
      <c r="T389" s="186">
        <f>SUM(T390:T407)</f>
        <v>0</v>
      </c>
      <c r="AR389" s="187" t="s">
        <v>1366</v>
      </c>
      <c r="AT389" s="188" t="s">
        <v>1500</v>
      </c>
      <c r="AU389" s="188" t="s">
        <v>1450</v>
      </c>
      <c r="AY389" s="187" t="s">
        <v>1422</v>
      </c>
      <c r="BK389" s="189">
        <f>SUM(BK390:BK407)</f>
        <v>0</v>
      </c>
    </row>
    <row r="390" spans="2:65" s="1" customFormat="1" ht="20.5" customHeight="1">
      <c r="B390" s="41"/>
      <c r="C390" s="193" t="s">
        <v>786</v>
      </c>
      <c r="D390" s="193" t="s">
        <v>1424</v>
      </c>
      <c r="E390" s="194" t="s">
        <v>787</v>
      </c>
      <c r="F390" s="195" t="s">
        <v>788</v>
      </c>
      <c r="G390" s="196" t="s">
        <v>1356</v>
      </c>
      <c r="H390" s="197">
        <v>4</v>
      </c>
      <c r="I390" s="198"/>
      <c r="J390" s="199">
        <f>ROUND(I390*H390,2)</f>
        <v>0</v>
      </c>
      <c r="K390" s="195" t="s">
        <v>1448</v>
      </c>
      <c r="L390" s="61"/>
      <c r="M390" s="200" t="s">
        <v>1448</v>
      </c>
      <c r="N390" s="201" t="s">
        <v>1472</v>
      </c>
      <c r="O390" s="42"/>
      <c r="P390" s="202">
        <f>O390*H390</f>
        <v>0</v>
      </c>
      <c r="Q390" s="202">
        <v>8.0000000000000002E-3</v>
      </c>
      <c r="R390" s="202">
        <f>Q390*H390</f>
        <v>3.2000000000000001E-2</v>
      </c>
      <c r="S390" s="202">
        <v>0</v>
      </c>
      <c r="T390" s="203">
        <f>S390*H390</f>
        <v>0</v>
      </c>
      <c r="AR390" s="24" t="s">
        <v>1242</v>
      </c>
      <c r="AT390" s="24" t="s">
        <v>1424</v>
      </c>
      <c r="AU390" s="24" t="s">
        <v>1366</v>
      </c>
      <c r="AY390" s="24" t="s">
        <v>1422</v>
      </c>
      <c r="BE390" s="204">
        <f>IF(N390="základní",J390,0)</f>
        <v>0</v>
      </c>
      <c r="BF390" s="204">
        <f>IF(N390="snížená",J390,0)</f>
        <v>0</v>
      </c>
      <c r="BG390" s="204">
        <f>IF(N390="zákl. přenesená",J390,0)</f>
        <v>0</v>
      </c>
      <c r="BH390" s="204">
        <f>IF(N390="sníž. přenesená",J390,0)</f>
        <v>0</v>
      </c>
      <c r="BI390" s="204">
        <f>IF(N390="nulová",J390,0)</f>
        <v>0</v>
      </c>
      <c r="BJ390" s="24" t="s">
        <v>1450</v>
      </c>
      <c r="BK390" s="204">
        <f>ROUND(I390*H390,2)</f>
        <v>0</v>
      </c>
      <c r="BL390" s="24" t="s">
        <v>1242</v>
      </c>
      <c r="BM390" s="24" t="s">
        <v>789</v>
      </c>
    </row>
    <row r="391" spans="2:65" s="11" customFormat="1">
      <c r="B391" s="210"/>
      <c r="C391" s="211"/>
      <c r="D391" s="205" t="s">
        <v>1345</v>
      </c>
      <c r="E391" s="232" t="s">
        <v>1448</v>
      </c>
      <c r="F391" s="233" t="s">
        <v>790</v>
      </c>
      <c r="G391" s="211"/>
      <c r="H391" s="234">
        <v>4</v>
      </c>
      <c r="I391" s="215"/>
      <c r="J391" s="211"/>
      <c r="K391" s="211"/>
      <c r="L391" s="216"/>
      <c r="M391" s="217"/>
      <c r="N391" s="218"/>
      <c r="O391" s="218"/>
      <c r="P391" s="218"/>
      <c r="Q391" s="218"/>
      <c r="R391" s="218"/>
      <c r="S391" s="218"/>
      <c r="T391" s="219"/>
      <c r="AT391" s="220" t="s">
        <v>1345</v>
      </c>
      <c r="AU391" s="220" t="s">
        <v>1366</v>
      </c>
      <c r="AV391" s="11" t="s">
        <v>1366</v>
      </c>
      <c r="AW391" s="11" t="s">
        <v>1465</v>
      </c>
      <c r="AX391" s="11" t="s">
        <v>1450</v>
      </c>
      <c r="AY391" s="220" t="s">
        <v>1422</v>
      </c>
    </row>
    <row r="392" spans="2:65" s="1" customFormat="1" ht="20.5" customHeight="1">
      <c r="B392" s="41"/>
      <c r="C392" s="193" t="s">
        <v>791</v>
      </c>
      <c r="D392" s="193" t="s">
        <v>1424</v>
      </c>
      <c r="E392" s="194" t="s">
        <v>792</v>
      </c>
      <c r="F392" s="195" t="s">
        <v>793</v>
      </c>
      <c r="G392" s="196" t="s">
        <v>1356</v>
      </c>
      <c r="H392" s="197">
        <v>6</v>
      </c>
      <c r="I392" s="198"/>
      <c r="J392" s="199">
        <f>ROUND(I392*H392,2)</f>
        <v>0</v>
      </c>
      <c r="K392" s="195" t="s">
        <v>1448</v>
      </c>
      <c r="L392" s="61"/>
      <c r="M392" s="200" t="s">
        <v>1448</v>
      </c>
      <c r="N392" s="201" t="s">
        <v>1472</v>
      </c>
      <c r="O392" s="42"/>
      <c r="P392" s="202">
        <f>O392*H392</f>
        <v>0</v>
      </c>
      <c r="Q392" s="202">
        <v>8.0000000000000002E-3</v>
      </c>
      <c r="R392" s="202">
        <f>Q392*H392</f>
        <v>4.8000000000000001E-2</v>
      </c>
      <c r="S392" s="202">
        <v>0</v>
      </c>
      <c r="T392" s="203">
        <f>S392*H392</f>
        <v>0</v>
      </c>
      <c r="AR392" s="24" t="s">
        <v>1242</v>
      </c>
      <c r="AT392" s="24" t="s">
        <v>1424</v>
      </c>
      <c r="AU392" s="24" t="s">
        <v>1366</v>
      </c>
      <c r="AY392" s="24" t="s">
        <v>1422</v>
      </c>
      <c r="BE392" s="204">
        <f>IF(N392="základní",J392,0)</f>
        <v>0</v>
      </c>
      <c r="BF392" s="204">
        <f>IF(N392="snížená",J392,0)</f>
        <v>0</v>
      </c>
      <c r="BG392" s="204">
        <f>IF(N392="zákl. přenesená",J392,0)</f>
        <v>0</v>
      </c>
      <c r="BH392" s="204">
        <f>IF(N392="sníž. přenesená",J392,0)</f>
        <v>0</v>
      </c>
      <c r="BI392" s="204">
        <f>IF(N392="nulová",J392,0)</f>
        <v>0</v>
      </c>
      <c r="BJ392" s="24" t="s">
        <v>1450</v>
      </c>
      <c r="BK392" s="204">
        <f>ROUND(I392*H392,2)</f>
        <v>0</v>
      </c>
      <c r="BL392" s="24" t="s">
        <v>1242</v>
      </c>
      <c r="BM392" s="24" t="s">
        <v>794</v>
      </c>
    </row>
    <row r="393" spans="2:65" s="11" customFormat="1">
      <c r="B393" s="210"/>
      <c r="C393" s="211"/>
      <c r="D393" s="205" t="s">
        <v>1345</v>
      </c>
      <c r="E393" s="232" t="s">
        <v>1448</v>
      </c>
      <c r="F393" s="233" t="s">
        <v>795</v>
      </c>
      <c r="G393" s="211"/>
      <c r="H393" s="234">
        <v>6</v>
      </c>
      <c r="I393" s="215"/>
      <c r="J393" s="211"/>
      <c r="K393" s="211"/>
      <c r="L393" s="216"/>
      <c r="M393" s="217"/>
      <c r="N393" s="218"/>
      <c r="O393" s="218"/>
      <c r="P393" s="218"/>
      <c r="Q393" s="218"/>
      <c r="R393" s="218"/>
      <c r="S393" s="218"/>
      <c r="T393" s="219"/>
      <c r="AT393" s="220" t="s">
        <v>1345</v>
      </c>
      <c r="AU393" s="220" t="s">
        <v>1366</v>
      </c>
      <c r="AV393" s="11" t="s">
        <v>1366</v>
      </c>
      <c r="AW393" s="11" t="s">
        <v>1465</v>
      </c>
      <c r="AX393" s="11" t="s">
        <v>1450</v>
      </c>
      <c r="AY393" s="220" t="s">
        <v>1422</v>
      </c>
    </row>
    <row r="394" spans="2:65" s="1" customFormat="1" ht="28.75" customHeight="1">
      <c r="B394" s="41"/>
      <c r="C394" s="193" t="s">
        <v>796</v>
      </c>
      <c r="D394" s="193" t="s">
        <v>1424</v>
      </c>
      <c r="E394" s="194" t="s">
        <v>797</v>
      </c>
      <c r="F394" s="195" t="s">
        <v>798</v>
      </c>
      <c r="G394" s="196" t="s">
        <v>1356</v>
      </c>
      <c r="H394" s="197">
        <v>14.268000000000001</v>
      </c>
      <c r="I394" s="198"/>
      <c r="J394" s="199">
        <f>ROUND(I394*H394,2)</f>
        <v>0</v>
      </c>
      <c r="K394" s="195" t="s">
        <v>1448</v>
      </c>
      <c r="L394" s="61"/>
      <c r="M394" s="200" t="s">
        <v>1448</v>
      </c>
      <c r="N394" s="201" t="s">
        <v>1472</v>
      </c>
      <c r="O394" s="42"/>
      <c r="P394" s="202">
        <f>O394*H394</f>
        <v>0</v>
      </c>
      <c r="Q394" s="202">
        <v>0</v>
      </c>
      <c r="R394" s="202">
        <f>Q394*H394</f>
        <v>0</v>
      </c>
      <c r="S394" s="202">
        <v>0</v>
      </c>
      <c r="T394" s="203">
        <f>S394*H394</f>
        <v>0</v>
      </c>
      <c r="AR394" s="24" t="s">
        <v>1242</v>
      </c>
      <c r="AT394" s="24" t="s">
        <v>1424</v>
      </c>
      <c r="AU394" s="24" t="s">
        <v>1366</v>
      </c>
      <c r="AY394" s="24" t="s">
        <v>1422</v>
      </c>
      <c r="BE394" s="204">
        <f>IF(N394="základní",J394,0)</f>
        <v>0</v>
      </c>
      <c r="BF394" s="204">
        <f>IF(N394="snížená",J394,0)</f>
        <v>0</v>
      </c>
      <c r="BG394" s="204">
        <f>IF(N394="zákl. přenesená",J394,0)</f>
        <v>0</v>
      </c>
      <c r="BH394" s="204">
        <f>IF(N394="sníž. přenesená",J394,0)</f>
        <v>0</v>
      </c>
      <c r="BI394" s="204">
        <f>IF(N394="nulová",J394,0)</f>
        <v>0</v>
      </c>
      <c r="BJ394" s="24" t="s">
        <v>1450</v>
      </c>
      <c r="BK394" s="204">
        <f>ROUND(I394*H394,2)</f>
        <v>0</v>
      </c>
      <c r="BL394" s="24" t="s">
        <v>1242</v>
      </c>
      <c r="BM394" s="24" t="s">
        <v>799</v>
      </c>
    </row>
    <row r="395" spans="2:65" s="11" customFormat="1">
      <c r="B395" s="210"/>
      <c r="C395" s="211"/>
      <c r="D395" s="205" t="s">
        <v>1345</v>
      </c>
      <c r="E395" s="232" t="s">
        <v>1448</v>
      </c>
      <c r="F395" s="233" t="s">
        <v>800</v>
      </c>
      <c r="G395" s="211"/>
      <c r="H395" s="234">
        <v>14.268000000000001</v>
      </c>
      <c r="I395" s="215"/>
      <c r="J395" s="211"/>
      <c r="K395" s="211"/>
      <c r="L395" s="216"/>
      <c r="M395" s="217"/>
      <c r="N395" s="218"/>
      <c r="O395" s="218"/>
      <c r="P395" s="218"/>
      <c r="Q395" s="218"/>
      <c r="R395" s="218"/>
      <c r="S395" s="218"/>
      <c r="T395" s="219"/>
      <c r="AT395" s="220" t="s">
        <v>1345</v>
      </c>
      <c r="AU395" s="220" t="s">
        <v>1366</v>
      </c>
      <c r="AV395" s="11" t="s">
        <v>1366</v>
      </c>
      <c r="AW395" s="11" t="s">
        <v>1465</v>
      </c>
      <c r="AX395" s="11" t="s">
        <v>1450</v>
      </c>
      <c r="AY395" s="220" t="s">
        <v>1422</v>
      </c>
    </row>
    <row r="396" spans="2:65" s="1" customFormat="1" ht="28.75" customHeight="1">
      <c r="B396" s="41"/>
      <c r="C396" s="193" t="s">
        <v>801</v>
      </c>
      <c r="D396" s="193" t="s">
        <v>1424</v>
      </c>
      <c r="E396" s="194" t="s">
        <v>802</v>
      </c>
      <c r="F396" s="195" t="s">
        <v>803</v>
      </c>
      <c r="G396" s="196" t="s">
        <v>1245</v>
      </c>
      <c r="H396" s="197">
        <v>1</v>
      </c>
      <c r="I396" s="198"/>
      <c r="J396" s="199">
        <f t="shared" ref="J396:J404" si="10">ROUND(I396*H396,2)</f>
        <v>0</v>
      </c>
      <c r="K396" s="195" t="s">
        <v>1448</v>
      </c>
      <c r="L396" s="61"/>
      <c r="M396" s="200" t="s">
        <v>1448</v>
      </c>
      <c r="N396" s="201" t="s">
        <v>1472</v>
      </c>
      <c r="O396" s="42"/>
      <c r="P396" s="202">
        <f t="shared" ref="P396:P404" si="11">O396*H396</f>
        <v>0</v>
      </c>
      <c r="Q396" s="202">
        <v>0</v>
      </c>
      <c r="R396" s="202">
        <f t="shared" ref="R396:R404" si="12">Q396*H396</f>
        <v>0</v>
      </c>
      <c r="S396" s="202">
        <v>0</v>
      </c>
      <c r="T396" s="203">
        <f t="shared" ref="T396:T404" si="13">S396*H396</f>
        <v>0</v>
      </c>
      <c r="AR396" s="24" t="s">
        <v>1242</v>
      </c>
      <c r="AT396" s="24" t="s">
        <v>1424</v>
      </c>
      <c r="AU396" s="24" t="s">
        <v>1366</v>
      </c>
      <c r="AY396" s="24" t="s">
        <v>1422</v>
      </c>
      <c r="BE396" s="204">
        <f t="shared" ref="BE396:BE404" si="14">IF(N396="základní",J396,0)</f>
        <v>0</v>
      </c>
      <c r="BF396" s="204">
        <f t="shared" ref="BF396:BF404" si="15">IF(N396="snížená",J396,0)</f>
        <v>0</v>
      </c>
      <c r="BG396" s="204">
        <f t="shared" ref="BG396:BG404" si="16">IF(N396="zákl. přenesená",J396,0)</f>
        <v>0</v>
      </c>
      <c r="BH396" s="204">
        <f t="shared" ref="BH396:BH404" si="17">IF(N396="sníž. přenesená",J396,0)</f>
        <v>0</v>
      </c>
      <c r="BI396" s="204">
        <f t="shared" ref="BI396:BI404" si="18">IF(N396="nulová",J396,0)</f>
        <v>0</v>
      </c>
      <c r="BJ396" s="24" t="s">
        <v>1450</v>
      </c>
      <c r="BK396" s="204">
        <f t="shared" ref="BK396:BK404" si="19">ROUND(I396*H396,2)</f>
        <v>0</v>
      </c>
      <c r="BL396" s="24" t="s">
        <v>1242</v>
      </c>
      <c r="BM396" s="24" t="s">
        <v>804</v>
      </c>
    </row>
    <row r="397" spans="2:65" s="1" customFormat="1" ht="28.75" customHeight="1">
      <c r="B397" s="41"/>
      <c r="C397" s="193" t="s">
        <v>805</v>
      </c>
      <c r="D397" s="193" t="s">
        <v>1424</v>
      </c>
      <c r="E397" s="194" t="s">
        <v>806</v>
      </c>
      <c r="F397" s="195" t="s">
        <v>807</v>
      </c>
      <c r="G397" s="196" t="s">
        <v>1245</v>
      </c>
      <c r="H397" s="197">
        <v>2</v>
      </c>
      <c r="I397" s="198"/>
      <c r="J397" s="199">
        <f t="shared" si="10"/>
        <v>0</v>
      </c>
      <c r="K397" s="195" t="s">
        <v>1448</v>
      </c>
      <c r="L397" s="61"/>
      <c r="M397" s="200" t="s">
        <v>1448</v>
      </c>
      <c r="N397" s="201" t="s">
        <v>1472</v>
      </c>
      <c r="O397" s="42"/>
      <c r="P397" s="202">
        <f t="shared" si="11"/>
        <v>0</v>
      </c>
      <c r="Q397" s="202">
        <v>0</v>
      </c>
      <c r="R397" s="202">
        <f t="shared" si="12"/>
        <v>0</v>
      </c>
      <c r="S397" s="202">
        <v>0</v>
      </c>
      <c r="T397" s="203">
        <f t="shared" si="13"/>
        <v>0</v>
      </c>
      <c r="AR397" s="24" t="s">
        <v>1242</v>
      </c>
      <c r="AT397" s="24" t="s">
        <v>1424</v>
      </c>
      <c r="AU397" s="24" t="s">
        <v>1366</v>
      </c>
      <c r="AY397" s="24" t="s">
        <v>1422</v>
      </c>
      <c r="BE397" s="204">
        <f t="shared" si="14"/>
        <v>0</v>
      </c>
      <c r="BF397" s="204">
        <f t="shared" si="15"/>
        <v>0</v>
      </c>
      <c r="BG397" s="204">
        <f t="shared" si="16"/>
        <v>0</v>
      </c>
      <c r="BH397" s="204">
        <f t="shared" si="17"/>
        <v>0</v>
      </c>
      <c r="BI397" s="204">
        <f t="shared" si="18"/>
        <v>0</v>
      </c>
      <c r="BJ397" s="24" t="s">
        <v>1450</v>
      </c>
      <c r="BK397" s="204">
        <f t="shared" si="19"/>
        <v>0</v>
      </c>
      <c r="BL397" s="24" t="s">
        <v>1242</v>
      </c>
      <c r="BM397" s="24" t="s">
        <v>808</v>
      </c>
    </row>
    <row r="398" spans="2:65" s="1" customFormat="1" ht="20.5" customHeight="1">
      <c r="B398" s="41"/>
      <c r="C398" s="193" t="s">
        <v>809</v>
      </c>
      <c r="D398" s="193" t="s">
        <v>1424</v>
      </c>
      <c r="E398" s="194" t="s">
        <v>810</v>
      </c>
      <c r="F398" s="195" t="s">
        <v>811</v>
      </c>
      <c r="G398" s="196" t="s">
        <v>812</v>
      </c>
      <c r="H398" s="197">
        <v>1</v>
      </c>
      <c r="I398" s="198"/>
      <c r="J398" s="199">
        <f t="shared" si="10"/>
        <v>0</v>
      </c>
      <c r="K398" s="195" t="s">
        <v>1448</v>
      </c>
      <c r="L398" s="61"/>
      <c r="M398" s="200" t="s">
        <v>1448</v>
      </c>
      <c r="N398" s="201" t="s">
        <v>1472</v>
      </c>
      <c r="O398" s="42"/>
      <c r="P398" s="202">
        <f t="shared" si="11"/>
        <v>0</v>
      </c>
      <c r="Q398" s="202">
        <v>0</v>
      </c>
      <c r="R398" s="202">
        <f t="shared" si="12"/>
        <v>0</v>
      </c>
      <c r="S398" s="202">
        <v>0</v>
      </c>
      <c r="T398" s="203">
        <f t="shared" si="13"/>
        <v>0</v>
      </c>
      <c r="AR398" s="24" t="s">
        <v>1242</v>
      </c>
      <c r="AT398" s="24" t="s">
        <v>1424</v>
      </c>
      <c r="AU398" s="24" t="s">
        <v>1366</v>
      </c>
      <c r="AY398" s="24" t="s">
        <v>1422</v>
      </c>
      <c r="BE398" s="204">
        <f t="shared" si="14"/>
        <v>0</v>
      </c>
      <c r="BF398" s="204">
        <f t="shared" si="15"/>
        <v>0</v>
      </c>
      <c r="BG398" s="204">
        <f t="shared" si="16"/>
        <v>0</v>
      </c>
      <c r="BH398" s="204">
        <f t="shared" si="17"/>
        <v>0</v>
      </c>
      <c r="BI398" s="204">
        <f t="shared" si="18"/>
        <v>0</v>
      </c>
      <c r="BJ398" s="24" t="s">
        <v>1450</v>
      </c>
      <c r="BK398" s="204">
        <f t="shared" si="19"/>
        <v>0</v>
      </c>
      <c r="BL398" s="24" t="s">
        <v>1242</v>
      </c>
      <c r="BM398" s="24" t="s">
        <v>813</v>
      </c>
    </row>
    <row r="399" spans="2:65" s="1" customFormat="1" ht="20.5" customHeight="1">
      <c r="B399" s="41"/>
      <c r="C399" s="193" t="s">
        <v>814</v>
      </c>
      <c r="D399" s="193" t="s">
        <v>1424</v>
      </c>
      <c r="E399" s="194" t="s">
        <v>815</v>
      </c>
      <c r="F399" s="195" t="s">
        <v>735</v>
      </c>
      <c r="G399" s="196" t="s">
        <v>1245</v>
      </c>
      <c r="H399" s="197">
        <v>1</v>
      </c>
      <c r="I399" s="198"/>
      <c r="J399" s="199">
        <f t="shared" si="10"/>
        <v>0</v>
      </c>
      <c r="K399" s="195" t="s">
        <v>1448</v>
      </c>
      <c r="L399" s="61"/>
      <c r="M399" s="200" t="s">
        <v>1448</v>
      </c>
      <c r="N399" s="201" t="s">
        <v>1472</v>
      </c>
      <c r="O399" s="42"/>
      <c r="P399" s="202">
        <f t="shared" si="11"/>
        <v>0</v>
      </c>
      <c r="Q399" s="202">
        <v>0</v>
      </c>
      <c r="R399" s="202">
        <f t="shared" si="12"/>
        <v>0</v>
      </c>
      <c r="S399" s="202">
        <v>0</v>
      </c>
      <c r="T399" s="203">
        <f t="shared" si="13"/>
        <v>0</v>
      </c>
      <c r="AR399" s="24" t="s">
        <v>1242</v>
      </c>
      <c r="AT399" s="24" t="s">
        <v>1424</v>
      </c>
      <c r="AU399" s="24" t="s">
        <v>1366</v>
      </c>
      <c r="AY399" s="24" t="s">
        <v>1422</v>
      </c>
      <c r="BE399" s="204">
        <f t="shared" si="14"/>
        <v>0</v>
      </c>
      <c r="BF399" s="204">
        <f t="shared" si="15"/>
        <v>0</v>
      </c>
      <c r="BG399" s="204">
        <f t="shared" si="16"/>
        <v>0</v>
      </c>
      <c r="BH399" s="204">
        <f t="shared" si="17"/>
        <v>0</v>
      </c>
      <c r="BI399" s="204">
        <f t="shared" si="18"/>
        <v>0</v>
      </c>
      <c r="BJ399" s="24" t="s">
        <v>1450</v>
      </c>
      <c r="BK399" s="204">
        <f t="shared" si="19"/>
        <v>0</v>
      </c>
      <c r="BL399" s="24" t="s">
        <v>1242</v>
      </c>
      <c r="BM399" s="24" t="s">
        <v>736</v>
      </c>
    </row>
    <row r="400" spans="2:65" s="1" customFormat="1" ht="28.75" customHeight="1">
      <c r="B400" s="41"/>
      <c r="C400" s="193" t="s">
        <v>737</v>
      </c>
      <c r="D400" s="193" t="s">
        <v>1424</v>
      </c>
      <c r="E400" s="194" t="s">
        <v>738</v>
      </c>
      <c r="F400" s="195" t="s">
        <v>739</v>
      </c>
      <c r="G400" s="196" t="s">
        <v>1245</v>
      </c>
      <c r="H400" s="197">
        <v>2</v>
      </c>
      <c r="I400" s="198"/>
      <c r="J400" s="199">
        <f t="shared" si="10"/>
        <v>0</v>
      </c>
      <c r="K400" s="195" t="s">
        <v>1448</v>
      </c>
      <c r="L400" s="61"/>
      <c r="M400" s="200" t="s">
        <v>1448</v>
      </c>
      <c r="N400" s="201" t="s">
        <v>1472</v>
      </c>
      <c r="O400" s="42"/>
      <c r="P400" s="202">
        <f t="shared" si="11"/>
        <v>0</v>
      </c>
      <c r="Q400" s="202">
        <v>0</v>
      </c>
      <c r="R400" s="202">
        <f t="shared" si="12"/>
        <v>0</v>
      </c>
      <c r="S400" s="202">
        <v>0</v>
      </c>
      <c r="T400" s="203">
        <f t="shared" si="13"/>
        <v>0</v>
      </c>
      <c r="AR400" s="24" t="s">
        <v>1242</v>
      </c>
      <c r="AT400" s="24" t="s">
        <v>1424</v>
      </c>
      <c r="AU400" s="24" t="s">
        <v>1366</v>
      </c>
      <c r="AY400" s="24" t="s">
        <v>1422</v>
      </c>
      <c r="BE400" s="204">
        <f t="shared" si="14"/>
        <v>0</v>
      </c>
      <c r="BF400" s="204">
        <f t="shared" si="15"/>
        <v>0</v>
      </c>
      <c r="BG400" s="204">
        <f t="shared" si="16"/>
        <v>0</v>
      </c>
      <c r="BH400" s="204">
        <f t="shared" si="17"/>
        <v>0</v>
      </c>
      <c r="BI400" s="204">
        <f t="shared" si="18"/>
        <v>0</v>
      </c>
      <c r="BJ400" s="24" t="s">
        <v>1450</v>
      </c>
      <c r="BK400" s="204">
        <f t="shared" si="19"/>
        <v>0</v>
      </c>
      <c r="BL400" s="24" t="s">
        <v>1242</v>
      </c>
      <c r="BM400" s="24" t="s">
        <v>740</v>
      </c>
    </row>
    <row r="401" spans="2:65" s="1" customFormat="1" ht="20.5" customHeight="1">
      <c r="B401" s="41"/>
      <c r="C401" s="193" t="s">
        <v>741</v>
      </c>
      <c r="D401" s="193" t="s">
        <v>1424</v>
      </c>
      <c r="E401" s="194" t="s">
        <v>742</v>
      </c>
      <c r="F401" s="195" t="s">
        <v>743</v>
      </c>
      <c r="G401" s="196" t="s">
        <v>1356</v>
      </c>
      <c r="H401" s="197">
        <v>50</v>
      </c>
      <c r="I401" s="198"/>
      <c r="J401" s="199">
        <f t="shared" si="10"/>
        <v>0</v>
      </c>
      <c r="K401" s="195" t="s">
        <v>1448</v>
      </c>
      <c r="L401" s="61"/>
      <c r="M401" s="200" t="s">
        <v>1448</v>
      </c>
      <c r="N401" s="201" t="s">
        <v>1472</v>
      </c>
      <c r="O401" s="42"/>
      <c r="P401" s="202">
        <f t="shared" si="11"/>
        <v>0</v>
      </c>
      <c r="Q401" s="202">
        <v>0</v>
      </c>
      <c r="R401" s="202">
        <f t="shared" si="12"/>
        <v>0</v>
      </c>
      <c r="S401" s="202">
        <v>0</v>
      </c>
      <c r="T401" s="203">
        <f t="shared" si="13"/>
        <v>0</v>
      </c>
      <c r="AR401" s="24" t="s">
        <v>1242</v>
      </c>
      <c r="AT401" s="24" t="s">
        <v>1424</v>
      </c>
      <c r="AU401" s="24" t="s">
        <v>1366</v>
      </c>
      <c r="AY401" s="24" t="s">
        <v>1422</v>
      </c>
      <c r="BE401" s="204">
        <f t="shared" si="14"/>
        <v>0</v>
      </c>
      <c r="BF401" s="204">
        <f t="shared" si="15"/>
        <v>0</v>
      </c>
      <c r="BG401" s="204">
        <f t="shared" si="16"/>
        <v>0</v>
      </c>
      <c r="BH401" s="204">
        <f t="shared" si="17"/>
        <v>0</v>
      </c>
      <c r="BI401" s="204">
        <f t="shared" si="18"/>
        <v>0</v>
      </c>
      <c r="BJ401" s="24" t="s">
        <v>1450</v>
      </c>
      <c r="BK401" s="204">
        <f t="shared" si="19"/>
        <v>0</v>
      </c>
      <c r="BL401" s="24" t="s">
        <v>1242</v>
      </c>
      <c r="BM401" s="24" t="s">
        <v>744</v>
      </c>
    </row>
    <row r="402" spans="2:65" s="1" customFormat="1" ht="28.75" customHeight="1">
      <c r="B402" s="41"/>
      <c r="C402" s="193" t="s">
        <v>745</v>
      </c>
      <c r="D402" s="193" t="s">
        <v>1424</v>
      </c>
      <c r="E402" s="194" t="s">
        <v>746</v>
      </c>
      <c r="F402" s="195" t="s">
        <v>747</v>
      </c>
      <c r="G402" s="196" t="s">
        <v>1245</v>
      </c>
      <c r="H402" s="197">
        <v>3</v>
      </c>
      <c r="I402" s="198"/>
      <c r="J402" s="199">
        <f t="shared" si="10"/>
        <v>0</v>
      </c>
      <c r="K402" s="195" t="s">
        <v>1448</v>
      </c>
      <c r="L402" s="61"/>
      <c r="M402" s="200" t="s">
        <v>1448</v>
      </c>
      <c r="N402" s="201" t="s">
        <v>1472</v>
      </c>
      <c r="O402" s="42"/>
      <c r="P402" s="202">
        <f t="shared" si="11"/>
        <v>0</v>
      </c>
      <c r="Q402" s="202">
        <v>0</v>
      </c>
      <c r="R402" s="202">
        <f t="shared" si="12"/>
        <v>0</v>
      </c>
      <c r="S402" s="202">
        <v>0</v>
      </c>
      <c r="T402" s="203">
        <f t="shared" si="13"/>
        <v>0</v>
      </c>
      <c r="AR402" s="24" t="s">
        <v>1242</v>
      </c>
      <c r="AT402" s="24" t="s">
        <v>1424</v>
      </c>
      <c r="AU402" s="24" t="s">
        <v>1366</v>
      </c>
      <c r="AY402" s="24" t="s">
        <v>1422</v>
      </c>
      <c r="BE402" s="204">
        <f t="shared" si="14"/>
        <v>0</v>
      </c>
      <c r="BF402" s="204">
        <f t="shared" si="15"/>
        <v>0</v>
      </c>
      <c r="BG402" s="204">
        <f t="shared" si="16"/>
        <v>0</v>
      </c>
      <c r="BH402" s="204">
        <f t="shared" si="17"/>
        <v>0</v>
      </c>
      <c r="BI402" s="204">
        <f t="shared" si="18"/>
        <v>0</v>
      </c>
      <c r="BJ402" s="24" t="s">
        <v>1450</v>
      </c>
      <c r="BK402" s="204">
        <f t="shared" si="19"/>
        <v>0</v>
      </c>
      <c r="BL402" s="24" t="s">
        <v>1242</v>
      </c>
      <c r="BM402" s="24" t="s">
        <v>748</v>
      </c>
    </row>
    <row r="403" spans="2:65" s="1" customFormat="1" ht="28.75" customHeight="1">
      <c r="B403" s="41"/>
      <c r="C403" s="193" t="s">
        <v>749</v>
      </c>
      <c r="D403" s="193" t="s">
        <v>1424</v>
      </c>
      <c r="E403" s="194" t="s">
        <v>750</v>
      </c>
      <c r="F403" s="195" t="s">
        <v>751</v>
      </c>
      <c r="G403" s="196" t="s">
        <v>812</v>
      </c>
      <c r="H403" s="197">
        <v>1</v>
      </c>
      <c r="I403" s="198"/>
      <c r="J403" s="199">
        <f t="shared" si="10"/>
        <v>0</v>
      </c>
      <c r="K403" s="195" t="s">
        <v>1448</v>
      </c>
      <c r="L403" s="61"/>
      <c r="M403" s="200" t="s">
        <v>1448</v>
      </c>
      <c r="N403" s="201" t="s">
        <v>1472</v>
      </c>
      <c r="O403" s="42"/>
      <c r="P403" s="202">
        <f t="shared" si="11"/>
        <v>0</v>
      </c>
      <c r="Q403" s="202">
        <v>0</v>
      </c>
      <c r="R403" s="202">
        <f t="shared" si="12"/>
        <v>0</v>
      </c>
      <c r="S403" s="202">
        <v>0</v>
      </c>
      <c r="T403" s="203">
        <f t="shared" si="13"/>
        <v>0</v>
      </c>
      <c r="AR403" s="24" t="s">
        <v>1242</v>
      </c>
      <c r="AT403" s="24" t="s">
        <v>1424</v>
      </c>
      <c r="AU403" s="24" t="s">
        <v>1366</v>
      </c>
      <c r="AY403" s="24" t="s">
        <v>1422</v>
      </c>
      <c r="BE403" s="204">
        <f t="shared" si="14"/>
        <v>0</v>
      </c>
      <c r="BF403" s="204">
        <f t="shared" si="15"/>
        <v>0</v>
      </c>
      <c r="BG403" s="204">
        <f t="shared" si="16"/>
        <v>0</v>
      </c>
      <c r="BH403" s="204">
        <f t="shared" si="17"/>
        <v>0</v>
      </c>
      <c r="BI403" s="204">
        <f t="shared" si="18"/>
        <v>0</v>
      </c>
      <c r="BJ403" s="24" t="s">
        <v>1450</v>
      </c>
      <c r="BK403" s="204">
        <f t="shared" si="19"/>
        <v>0</v>
      </c>
      <c r="BL403" s="24" t="s">
        <v>1242</v>
      </c>
      <c r="BM403" s="24" t="s">
        <v>752</v>
      </c>
    </row>
    <row r="404" spans="2:65" s="1" customFormat="1" ht="20.5" customHeight="1">
      <c r="B404" s="41"/>
      <c r="C404" s="193" t="s">
        <v>753</v>
      </c>
      <c r="D404" s="193" t="s">
        <v>1424</v>
      </c>
      <c r="E404" s="194" t="s">
        <v>754</v>
      </c>
      <c r="F404" s="195" t="s">
        <v>755</v>
      </c>
      <c r="G404" s="196" t="s">
        <v>1189</v>
      </c>
      <c r="H404" s="197">
        <v>9.6449999999999996</v>
      </c>
      <c r="I404" s="198"/>
      <c r="J404" s="199">
        <f t="shared" si="10"/>
        <v>0</v>
      </c>
      <c r="K404" s="195" t="s">
        <v>1448</v>
      </c>
      <c r="L404" s="61"/>
      <c r="M404" s="200" t="s">
        <v>1448</v>
      </c>
      <c r="N404" s="201" t="s">
        <v>1472</v>
      </c>
      <c r="O404" s="42"/>
      <c r="P404" s="202">
        <f t="shared" si="11"/>
        <v>0</v>
      </c>
      <c r="Q404" s="202">
        <v>0</v>
      </c>
      <c r="R404" s="202">
        <f t="shared" si="12"/>
        <v>0</v>
      </c>
      <c r="S404" s="202">
        <v>0</v>
      </c>
      <c r="T404" s="203">
        <f t="shared" si="13"/>
        <v>0</v>
      </c>
      <c r="AR404" s="24" t="s">
        <v>1242</v>
      </c>
      <c r="AT404" s="24" t="s">
        <v>1424</v>
      </c>
      <c r="AU404" s="24" t="s">
        <v>1366</v>
      </c>
      <c r="AY404" s="24" t="s">
        <v>1422</v>
      </c>
      <c r="BE404" s="204">
        <f t="shared" si="14"/>
        <v>0</v>
      </c>
      <c r="BF404" s="204">
        <f t="shared" si="15"/>
        <v>0</v>
      </c>
      <c r="BG404" s="204">
        <f t="shared" si="16"/>
        <v>0</v>
      </c>
      <c r="BH404" s="204">
        <f t="shared" si="17"/>
        <v>0</v>
      </c>
      <c r="BI404" s="204">
        <f t="shared" si="18"/>
        <v>0</v>
      </c>
      <c r="BJ404" s="24" t="s">
        <v>1450</v>
      </c>
      <c r="BK404" s="204">
        <f t="shared" si="19"/>
        <v>0</v>
      </c>
      <c r="BL404" s="24" t="s">
        <v>1242</v>
      </c>
      <c r="BM404" s="24" t="s">
        <v>756</v>
      </c>
    </row>
    <row r="405" spans="2:65" s="11" customFormat="1">
      <c r="B405" s="210"/>
      <c r="C405" s="211"/>
      <c r="D405" s="205" t="s">
        <v>1345</v>
      </c>
      <c r="E405" s="232" t="s">
        <v>1448</v>
      </c>
      <c r="F405" s="233" t="s">
        <v>757</v>
      </c>
      <c r="G405" s="211"/>
      <c r="H405" s="234">
        <v>9.6449999999999996</v>
      </c>
      <c r="I405" s="215"/>
      <c r="J405" s="211"/>
      <c r="K405" s="211"/>
      <c r="L405" s="216"/>
      <c r="M405" s="217"/>
      <c r="N405" s="218"/>
      <c r="O405" s="218"/>
      <c r="P405" s="218"/>
      <c r="Q405" s="218"/>
      <c r="R405" s="218"/>
      <c r="S405" s="218"/>
      <c r="T405" s="219"/>
      <c r="AT405" s="220" t="s">
        <v>1345</v>
      </c>
      <c r="AU405" s="220" t="s">
        <v>1366</v>
      </c>
      <c r="AV405" s="11" t="s">
        <v>1366</v>
      </c>
      <c r="AW405" s="11" t="s">
        <v>1465</v>
      </c>
      <c r="AX405" s="11" t="s">
        <v>1450</v>
      </c>
      <c r="AY405" s="220" t="s">
        <v>1422</v>
      </c>
    </row>
    <row r="406" spans="2:65" s="1" customFormat="1" ht="40.25" customHeight="1">
      <c r="B406" s="41"/>
      <c r="C406" s="193" t="s">
        <v>758</v>
      </c>
      <c r="D406" s="193" t="s">
        <v>1424</v>
      </c>
      <c r="E406" s="194" t="s">
        <v>759</v>
      </c>
      <c r="F406" s="195" t="s">
        <v>760</v>
      </c>
      <c r="G406" s="196" t="s">
        <v>1317</v>
      </c>
      <c r="H406" s="197">
        <v>1.2</v>
      </c>
      <c r="I406" s="198"/>
      <c r="J406" s="199">
        <f>ROUND(I406*H406,2)</f>
        <v>0</v>
      </c>
      <c r="K406" s="195" t="s">
        <v>1357</v>
      </c>
      <c r="L406" s="61"/>
      <c r="M406" s="200" t="s">
        <v>1448</v>
      </c>
      <c r="N406" s="201" t="s">
        <v>1472</v>
      </c>
      <c r="O406" s="42"/>
      <c r="P406" s="202">
        <f>O406*H406</f>
        <v>0</v>
      </c>
      <c r="Q406" s="202">
        <v>0</v>
      </c>
      <c r="R406" s="202">
        <f>Q406*H406</f>
        <v>0</v>
      </c>
      <c r="S406" s="202">
        <v>0</v>
      </c>
      <c r="T406" s="203">
        <f>S406*H406</f>
        <v>0</v>
      </c>
      <c r="AR406" s="24" t="s">
        <v>1242</v>
      </c>
      <c r="AT406" s="24" t="s">
        <v>1424</v>
      </c>
      <c r="AU406" s="24" t="s">
        <v>1366</v>
      </c>
      <c r="AY406" s="24" t="s">
        <v>1422</v>
      </c>
      <c r="BE406" s="204">
        <f>IF(N406="základní",J406,0)</f>
        <v>0</v>
      </c>
      <c r="BF406" s="204">
        <f>IF(N406="snížená",J406,0)</f>
        <v>0</v>
      </c>
      <c r="BG406" s="204">
        <f>IF(N406="zákl. přenesená",J406,0)</f>
        <v>0</v>
      </c>
      <c r="BH406" s="204">
        <f>IF(N406="sníž. přenesená",J406,0)</f>
        <v>0</v>
      </c>
      <c r="BI406" s="204">
        <f>IF(N406="nulová",J406,0)</f>
        <v>0</v>
      </c>
      <c r="BJ406" s="24" t="s">
        <v>1450</v>
      </c>
      <c r="BK406" s="204">
        <f>ROUND(I406*H406,2)</f>
        <v>0</v>
      </c>
      <c r="BL406" s="24" t="s">
        <v>1242</v>
      </c>
      <c r="BM406" s="24" t="s">
        <v>761</v>
      </c>
    </row>
    <row r="407" spans="2:65" s="1" customFormat="1" ht="90">
      <c r="B407" s="41"/>
      <c r="C407" s="63"/>
      <c r="D407" s="208" t="s">
        <v>1360</v>
      </c>
      <c r="E407" s="63"/>
      <c r="F407" s="209" t="s">
        <v>762</v>
      </c>
      <c r="G407" s="63"/>
      <c r="H407" s="63"/>
      <c r="I407" s="163"/>
      <c r="J407" s="63"/>
      <c r="K407" s="63"/>
      <c r="L407" s="61"/>
      <c r="M407" s="207"/>
      <c r="N407" s="42"/>
      <c r="O407" s="42"/>
      <c r="P407" s="42"/>
      <c r="Q407" s="42"/>
      <c r="R407" s="42"/>
      <c r="S407" s="42"/>
      <c r="T407" s="78"/>
      <c r="AT407" s="24" t="s">
        <v>1360</v>
      </c>
      <c r="AU407" s="24" t="s">
        <v>1366</v>
      </c>
    </row>
    <row r="408" spans="2:65" s="10" customFormat="1" ht="29.75" customHeight="1">
      <c r="B408" s="176"/>
      <c r="C408" s="177"/>
      <c r="D408" s="190" t="s">
        <v>1500</v>
      </c>
      <c r="E408" s="191" t="s">
        <v>763</v>
      </c>
      <c r="F408" s="191" t="s">
        <v>764</v>
      </c>
      <c r="G408" s="177"/>
      <c r="H408" s="177"/>
      <c r="I408" s="180"/>
      <c r="J408" s="192">
        <f>BK408</f>
        <v>0</v>
      </c>
      <c r="K408" s="177"/>
      <c r="L408" s="182"/>
      <c r="M408" s="183"/>
      <c r="N408" s="184"/>
      <c r="O408" s="184"/>
      <c r="P408" s="185">
        <f>SUM(P409:P451)</f>
        <v>0</v>
      </c>
      <c r="Q408" s="184"/>
      <c r="R408" s="185">
        <f>SUM(R409:R451)</f>
        <v>8.6902470600000008</v>
      </c>
      <c r="S408" s="184"/>
      <c r="T408" s="186">
        <f>SUM(T409:T451)</f>
        <v>15.361498999999998</v>
      </c>
      <c r="AR408" s="187" t="s">
        <v>1366</v>
      </c>
      <c r="AT408" s="188" t="s">
        <v>1500</v>
      </c>
      <c r="AU408" s="188" t="s">
        <v>1450</v>
      </c>
      <c r="AY408" s="187" t="s">
        <v>1422</v>
      </c>
      <c r="BK408" s="189">
        <f>SUM(BK409:BK451)</f>
        <v>0</v>
      </c>
    </row>
    <row r="409" spans="2:65" s="1" customFormat="1" ht="28.75" customHeight="1">
      <c r="B409" s="41"/>
      <c r="C409" s="193" t="s">
        <v>765</v>
      </c>
      <c r="D409" s="193" t="s">
        <v>1424</v>
      </c>
      <c r="E409" s="194" t="s">
        <v>766</v>
      </c>
      <c r="F409" s="195" t="s">
        <v>767</v>
      </c>
      <c r="G409" s="196" t="s">
        <v>1189</v>
      </c>
      <c r="H409" s="197">
        <v>201.23</v>
      </c>
      <c r="I409" s="198"/>
      <c r="J409" s="199">
        <f>ROUND(I409*H409,2)</f>
        <v>0</v>
      </c>
      <c r="K409" s="195" t="s">
        <v>1357</v>
      </c>
      <c r="L409" s="61"/>
      <c r="M409" s="200" t="s">
        <v>1448</v>
      </c>
      <c r="N409" s="201" t="s">
        <v>1472</v>
      </c>
      <c r="O409" s="42"/>
      <c r="P409" s="202">
        <f>O409*H409</f>
        <v>0</v>
      </c>
      <c r="Q409" s="202">
        <v>4.6000000000000001E-4</v>
      </c>
      <c r="R409" s="202">
        <f>Q409*H409</f>
        <v>9.2565800000000004E-2</v>
      </c>
      <c r="S409" s="202">
        <v>0</v>
      </c>
      <c r="T409" s="203">
        <f>S409*H409</f>
        <v>0</v>
      </c>
      <c r="AR409" s="24" t="s">
        <v>1242</v>
      </c>
      <c r="AT409" s="24" t="s">
        <v>1424</v>
      </c>
      <c r="AU409" s="24" t="s">
        <v>1366</v>
      </c>
      <c r="AY409" s="24" t="s">
        <v>1422</v>
      </c>
      <c r="BE409" s="204">
        <f>IF(N409="základní",J409,0)</f>
        <v>0</v>
      </c>
      <c r="BF409" s="204">
        <f>IF(N409="snížená",J409,0)</f>
        <v>0</v>
      </c>
      <c r="BG409" s="204">
        <f>IF(N409="zákl. přenesená",J409,0)</f>
        <v>0</v>
      </c>
      <c r="BH409" s="204">
        <f>IF(N409="sníž. přenesená",J409,0)</f>
        <v>0</v>
      </c>
      <c r="BI409" s="204">
        <f>IF(N409="nulová",J409,0)</f>
        <v>0</v>
      </c>
      <c r="BJ409" s="24" t="s">
        <v>1450</v>
      </c>
      <c r="BK409" s="204">
        <f>ROUND(I409*H409,2)</f>
        <v>0</v>
      </c>
      <c r="BL409" s="24" t="s">
        <v>1242</v>
      </c>
      <c r="BM409" s="24" t="s">
        <v>768</v>
      </c>
    </row>
    <row r="410" spans="2:65" s="11" customFormat="1">
      <c r="B410" s="210"/>
      <c r="C410" s="211"/>
      <c r="D410" s="208" t="s">
        <v>1345</v>
      </c>
      <c r="E410" s="212" t="s">
        <v>1448</v>
      </c>
      <c r="F410" s="213" t="s">
        <v>769</v>
      </c>
      <c r="G410" s="211"/>
      <c r="H410" s="214">
        <v>50.15</v>
      </c>
      <c r="I410" s="215"/>
      <c r="J410" s="211"/>
      <c r="K410" s="211"/>
      <c r="L410" s="216"/>
      <c r="M410" s="217"/>
      <c r="N410" s="218"/>
      <c r="O410" s="218"/>
      <c r="P410" s="218"/>
      <c r="Q410" s="218"/>
      <c r="R410" s="218"/>
      <c r="S410" s="218"/>
      <c r="T410" s="219"/>
      <c r="AT410" s="220" t="s">
        <v>1345</v>
      </c>
      <c r="AU410" s="220" t="s">
        <v>1366</v>
      </c>
      <c r="AV410" s="11" t="s">
        <v>1366</v>
      </c>
      <c r="AW410" s="11" t="s">
        <v>1465</v>
      </c>
      <c r="AX410" s="11" t="s">
        <v>1501</v>
      </c>
      <c r="AY410" s="220" t="s">
        <v>1422</v>
      </c>
    </row>
    <row r="411" spans="2:65" s="11" customFormat="1">
      <c r="B411" s="210"/>
      <c r="C411" s="211"/>
      <c r="D411" s="208" t="s">
        <v>1345</v>
      </c>
      <c r="E411" s="212" t="s">
        <v>1448</v>
      </c>
      <c r="F411" s="213" t="s">
        <v>770</v>
      </c>
      <c r="G411" s="211"/>
      <c r="H411" s="214">
        <v>51.08</v>
      </c>
      <c r="I411" s="215"/>
      <c r="J411" s="211"/>
      <c r="K411" s="211"/>
      <c r="L411" s="216"/>
      <c r="M411" s="217"/>
      <c r="N411" s="218"/>
      <c r="O411" s="218"/>
      <c r="P411" s="218"/>
      <c r="Q411" s="218"/>
      <c r="R411" s="218"/>
      <c r="S411" s="218"/>
      <c r="T411" s="219"/>
      <c r="AT411" s="220" t="s">
        <v>1345</v>
      </c>
      <c r="AU411" s="220" t="s">
        <v>1366</v>
      </c>
      <c r="AV411" s="11" t="s">
        <v>1366</v>
      </c>
      <c r="AW411" s="11" t="s">
        <v>1465</v>
      </c>
      <c r="AX411" s="11" t="s">
        <v>1501</v>
      </c>
      <c r="AY411" s="220" t="s">
        <v>1422</v>
      </c>
    </row>
    <row r="412" spans="2:65" s="11" customFormat="1">
      <c r="B412" s="210"/>
      <c r="C412" s="211"/>
      <c r="D412" s="208" t="s">
        <v>1345</v>
      </c>
      <c r="E412" s="212" t="s">
        <v>1448</v>
      </c>
      <c r="F412" s="213" t="s">
        <v>771</v>
      </c>
      <c r="G412" s="211"/>
      <c r="H412" s="214">
        <v>100</v>
      </c>
      <c r="I412" s="215"/>
      <c r="J412" s="211"/>
      <c r="K412" s="211"/>
      <c r="L412" s="216"/>
      <c r="M412" s="217"/>
      <c r="N412" s="218"/>
      <c r="O412" s="218"/>
      <c r="P412" s="218"/>
      <c r="Q412" s="218"/>
      <c r="R412" s="218"/>
      <c r="S412" s="218"/>
      <c r="T412" s="219"/>
      <c r="AT412" s="220" t="s">
        <v>1345</v>
      </c>
      <c r="AU412" s="220" t="s">
        <v>1366</v>
      </c>
      <c r="AV412" s="11" t="s">
        <v>1366</v>
      </c>
      <c r="AW412" s="11" t="s">
        <v>1465</v>
      </c>
      <c r="AX412" s="11" t="s">
        <v>1501</v>
      </c>
      <c r="AY412" s="220" t="s">
        <v>1422</v>
      </c>
    </row>
    <row r="413" spans="2:65" s="12" customFormat="1">
      <c r="B413" s="221"/>
      <c r="C413" s="222"/>
      <c r="D413" s="205" t="s">
        <v>1345</v>
      </c>
      <c r="E413" s="223" t="s">
        <v>1448</v>
      </c>
      <c r="F413" s="224" t="s">
        <v>1348</v>
      </c>
      <c r="G413" s="222"/>
      <c r="H413" s="225">
        <v>201.23</v>
      </c>
      <c r="I413" s="226"/>
      <c r="J413" s="222"/>
      <c r="K413" s="222"/>
      <c r="L413" s="227"/>
      <c r="M413" s="228"/>
      <c r="N413" s="229"/>
      <c r="O413" s="229"/>
      <c r="P413" s="229"/>
      <c r="Q413" s="229"/>
      <c r="R413" s="229"/>
      <c r="S413" s="229"/>
      <c r="T413" s="230"/>
      <c r="AT413" s="231" t="s">
        <v>1345</v>
      </c>
      <c r="AU413" s="231" t="s">
        <v>1366</v>
      </c>
      <c r="AV413" s="12" t="s">
        <v>1358</v>
      </c>
      <c r="AW413" s="12" t="s">
        <v>1465</v>
      </c>
      <c r="AX413" s="12" t="s">
        <v>1450</v>
      </c>
      <c r="AY413" s="231" t="s">
        <v>1422</v>
      </c>
    </row>
    <row r="414" spans="2:65" s="1" customFormat="1" ht="20.5" customHeight="1">
      <c r="B414" s="41"/>
      <c r="C414" s="250" t="s">
        <v>772</v>
      </c>
      <c r="D414" s="250" t="s">
        <v>1132</v>
      </c>
      <c r="E414" s="251" t="s">
        <v>773</v>
      </c>
      <c r="F414" s="252" t="s">
        <v>681</v>
      </c>
      <c r="G414" s="253" t="s">
        <v>1245</v>
      </c>
      <c r="H414" s="254">
        <v>372.27600000000001</v>
      </c>
      <c r="I414" s="255"/>
      <c r="J414" s="256">
        <f>ROUND(I414*H414,2)</f>
        <v>0</v>
      </c>
      <c r="K414" s="252" t="s">
        <v>1448</v>
      </c>
      <c r="L414" s="257"/>
      <c r="M414" s="258" t="s">
        <v>1448</v>
      </c>
      <c r="N414" s="259" t="s">
        <v>1472</v>
      </c>
      <c r="O414" s="42"/>
      <c r="P414" s="202">
        <f>O414*H414</f>
        <v>0</v>
      </c>
      <c r="Q414" s="202">
        <v>3.6000000000000002E-4</v>
      </c>
      <c r="R414" s="202">
        <f>Q414*H414</f>
        <v>0.13401936</v>
      </c>
      <c r="S414" s="202">
        <v>0</v>
      </c>
      <c r="T414" s="203">
        <f>S414*H414</f>
        <v>0</v>
      </c>
      <c r="AR414" s="24" t="s">
        <v>1179</v>
      </c>
      <c r="AT414" s="24" t="s">
        <v>1132</v>
      </c>
      <c r="AU414" s="24" t="s">
        <v>1366</v>
      </c>
      <c r="AY414" s="24" t="s">
        <v>1422</v>
      </c>
      <c r="BE414" s="204">
        <f>IF(N414="základní",J414,0)</f>
        <v>0</v>
      </c>
      <c r="BF414" s="204">
        <f>IF(N414="snížená",J414,0)</f>
        <v>0</v>
      </c>
      <c r="BG414" s="204">
        <f>IF(N414="zákl. přenesená",J414,0)</f>
        <v>0</v>
      </c>
      <c r="BH414" s="204">
        <f>IF(N414="sníž. přenesená",J414,0)</f>
        <v>0</v>
      </c>
      <c r="BI414" s="204">
        <f>IF(N414="nulová",J414,0)</f>
        <v>0</v>
      </c>
      <c r="BJ414" s="24" t="s">
        <v>1450</v>
      </c>
      <c r="BK414" s="204">
        <f>ROUND(I414*H414,2)</f>
        <v>0</v>
      </c>
      <c r="BL414" s="24" t="s">
        <v>1242</v>
      </c>
      <c r="BM414" s="24" t="s">
        <v>682</v>
      </c>
    </row>
    <row r="415" spans="2:65" s="11" customFormat="1">
      <c r="B415" s="210"/>
      <c r="C415" s="211"/>
      <c r="D415" s="205" t="s">
        <v>1345</v>
      </c>
      <c r="E415" s="211"/>
      <c r="F415" s="233" t="s">
        <v>683</v>
      </c>
      <c r="G415" s="211"/>
      <c r="H415" s="234">
        <v>372.27600000000001</v>
      </c>
      <c r="I415" s="215"/>
      <c r="J415" s="211"/>
      <c r="K415" s="211"/>
      <c r="L415" s="216"/>
      <c r="M415" s="217"/>
      <c r="N415" s="218"/>
      <c r="O415" s="218"/>
      <c r="P415" s="218"/>
      <c r="Q415" s="218"/>
      <c r="R415" s="218"/>
      <c r="S415" s="218"/>
      <c r="T415" s="219"/>
      <c r="AT415" s="220" t="s">
        <v>1345</v>
      </c>
      <c r="AU415" s="220" t="s">
        <v>1366</v>
      </c>
      <c r="AV415" s="11" t="s">
        <v>1366</v>
      </c>
      <c r="AW415" s="11" t="s">
        <v>1432</v>
      </c>
      <c r="AX415" s="11" t="s">
        <v>1450</v>
      </c>
      <c r="AY415" s="220" t="s">
        <v>1422</v>
      </c>
    </row>
    <row r="416" spans="2:65" s="1" customFormat="1" ht="20.5" customHeight="1">
      <c r="B416" s="41"/>
      <c r="C416" s="193" t="s">
        <v>684</v>
      </c>
      <c r="D416" s="193" t="s">
        <v>1424</v>
      </c>
      <c r="E416" s="194" t="s">
        <v>685</v>
      </c>
      <c r="F416" s="195" t="s">
        <v>686</v>
      </c>
      <c r="G416" s="196" t="s">
        <v>1356</v>
      </c>
      <c r="H416" s="197">
        <v>184.7</v>
      </c>
      <c r="I416" s="198"/>
      <c r="J416" s="199">
        <f>ROUND(I416*H416,2)</f>
        <v>0</v>
      </c>
      <c r="K416" s="195" t="s">
        <v>1357</v>
      </c>
      <c r="L416" s="61"/>
      <c r="M416" s="200" t="s">
        <v>1448</v>
      </c>
      <c r="N416" s="201" t="s">
        <v>1472</v>
      </c>
      <c r="O416" s="42"/>
      <c r="P416" s="202">
        <f>O416*H416</f>
        <v>0</v>
      </c>
      <c r="Q416" s="202">
        <v>0</v>
      </c>
      <c r="R416" s="202">
        <f>Q416*H416</f>
        <v>0</v>
      </c>
      <c r="S416" s="202">
        <v>8.3169999999999994E-2</v>
      </c>
      <c r="T416" s="203">
        <f>S416*H416</f>
        <v>15.361498999999998</v>
      </c>
      <c r="AR416" s="24" t="s">
        <v>1242</v>
      </c>
      <c r="AT416" s="24" t="s">
        <v>1424</v>
      </c>
      <c r="AU416" s="24" t="s">
        <v>1366</v>
      </c>
      <c r="AY416" s="24" t="s">
        <v>1422</v>
      </c>
      <c r="BE416" s="204">
        <f>IF(N416="základní",J416,0)</f>
        <v>0</v>
      </c>
      <c r="BF416" s="204">
        <f>IF(N416="snížená",J416,0)</f>
        <v>0</v>
      </c>
      <c r="BG416" s="204">
        <f>IF(N416="zákl. přenesená",J416,0)</f>
        <v>0</v>
      </c>
      <c r="BH416" s="204">
        <f>IF(N416="sníž. přenesená",J416,0)</f>
        <v>0</v>
      </c>
      <c r="BI416" s="204">
        <f>IF(N416="nulová",J416,0)</f>
        <v>0</v>
      </c>
      <c r="BJ416" s="24" t="s">
        <v>1450</v>
      </c>
      <c r="BK416" s="204">
        <f>ROUND(I416*H416,2)</f>
        <v>0</v>
      </c>
      <c r="BL416" s="24" t="s">
        <v>1242</v>
      </c>
      <c r="BM416" s="24" t="s">
        <v>687</v>
      </c>
    </row>
    <row r="417" spans="2:65" s="11" customFormat="1">
      <c r="B417" s="210"/>
      <c r="C417" s="211"/>
      <c r="D417" s="208" t="s">
        <v>1345</v>
      </c>
      <c r="E417" s="212" t="s">
        <v>1448</v>
      </c>
      <c r="F417" s="213" t="s">
        <v>688</v>
      </c>
      <c r="G417" s="211"/>
      <c r="H417" s="214">
        <v>94.7</v>
      </c>
      <c r="I417" s="215"/>
      <c r="J417" s="211"/>
      <c r="K417" s="211"/>
      <c r="L417" s="216"/>
      <c r="M417" s="217"/>
      <c r="N417" s="218"/>
      <c r="O417" s="218"/>
      <c r="P417" s="218"/>
      <c r="Q417" s="218"/>
      <c r="R417" s="218"/>
      <c r="S417" s="218"/>
      <c r="T417" s="219"/>
      <c r="AT417" s="220" t="s">
        <v>1345</v>
      </c>
      <c r="AU417" s="220" t="s">
        <v>1366</v>
      </c>
      <c r="AV417" s="11" t="s">
        <v>1366</v>
      </c>
      <c r="AW417" s="11" t="s">
        <v>1465</v>
      </c>
      <c r="AX417" s="11" t="s">
        <v>1501</v>
      </c>
      <c r="AY417" s="220" t="s">
        <v>1422</v>
      </c>
    </row>
    <row r="418" spans="2:65" s="14" customFormat="1">
      <c r="B418" s="260"/>
      <c r="C418" s="261"/>
      <c r="D418" s="208" t="s">
        <v>1345</v>
      </c>
      <c r="E418" s="262" t="s">
        <v>1448</v>
      </c>
      <c r="F418" s="263" t="s">
        <v>689</v>
      </c>
      <c r="G418" s="261"/>
      <c r="H418" s="264" t="s">
        <v>1448</v>
      </c>
      <c r="I418" s="265"/>
      <c r="J418" s="261"/>
      <c r="K418" s="261"/>
      <c r="L418" s="266"/>
      <c r="M418" s="267"/>
      <c r="N418" s="268"/>
      <c r="O418" s="268"/>
      <c r="P418" s="268"/>
      <c r="Q418" s="268"/>
      <c r="R418" s="268"/>
      <c r="S418" s="268"/>
      <c r="T418" s="269"/>
      <c r="AT418" s="270" t="s">
        <v>1345</v>
      </c>
      <c r="AU418" s="270" t="s">
        <v>1366</v>
      </c>
      <c r="AV418" s="14" t="s">
        <v>1450</v>
      </c>
      <c r="AW418" s="14" t="s">
        <v>1465</v>
      </c>
      <c r="AX418" s="14" t="s">
        <v>1501</v>
      </c>
      <c r="AY418" s="270" t="s">
        <v>1422</v>
      </c>
    </row>
    <row r="419" spans="2:65" s="11" customFormat="1">
      <c r="B419" s="210"/>
      <c r="C419" s="211"/>
      <c r="D419" s="208" t="s">
        <v>1345</v>
      </c>
      <c r="E419" s="212" t="s">
        <v>1448</v>
      </c>
      <c r="F419" s="213" t="s">
        <v>690</v>
      </c>
      <c r="G419" s="211"/>
      <c r="H419" s="214">
        <v>90</v>
      </c>
      <c r="I419" s="215"/>
      <c r="J419" s="211"/>
      <c r="K419" s="211"/>
      <c r="L419" s="216"/>
      <c r="M419" s="217"/>
      <c r="N419" s="218"/>
      <c r="O419" s="218"/>
      <c r="P419" s="218"/>
      <c r="Q419" s="218"/>
      <c r="R419" s="218"/>
      <c r="S419" s="218"/>
      <c r="T419" s="219"/>
      <c r="AT419" s="220" t="s">
        <v>1345</v>
      </c>
      <c r="AU419" s="220" t="s">
        <v>1366</v>
      </c>
      <c r="AV419" s="11" t="s">
        <v>1366</v>
      </c>
      <c r="AW419" s="11" t="s">
        <v>1465</v>
      </c>
      <c r="AX419" s="11" t="s">
        <v>1501</v>
      </c>
      <c r="AY419" s="220" t="s">
        <v>1422</v>
      </c>
    </row>
    <row r="420" spans="2:65" s="12" customFormat="1">
      <c r="B420" s="221"/>
      <c r="C420" s="222"/>
      <c r="D420" s="205" t="s">
        <v>1345</v>
      </c>
      <c r="E420" s="223" t="s">
        <v>1448</v>
      </c>
      <c r="F420" s="224" t="s">
        <v>1348</v>
      </c>
      <c r="G420" s="222"/>
      <c r="H420" s="225">
        <v>184.7</v>
      </c>
      <c r="I420" s="226"/>
      <c r="J420" s="222"/>
      <c r="K420" s="222"/>
      <c r="L420" s="227"/>
      <c r="M420" s="228"/>
      <c r="N420" s="229"/>
      <c r="O420" s="229"/>
      <c r="P420" s="229"/>
      <c r="Q420" s="229"/>
      <c r="R420" s="229"/>
      <c r="S420" s="229"/>
      <c r="T420" s="230"/>
      <c r="AT420" s="231" t="s">
        <v>1345</v>
      </c>
      <c r="AU420" s="231" t="s">
        <v>1366</v>
      </c>
      <c r="AV420" s="12" t="s">
        <v>1358</v>
      </c>
      <c r="AW420" s="12" t="s">
        <v>1465</v>
      </c>
      <c r="AX420" s="12" t="s">
        <v>1450</v>
      </c>
      <c r="AY420" s="231" t="s">
        <v>1422</v>
      </c>
    </row>
    <row r="421" spans="2:65" s="1" customFormat="1" ht="40.25" customHeight="1">
      <c r="B421" s="41"/>
      <c r="C421" s="193" t="s">
        <v>691</v>
      </c>
      <c r="D421" s="193" t="s">
        <v>1424</v>
      </c>
      <c r="E421" s="194" t="s">
        <v>692</v>
      </c>
      <c r="F421" s="195" t="s">
        <v>693</v>
      </c>
      <c r="G421" s="196" t="s">
        <v>1356</v>
      </c>
      <c r="H421" s="197">
        <v>180.3</v>
      </c>
      <c r="I421" s="198"/>
      <c r="J421" s="199">
        <f>ROUND(I421*H421,2)</f>
        <v>0</v>
      </c>
      <c r="K421" s="195" t="s">
        <v>1357</v>
      </c>
      <c r="L421" s="61"/>
      <c r="M421" s="200" t="s">
        <v>1448</v>
      </c>
      <c r="N421" s="201" t="s">
        <v>1472</v>
      </c>
      <c r="O421" s="42"/>
      <c r="P421" s="202">
        <f>O421*H421</f>
        <v>0</v>
      </c>
      <c r="Q421" s="202">
        <v>8.9999999999999993E-3</v>
      </c>
      <c r="R421" s="202">
        <f>Q421*H421</f>
        <v>1.6227</v>
      </c>
      <c r="S421" s="202">
        <v>0</v>
      </c>
      <c r="T421" s="203">
        <f>S421*H421</f>
        <v>0</v>
      </c>
      <c r="AR421" s="24" t="s">
        <v>1242</v>
      </c>
      <c r="AT421" s="24" t="s">
        <v>1424</v>
      </c>
      <c r="AU421" s="24" t="s">
        <v>1366</v>
      </c>
      <c r="AY421" s="24" t="s">
        <v>1422</v>
      </c>
      <c r="BE421" s="204">
        <f>IF(N421="základní",J421,0)</f>
        <v>0</v>
      </c>
      <c r="BF421" s="204">
        <f>IF(N421="snížená",J421,0)</f>
        <v>0</v>
      </c>
      <c r="BG421" s="204">
        <f>IF(N421="zákl. přenesená",J421,0)</f>
        <v>0</v>
      </c>
      <c r="BH421" s="204">
        <f>IF(N421="sníž. přenesená",J421,0)</f>
        <v>0</v>
      </c>
      <c r="BI421" s="204">
        <f>IF(N421="nulová",J421,0)</f>
        <v>0</v>
      </c>
      <c r="BJ421" s="24" t="s">
        <v>1450</v>
      </c>
      <c r="BK421" s="204">
        <f>ROUND(I421*H421,2)</f>
        <v>0</v>
      </c>
      <c r="BL421" s="24" t="s">
        <v>1242</v>
      </c>
      <c r="BM421" s="24" t="s">
        <v>694</v>
      </c>
    </row>
    <row r="422" spans="2:65" s="11" customFormat="1">
      <c r="B422" s="210"/>
      <c r="C422" s="211"/>
      <c r="D422" s="208" t="s">
        <v>1345</v>
      </c>
      <c r="E422" s="212" t="s">
        <v>1448</v>
      </c>
      <c r="F422" s="213" t="s">
        <v>695</v>
      </c>
      <c r="G422" s="211"/>
      <c r="H422" s="214">
        <v>90.3</v>
      </c>
      <c r="I422" s="215"/>
      <c r="J422" s="211"/>
      <c r="K422" s="211"/>
      <c r="L422" s="216"/>
      <c r="M422" s="217"/>
      <c r="N422" s="218"/>
      <c r="O422" s="218"/>
      <c r="P422" s="218"/>
      <c r="Q422" s="218"/>
      <c r="R422" s="218"/>
      <c r="S422" s="218"/>
      <c r="T422" s="219"/>
      <c r="AT422" s="220" t="s">
        <v>1345</v>
      </c>
      <c r="AU422" s="220" t="s">
        <v>1366</v>
      </c>
      <c r="AV422" s="11" t="s">
        <v>1366</v>
      </c>
      <c r="AW422" s="11" t="s">
        <v>1465</v>
      </c>
      <c r="AX422" s="11" t="s">
        <v>1501</v>
      </c>
      <c r="AY422" s="220" t="s">
        <v>1422</v>
      </c>
    </row>
    <row r="423" spans="2:65" s="14" customFormat="1">
      <c r="B423" s="260"/>
      <c r="C423" s="261"/>
      <c r="D423" s="208" t="s">
        <v>1345</v>
      </c>
      <c r="E423" s="262" t="s">
        <v>1448</v>
      </c>
      <c r="F423" s="263" t="s">
        <v>689</v>
      </c>
      <c r="G423" s="261"/>
      <c r="H423" s="264" t="s">
        <v>1448</v>
      </c>
      <c r="I423" s="265"/>
      <c r="J423" s="261"/>
      <c r="K423" s="261"/>
      <c r="L423" s="266"/>
      <c r="M423" s="267"/>
      <c r="N423" s="268"/>
      <c r="O423" s="268"/>
      <c r="P423" s="268"/>
      <c r="Q423" s="268"/>
      <c r="R423" s="268"/>
      <c r="S423" s="268"/>
      <c r="T423" s="269"/>
      <c r="AT423" s="270" t="s">
        <v>1345</v>
      </c>
      <c r="AU423" s="270" t="s">
        <v>1366</v>
      </c>
      <c r="AV423" s="14" t="s">
        <v>1450</v>
      </c>
      <c r="AW423" s="14" t="s">
        <v>1465</v>
      </c>
      <c r="AX423" s="14" t="s">
        <v>1501</v>
      </c>
      <c r="AY423" s="270" t="s">
        <v>1422</v>
      </c>
    </row>
    <row r="424" spans="2:65" s="11" customFormat="1">
      <c r="B424" s="210"/>
      <c r="C424" s="211"/>
      <c r="D424" s="208" t="s">
        <v>1345</v>
      </c>
      <c r="E424" s="212" t="s">
        <v>1448</v>
      </c>
      <c r="F424" s="213" t="s">
        <v>690</v>
      </c>
      <c r="G424" s="211"/>
      <c r="H424" s="214">
        <v>90</v>
      </c>
      <c r="I424" s="215"/>
      <c r="J424" s="211"/>
      <c r="K424" s="211"/>
      <c r="L424" s="216"/>
      <c r="M424" s="217"/>
      <c r="N424" s="218"/>
      <c r="O424" s="218"/>
      <c r="P424" s="218"/>
      <c r="Q424" s="218"/>
      <c r="R424" s="218"/>
      <c r="S424" s="218"/>
      <c r="T424" s="219"/>
      <c r="AT424" s="220" t="s">
        <v>1345</v>
      </c>
      <c r="AU424" s="220" t="s">
        <v>1366</v>
      </c>
      <c r="AV424" s="11" t="s">
        <v>1366</v>
      </c>
      <c r="AW424" s="11" t="s">
        <v>1465</v>
      </c>
      <c r="AX424" s="11" t="s">
        <v>1501</v>
      </c>
      <c r="AY424" s="220" t="s">
        <v>1422</v>
      </c>
    </row>
    <row r="425" spans="2:65" s="12" customFormat="1">
      <c r="B425" s="221"/>
      <c r="C425" s="222"/>
      <c r="D425" s="205" t="s">
        <v>1345</v>
      </c>
      <c r="E425" s="223" t="s">
        <v>1448</v>
      </c>
      <c r="F425" s="224" t="s">
        <v>1348</v>
      </c>
      <c r="G425" s="222"/>
      <c r="H425" s="225">
        <v>180.3</v>
      </c>
      <c r="I425" s="226"/>
      <c r="J425" s="222"/>
      <c r="K425" s="222"/>
      <c r="L425" s="227"/>
      <c r="M425" s="228"/>
      <c r="N425" s="229"/>
      <c r="O425" s="229"/>
      <c r="P425" s="229"/>
      <c r="Q425" s="229"/>
      <c r="R425" s="229"/>
      <c r="S425" s="229"/>
      <c r="T425" s="230"/>
      <c r="AT425" s="231" t="s">
        <v>1345</v>
      </c>
      <c r="AU425" s="231" t="s">
        <v>1366</v>
      </c>
      <c r="AV425" s="12" t="s">
        <v>1358</v>
      </c>
      <c r="AW425" s="12" t="s">
        <v>1465</v>
      </c>
      <c r="AX425" s="12" t="s">
        <v>1450</v>
      </c>
      <c r="AY425" s="231" t="s">
        <v>1422</v>
      </c>
    </row>
    <row r="426" spans="2:65" s="1" customFormat="1" ht="20.5" customHeight="1">
      <c r="B426" s="41"/>
      <c r="C426" s="250" t="s">
        <v>696</v>
      </c>
      <c r="D426" s="250" t="s">
        <v>1132</v>
      </c>
      <c r="E426" s="251" t="s">
        <v>697</v>
      </c>
      <c r="F426" s="252" t="s">
        <v>698</v>
      </c>
      <c r="G426" s="253" t="s">
        <v>1356</v>
      </c>
      <c r="H426" s="254">
        <v>207.345</v>
      </c>
      <c r="I426" s="255"/>
      <c r="J426" s="256">
        <f>ROUND(I426*H426,2)</f>
        <v>0</v>
      </c>
      <c r="K426" s="252" t="s">
        <v>1357</v>
      </c>
      <c r="L426" s="257"/>
      <c r="M426" s="258" t="s">
        <v>1448</v>
      </c>
      <c r="N426" s="259" t="s">
        <v>1472</v>
      </c>
      <c r="O426" s="42"/>
      <c r="P426" s="202">
        <f>O426*H426</f>
        <v>0</v>
      </c>
      <c r="Q426" s="202">
        <v>2.5000000000000001E-2</v>
      </c>
      <c r="R426" s="202">
        <f>Q426*H426</f>
        <v>5.1836250000000001</v>
      </c>
      <c r="S426" s="202">
        <v>0</v>
      </c>
      <c r="T426" s="203">
        <f>S426*H426</f>
        <v>0</v>
      </c>
      <c r="AR426" s="24" t="s">
        <v>1179</v>
      </c>
      <c r="AT426" s="24" t="s">
        <v>1132</v>
      </c>
      <c r="AU426" s="24" t="s">
        <v>1366</v>
      </c>
      <c r="AY426" s="24" t="s">
        <v>1422</v>
      </c>
      <c r="BE426" s="204">
        <f>IF(N426="základní",J426,0)</f>
        <v>0</v>
      </c>
      <c r="BF426" s="204">
        <f>IF(N426="snížená",J426,0)</f>
        <v>0</v>
      </c>
      <c r="BG426" s="204">
        <f>IF(N426="zákl. přenesená",J426,0)</f>
        <v>0</v>
      </c>
      <c r="BH426" s="204">
        <f>IF(N426="sníž. přenesená",J426,0)</f>
        <v>0</v>
      </c>
      <c r="BI426" s="204">
        <f>IF(N426="nulová",J426,0)</f>
        <v>0</v>
      </c>
      <c r="BJ426" s="24" t="s">
        <v>1450</v>
      </c>
      <c r="BK426" s="204">
        <f>ROUND(I426*H426,2)</f>
        <v>0</v>
      </c>
      <c r="BL426" s="24" t="s">
        <v>1242</v>
      </c>
      <c r="BM426" s="24" t="s">
        <v>699</v>
      </c>
    </row>
    <row r="427" spans="2:65" s="11" customFormat="1">
      <c r="B427" s="210"/>
      <c r="C427" s="211"/>
      <c r="D427" s="205" t="s">
        <v>1345</v>
      </c>
      <c r="E427" s="211"/>
      <c r="F427" s="233" t="s">
        <v>700</v>
      </c>
      <c r="G427" s="211"/>
      <c r="H427" s="234">
        <v>207.345</v>
      </c>
      <c r="I427" s="215"/>
      <c r="J427" s="211"/>
      <c r="K427" s="211"/>
      <c r="L427" s="216"/>
      <c r="M427" s="217"/>
      <c r="N427" s="218"/>
      <c r="O427" s="218"/>
      <c r="P427" s="218"/>
      <c r="Q427" s="218"/>
      <c r="R427" s="218"/>
      <c r="S427" s="218"/>
      <c r="T427" s="219"/>
      <c r="AT427" s="220" t="s">
        <v>1345</v>
      </c>
      <c r="AU427" s="220" t="s">
        <v>1366</v>
      </c>
      <c r="AV427" s="11" t="s">
        <v>1366</v>
      </c>
      <c r="AW427" s="11" t="s">
        <v>1432</v>
      </c>
      <c r="AX427" s="11" t="s">
        <v>1450</v>
      </c>
      <c r="AY427" s="220" t="s">
        <v>1422</v>
      </c>
    </row>
    <row r="428" spans="2:65" s="1" customFormat="1" ht="20.5" customHeight="1">
      <c r="B428" s="41"/>
      <c r="C428" s="193" t="s">
        <v>701</v>
      </c>
      <c r="D428" s="193" t="s">
        <v>1424</v>
      </c>
      <c r="E428" s="194" t="s">
        <v>702</v>
      </c>
      <c r="F428" s="195" t="s">
        <v>703</v>
      </c>
      <c r="G428" s="196" t="s">
        <v>1356</v>
      </c>
      <c r="H428" s="197">
        <v>180.3</v>
      </c>
      <c r="I428" s="198"/>
      <c r="J428" s="199">
        <f>ROUND(I428*H428,2)</f>
        <v>0</v>
      </c>
      <c r="K428" s="195" t="s">
        <v>1448</v>
      </c>
      <c r="L428" s="61"/>
      <c r="M428" s="200" t="s">
        <v>1448</v>
      </c>
      <c r="N428" s="201" t="s">
        <v>1472</v>
      </c>
      <c r="O428" s="42"/>
      <c r="P428" s="202">
        <f>O428*H428</f>
        <v>0</v>
      </c>
      <c r="Q428" s="202">
        <v>0</v>
      </c>
      <c r="R428" s="202">
        <f>Q428*H428</f>
        <v>0</v>
      </c>
      <c r="S428" s="202">
        <v>0</v>
      </c>
      <c r="T428" s="203">
        <f>S428*H428</f>
        <v>0</v>
      </c>
      <c r="AR428" s="24" t="s">
        <v>1242</v>
      </c>
      <c r="AT428" s="24" t="s">
        <v>1424</v>
      </c>
      <c r="AU428" s="24" t="s">
        <v>1366</v>
      </c>
      <c r="AY428" s="24" t="s">
        <v>1422</v>
      </c>
      <c r="BE428" s="204">
        <f>IF(N428="základní",J428,0)</f>
        <v>0</v>
      </c>
      <c r="BF428" s="204">
        <f>IF(N428="snížená",J428,0)</f>
        <v>0</v>
      </c>
      <c r="BG428" s="204">
        <f>IF(N428="zákl. přenesená",J428,0)</f>
        <v>0</v>
      </c>
      <c r="BH428" s="204">
        <f>IF(N428="sníž. přenesená",J428,0)</f>
        <v>0</v>
      </c>
      <c r="BI428" s="204">
        <f>IF(N428="nulová",J428,0)</f>
        <v>0</v>
      </c>
      <c r="BJ428" s="24" t="s">
        <v>1450</v>
      </c>
      <c r="BK428" s="204">
        <f>ROUND(I428*H428,2)</f>
        <v>0</v>
      </c>
      <c r="BL428" s="24" t="s">
        <v>1242</v>
      </c>
      <c r="BM428" s="24" t="s">
        <v>704</v>
      </c>
    </row>
    <row r="429" spans="2:65" s="1" customFormat="1" ht="28.75" customHeight="1">
      <c r="B429" s="41"/>
      <c r="C429" s="193" t="s">
        <v>705</v>
      </c>
      <c r="D429" s="193" t="s">
        <v>1424</v>
      </c>
      <c r="E429" s="194" t="s">
        <v>706</v>
      </c>
      <c r="F429" s="195" t="s">
        <v>707</v>
      </c>
      <c r="G429" s="196" t="s">
        <v>1356</v>
      </c>
      <c r="H429" s="197">
        <v>4.3</v>
      </c>
      <c r="I429" s="198"/>
      <c r="J429" s="199">
        <f>ROUND(I429*H429,2)</f>
        <v>0</v>
      </c>
      <c r="K429" s="195" t="s">
        <v>1357</v>
      </c>
      <c r="L429" s="61"/>
      <c r="M429" s="200" t="s">
        <v>1448</v>
      </c>
      <c r="N429" s="201" t="s">
        <v>1472</v>
      </c>
      <c r="O429" s="42"/>
      <c r="P429" s="202">
        <f>O429*H429</f>
        <v>0</v>
      </c>
      <c r="Q429" s="202">
        <v>0</v>
      </c>
      <c r="R429" s="202">
        <f>Q429*H429</f>
        <v>0</v>
      </c>
      <c r="S429" s="202">
        <v>0</v>
      </c>
      <c r="T429" s="203">
        <f>S429*H429</f>
        <v>0</v>
      </c>
      <c r="AR429" s="24" t="s">
        <v>1242</v>
      </c>
      <c r="AT429" s="24" t="s">
        <v>1424</v>
      </c>
      <c r="AU429" s="24" t="s">
        <v>1366</v>
      </c>
      <c r="AY429" s="24" t="s">
        <v>1422</v>
      </c>
      <c r="BE429" s="204">
        <f>IF(N429="základní",J429,0)</f>
        <v>0</v>
      </c>
      <c r="BF429" s="204">
        <f>IF(N429="snížená",J429,0)</f>
        <v>0</v>
      </c>
      <c r="BG429" s="204">
        <f>IF(N429="zákl. přenesená",J429,0)</f>
        <v>0</v>
      </c>
      <c r="BH429" s="204">
        <f>IF(N429="sníž. přenesená",J429,0)</f>
        <v>0</v>
      </c>
      <c r="BI429" s="204">
        <f>IF(N429="nulová",J429,0)</f>
        <v>0</v>
      </c>
      <c r="BJ429" s="24" t="s">
        <v>1450</v>
      </c>
      <c r="BK429" s="204">
        <f>ROUND(I429*H429,2)</f>
        <v>0</v>
      </c>
      <c r="BL429" s="24" t="s">
        <v>1242</v>
      </c>
      <c r="BM429" s="24" t="s">
        <v>708</v>
      </c>
    </row>
    <row r="430" spans="2:65" s="1" customFormat="1" ht="20.5" customHeight="1">
      <c r="B430" s="41"/>
      <c r="C430" s="193" t="s">
        <v>709</v>
      </c>
      <c r="D430" s="193" t="s">
        <v>1424</v>
      </c>
      <c r="E430" s="194" t="s">
        <v>710</v>
      </c>
      <c r="F430" s="195" t="s">
        <v>711</v>
      </c>
      <c r="G430" s="196" t="s">
        <v>1356</v>
      </c>
      <c r="H430" s="197">
        <v>184.7</v>
      </c>
      <c r="I430" s="198"/>
      <c r="J430" s="199">
        <f>ROUND(I430*H430,2)</f>
        <v>0</v>
      </c>
      <c r="K430" s="195" t="s">
        <v>1357</v>
      </c>
      <c r="L430" s="61"/>
      <c r="M430" s="200" t="s">
        <v>1448</v>
      </c>
      <c r="N430" s="201" t="s">
        <v>1472</v>
      </c>
      <c r="O430" s="42"/>
      <c r="P430" s="202">
        <f>O430*H430</f>
        <v>0</v>
      </c>
      <c r="Q430" s="202">
        <v>2.9999999999999997E-4</v>
      </c>
      <c r="R430" s="202">
        <f>Q430*H430</f>
        <v>5.5409999999999994E-2</v>
      </c>
      <c r="S430" s="202">
        <v>0</v>
      </c>
      <c r="T430" s="203">
        <f>S430*H430</f>
        <v>0</v>
      </c>
      <c r="AR430" s="24" t="s">
        <v>1242</v>
      </c>
      <c r="AT430" s="24" t="s">
        <v>1424</v>
      </c>
      <c r="AU430" s="24" t="s">
        <v>1366</v>
      </c>
      <c r="AY430" s="24" t="s">
        <v>1422</v>
      </c>
      <c r="BE430" s="204">
        <f>IF(N430="základní",J430,0)</f>
        <v>0</v>
      </c>
      <c r="BF430" s="204">
        <f>IF(N430="snížená",J430,0)</f>
        <v>0</v>
      </c>
      <c r="BG430" s="204">
        <f>IF(N430="zákl. přenesená",J430,0)</f>
        <v>0</v>
      </c>
      <c r="BH430" s="204">
        <f>IF(N430="sníž. přenesená",J430,0)</f>
        <v>0</v>
      </c>
      <c r="BI430" s="204">
        <f>IF(N430="nulová",J430,0)</f>
        <v>0</v>
      </c>
      <c r="BJ430" s="24" t="s">
        <v>1450</v>
      </c>
      <c r="BK430" s="204">
        <f>ROUND(I430*H430,2)</f>
        <v>0</v>
      </c>
      <c r="BL430" s="24" t="s">
        <v>1242</v>
      </c>
      <c r="BM430" s="24" t="s">
        <v>712</v>
      </c>
    </row>
    <row r="431" spans="2:65" s="1" customFormat="1" ht="40">
      <c r="B431" s="41"/>
      <c r="C431" s="63"/>
      <c r="D431" s="208" t="s">
        <v>1360</v>
      </c>
      <c r="E431" s="63"/>
      <c r="F431" s="209" t="s">
        <v>713</v>
      </c>
      <c r="G431" s="63"/>
      <c r="H431" s="63"/>
      <c r="I431" s="163"/>
      <c r="J431" s="63"/>
      <c r="K431" s="63"/>
      <c r="L431" s="61"/>
      <c r="M431" s="207"/>
      <c r="N431" s="42"/>
      <c r="O431" s="42"/>
      <c r="P431" s="42"/>
      <c r="Q431" s="42"/>
      <c r="R431" s="42"/>
      <c r="S431" s="42"/>
      <c r="T431" s="78"/>
      <c r="AT431" s="24" t="s">
        <v>1360</v>
      </c>
      <c r="AU431" s="24" t="s">
        <v>1366</v>
      </c>
    </row>
    <row r="432" spans="2:65" s="11" customFormat="1">
      <c r="B432" s="210"/>
      <c r="C432" s="211"/>
      <c r="D432" s="208" t="s">
        <v>1345</v>
      </c>
      <c r="E432" s="212" t="s">
        <v>1448</v>
      </c>
      <c r="F432" s="213" t="s">
        <v>714</v>
      </c>
      <c r="G432" s="211"/>
      <c r="H432" s="214">
        <v>94.7</v>
      </c>
      <c r="I432" s="215"/>
      <c r="J432" s="211"/>
      <c r="K432" s="211"/>
      <c r="L432" s="216"/>
      <c r="M432" s="217"/>
      <c r="N432" s="218"/>
      <c r="O432" s="218"/>
      <c r="P432" s="218"/>
      <c r="Q432" s="218"/>
      <c r="R432" s="218"/>
      <c r="S432" s="218"/>
      <c r="T432" s="219"/>
      <c r="AT432" s="220" t="s">
        <v>1345</v>
      </c>
      <c r="AU432" s="220" t="s">
        <v>1366</v>
      </c>
      <c r="AV432" s="11" t="s">
        <v>1366</v>
      </c>
      <c r="AW432" s="11" t="s">
        <v>1465</v>
      </c>
      <c r="AX432" s="11" t="s">
        <v>1501</v>
      </c>
      <c r="AY432" s="220" t="s">
        <v>1422</v>
      </c>
    </row>
    <row r="433" spans="2:65" s="14" customFormat="1">
      <c r="B433" s="260"/>
      <c r="C433" s="261"/>
      <c r="D433" s="208" t="s">
        <v>1345</v>
      </c>
      <c r="E433" s="262" t="s">
        <v>1448</v>
      </c>
      <c r="F433" s="263" t="s">
        <v>689</v>
      </c>
      <c r="G433" s="261"/>
      <c r="H433" s="264" t="s">
        <v>1448</v>
      </c>
      <c r="I433" s="265"/>
      <c r="J433" s="261"/>
      <c r="K433" s="261"/>
      <c r="L433" s="266"/>
      <c r="M433" s="267"/>
      <c r="N433" s="268"/>
      <c r="O433" s="268"/>
      <c r="P433" s="268"/>
      <c r="Q433" s="268"/>
      <c r="R433" s="268"/>
      <c r="S433" s="268"/>
      <c r="T433" s="269"/>
      <c r="AT433" s="270" t="s">
        <v>1345</v>
      </c>
      <c r="AU433" s="270" t="s">
        <v>1366</v>
      </c>
      <c r="AV433" s="14" t="s">
        <v>1450</v>
      </c>
      <c r="AW433" s="14" t="s">
        <v>1465</v>
      </c>
      <c r="AX433" s="14" t="s">
        <v>1501</v>
      </c>
      <c r="AY433" s="270" t="s">
        <v>1422</v>
      </c>
    </row>
    <row r="434" spans="2:65" s="11" customFormat="1">
      <c r="B434" s="210"/>
      <c r="C434" s="211"/>
      <c r="D434" s="208" t="s">
        <v>1345</v>
      </c>
      <c r="E434" s="212" t="s">
        <v>1448</v>
      </c>
      <c r="F434" s="213" t="s">
        <v>690</v>
      </c>
      <c r="G434" s="211"/>
      <c r="H434" s="214">
        <v>90</v>
      </c>
      <c r="I434" s="215"/>
      <c r="J434" s="211"/>
      <c r="K434" s="211"/>
      <c r="L434" s="216"/>
      <c r="M434" s="217"/>
      <c r="N434" s="218"/>
      <c r="O434" s="218"/>
      <c r="P434" s="218"/>
      <c r="Q434" s="218"/>
      <c r="R434" s="218"/>
      <c r="S434" s="218"/>
      <c r="T434" s="219"/>
      <c r="AT434" s="220" t="s">
        <v>1345</v>
      </c>
      <c r="AU434" s="220" t="s">
        <v>1366</v>
      </c>
      <c r="AV434" s="11" t="s">
        <v>1366</v>
      </c>
      <c r="AW434" s="11" t="s">
        <v>1465</v>
      </c>
      <c r="AX434" s="11" t="s">
        <v>1501</v>
      </c>
      <c r="AY434" s="220" t="s">
        <v>1422</v>
      </c>
    </row>
    <row r="435" spans="2:65" s="12" customFormat="1">
      <c r="B435" s="221"/>
      <c r="C435" s="222"/>
      <c r="D435" s="205" t="s">
        <v>1345</v>
      </c>
      <c r="E435" s="223" t="s">
        <v>1448</v>
      </c>
      <c r="F435" s="224" t="s">
        <v>1348</v>
      </c>
      <c r="G435" s="222"/>
      <c r="H435" s="225">
        <v>184.7</v>
      </c>
      <c r="I435" s="226"/>
      <c r="J435" s="222"/>
      <c r="K435" s="222"/>
      <c r="L435" s="227"/>
      <c r="M435" s="228"/>
      <c r="N435" s="229"/>
      <c r="O435" s="229"/>
      <c r="P435" s="229"/>
      <c r="Q435" s="229"/>
      <c r="R435" s="229"/>
      <c r="S435" s="229"/>
      <c r="T435" s="230"/>
      <c r="AT435" s="231" t="s">
        <v>1345</v>
      </c>
      <c r="AU435" s="231" t="s">
        <v>1366</v>
      </c>
      <c r="AV435" s="12" t="s">
        <v>1358</v>
      </c>
      <c r="AW435" s="12" t="s">
        <v>1465</v>
      </c>
      <c r="AX435" s="12" t="s">
        <v>1450</v>
      </c>
      <c r="AY435" s="231" t="s">
        <v>1422</v>
      </c>
    </row>
    <row r="436" spans="2:65" s="1" customFormat="1" ht="20.5" customHeight="1">
      <c r="B436" s="41"/>
      <c r="C436" s="193" t="s">
        <v>715</v>
      </c>
      <c r="D436" s="193" t="s">
        <v>1424</v>
      </c>
      <c r="E436" s="194" t="s">
        <v>716</v>
      </c>
      <c r="F436" s="195" t="s">
        <v>717</v>
      </c>
      <c r="G436" s="196" t="s">
        <v>1189</v>
      </c>
      <c r="H436" s="197">
        <v>201.23</v>
      </c>
      <c r="I436" s="198"/>
      <c r="J436" s="199">
        <f>ROUND(I436*H436,2)</f>
        <v>0</v>
      </c>
      <c r="K436" s="195" t="s">
        <v>1357</v>
      </c>
      <c r="L436" s="61"/>
      <c r="M436" s="200" t="s">
        <v>1448</v>
      </c>
      <c r="N436" s="201" t="s">
        <v>1472</v>
      </c>
      <c r="O436" s="42"/>
      <c r="P436" s="202">
        <f>O436*H436</f>
        <v>0</v>
      </c>
      <c r="Q436" s="202">
        <v>3.0000000000000001E-5</v>
      </c>
      <c r="R436" s="202">
        <f>Q436*H436</f>
        <v>6.0368999999999996E-3</v>
      </c>
      <c r="S436" s="202">
        <v>0</v>
      </c>
      <c r="T436" s="203">
        <f>S436*H436</f>
        <v>0</v>
      </c>
      <c r="AR436" s="24" t="s">
        <v>1242</v>
      </c>
      <c r="AT436" s="24" t="s">
        <v>1424</v>
      </c>
      <c r="AU436" s="24" t="s">
        <v>1366</v>
      </c>
      <c r="AY436" s="24" t="s">
        <v>1422</v>
      </c>
      <c r="BE436" s="204">
        <f>IF(N436="základní",J436,0)</f>
        <v>0</v>
      </c>
      <c r="BF436" s="204">
        <f>IF(N436="snížená",J436,0)</f>
        <v>0</v>
      </c>
      <c r="BG436" s="204">
        <f>IF(N436="zákl. přenesená",J436,0)</f>
        <v>0</v>
      </c>
      <c r="BH436" s="204">
        <f>IF(N436="sníž. přenesená",J436,0)</f>
        <v>0</v>
      </c>
      <c r="BI436" s="204">
        <f>IF(N436="nulová",J436,0)</f>
        <v>0</v>
      </c>
      <c r="BJ436" s="24" t="s">
        <v>1450</v>
      </c>
      <c r="BK436" s="204">
        <f>ROUND(I436*H436,2)</f>
        <v>0</v>
      </c>
      <c r="BL436" s="24" t="s">
        <v>1242</v>
      </c>
      <c r="BM436" s="24" t="s">
        <v>718</v>
      </c>
    </row>
    <row r="437" spans="2:65" s="1" customFormat="1" ht="40">
      <c r="B437" s="41"/>
      <c r="C437" s="63"/>
      <c r="D437" s="205" t="s">
        <v>1360</v>
      </c>
      <c r="E437" s="63"/>
      <c r="F437" s="206" t="s">
        <v>713</v>
      </c>
      <c r="G437" s="63"/>
      <c r="H437" s="63"/>
      <c r="I437" s="163"/>
      <c r="J437" s="63"/>
      <c r="K437" s="63"/>
      <c r="L437" s="61"/>
      <c r="M437" s="207"/>
      <c r="N437" s="42"/>
      <c r="O437" s="42"/>
      <c r="P437" s="42"/>
      <c r="Q437" s="42"/>
      <c r="R437" s="42"/>
      <c r="S437" s="42"/>
      <c r="T437" s="78"/>
      <c r="AT437" s="24" t="s">
        <v>1360</v>
      </c>
      <c r="AU437" s="24" t="s">
        <v>1366</v>
      </c>
    </row>
    <row r="438" spans="2:65" s="1" customFormat="1" ht="20.5" customHeight="1">
      <c r="B438" s="41"/>
      <c r="C438" s="193" t="s">
        <v>719</v>
      </c>
      <c r="D438" s="193" t="s">
        <v>1424</v>
      </c>
      <c r="E438" s="194" t="s">
        <v>720</v>
      </c>
      <c r="F438" s="195" t="s">
        <v>721</v>
      </c>
      <c r="G438" s="196" t="s">
        <v>1245</v>
      </c>
      <c r="H438" s="197">
        <v>165</v>
      </c>
      <c r="I438" s="198"/>
      <c r="J438" s="199">
        <f>ROUND(I438*H438,2)</f>
        <v>0</v>
      </c>
      <c r="K438" s="195" t="s">
        <v>1357</v>
      </c>
      <c r="L438" s="61"/>
      <c r="M438" s="200" t="s">
        <v>1448</v>
      </c>
      <c r="N438" s="201" t="s">
        <v>1472</v>
      </c>
      <c r="O438" s="42"/>
      <c r="P438" s="202">
        <f>O438*H438</f>
        <v>0</v>
      </c>
      <c r="Q438" s="202">
        <v>0</v>
      </c>
      <c r="R438" s="202">
        <f>Q438*H438</f>
        <v>0</v>
      </c>
      <c r="S438" s="202">
        <v>0</v>
      </c>
      <c r="T438" s="203">
        <f>S438*H438</f>
        <v>0</v>
      </c>
      <c r="AR438" s="24" t="s">
        <v>1242</v>
      </c>
      <c r="AT438" s="24" t="s">
        <v>1424</v>
      </c>
      <c r="AU438" s="24" t="s">
        <v>1366</v>
      </c>
      <c r="AY438" s="24" t="s">
        <v>1422</v>
      </c>
      <c r="BE438" s="204">
        <f>IF(N438="základní",J438,0)</f>
        <v>0</v>
      </c>
      <c r="BF438" s="204">
        <f>IF(N438="snížená",J438,0)</f>
        <v>0</v>
      </c>
      <c r="BG438" s="204">
        <f>IF(N438="zákl. přenesená",J438,0)</f>
        <v>0</v>
      </c>
      <c r="BH438" s="204">
        <f>IF(N438="sníž. přenesená",J438,0)</f>
        <v>0</v>
      </c>
      <c r="BI438" s="204">
        <f>IF(N438="nulová",J438,0)</f>
        <v>0</v>
      </c>
      <c r="BJ438" s="24" t="s">
        <v>1450</v>
      </c>
      <c r="BK438" s="204">
        <f>ROUND(I438*H438,2)</f>
        <v>0</v>
      </c>
      <c r="BL438" s="24" t="s">
        <v>1242</v>
      </c>
      <c r="BM438" s="24" t="s">
        <v>722</v>
      </c>
    </row>
    <row r="439" spans="2:65" s="1" customFormat="1" ht="40">
      <c r="B439" s="41"/>
      <c r="C439" s="63"/>
      <c r="D439" s="205" t="s">
        <v>1360</v>
      </c>
      <c r="E439" s="63"/>
      <c r="F439" s="206" t="s">
        <v>713</v>
      </c>
      <c r="G439" s="63"/>
      <c r="H439" s="63"/>
      <c r="I439" s="163"/>
      <c r="J439" s="63"/>
      <c r="K439" s="63"/>
      <c r="L439" s="61"/>
      <c r="M439" s="207"/>
      <c r="N439" s="42"/>
      <c r="O439" s="42"/>
      <c r="P439" s="42"/>
      <c r="Q439" s="42"/>
      <c r="R439" s="42"/>
      <c r="S439" s="42"/>
      <c r="T439" s="78"/>
      <c r="AT439" s="24" t="s">
        <v>1360</v>
      </c>
      <c r="AU439" s="24" t="s">
        <v>1366</v>
      </c>
    </row>
    <row r="440" spans="2:65" s="1" customFormat="1" ht="28.75" customHeight="1">
      <c r="B440" s="41"/>
      <c r="C440" s="193" t="s">
        <v>723</v>
      </c>
      <c r="D440" s="193" t="s">
        <v>1424</v>
      </c>
      <c r="E440" s="194" t="s">
        <v>724</v>
      </c>
      <c r="F440" s="195" t="s">
        <v>725</v>
      </c>
      <c r="G440" s="196" t="s">
        <v>1356</v>
      </c>
      <c r="H440" s="197">
        <v>184.7</v>
      </c>
      <c r="I440" s="198"/>
      <c r="J440" s="199">
        <f>ROUND(I440*H440,2)</f>
        <v>0</v>
      </c>
      <c r="K440" s="195" t="s">
        <v>1357</v>
      </c>
      <c r="L440" s="61"/>
      <c r="M440" s="200" t="s">
        <v>1448</v>
      </c>
      <c r="N440" s="201" t="s">
        <v>1472</v>
      </c>
      <c r="O440" s="42"/>
      <c r="P440" s="202">
        <f>O440*H440</f>
        <v>0</v>
      </c>
      <c r="Q440" s="202">
        <v>7.7000000000000002E-3</v>
      </c>
      <c r="R440" s="202">
        <f>Q440*H440</f>
        <v>1.4221900000000001</v>
      </c>
      <c r="S440" s="202">
        <v>0</v>
      </c>
      <c r="T440" s="203">
        <f>S440*H440</f>
        <v>0</v>
      </c>
      <c r="AR440" s="24" t="s">
        <v>1242</v>
      </c>
      <c r="AT440" s="24" t="s">
        <v>1424</v>
      </c>
      <c r="AU440" s="24" t="s">
        <v>1366</v>
      </c>
      <c r="AY440" s="24" t="s">
        <v>1422</v>
      </c>
      <c r="BE440" s="204">
        <f>IF(N440="základní",J440,0)</f>
        <v>0</v>
      </c>
      <c r="BF440" s="204">
        <f>IF(N440="snížená",J440,0)</f>
        <v>0</v>
      </c>
      <c r="BG440" s="204">
        <f>IF(N440="zákl. přenesená",J440,0)</f>
        <v>0</v>
      </c>
      <c r="BH440" s="204">
        <f>IF(N440="sníž. přenesená",J440,0)</f>
        <v>0</v>
      </c>
      <c r="BI440" s="204">
        <f>IF(N440="nulová",J440,0)</f>
        <v>0</v>
      </c>
      <c r="BJ440" s="24" t="s">
        <v>1450</v>
      </c>
      <c r="BK440" s="204">
        <f>ROUND(I440*H440,2)</f>
        <v>0</v>
      </c>
      <c r="BL440" s="24" t="s">
        <v>1242</v>
      </c>
      <c r="BM440" s="24" t="s">
        <v>726</v>
      </c>
    </row>
    <row r="441" spans="2:65" s="1" customFormat="1" ht="30">
      <c r="B441" s="41"/>
      <c r="C441" s="63"/>
      <c r="D441" s="208" t="s">
        <v>1360</v>
      </c>
      <c r="E441" s="63"/>
      <c r="F441" s="209" t="s">
        <v>727</v>
      </c>
      <c r="G441" s="63"/>
      <c r="H441" s="63"/>
      <c r="I441" s="163"/>
      <c r="J441" s="63"/>
      <c r="K441" s="63"/>
      <c r="L441" s="61"/>
      <c r="M441" s="207"/>
      <c r="N441" s="42"/>
      <c r="O441" s="42"/>
      <c r="P441" s="42"/>
      <c r="Q441" s="42"/>
      <c r="R441" s="42"/>
      <c r="S441" s="42"/>
      <c r="T441" s="78"/>
      <c r="AT441" s="24" t="s">
        <v>1360</v>
      </c>
      <c r="AU441" s="24" t="s">
        <v>1366</v>
      </c>
    </row>
    <row r="442" spans="2:65" s="11" customFormat="1">
      <c r="B442" s="210"/>
      <c r="C442" s="211"/>
      <c r="D442" s="208" t="s">
        <v>1345</v>
      </c>
      <c r="E442" s="212" t="s">
        <v>1448</v>
      </c>
      <c r="F442" s="213" t="s">
        <v>728</v>
      </c>
      <c r="G442" s="211"/>
      <c r="H442" s="214">
        <v>94.7</v>
      </c>
      <c r="I442" s="215"/>
      <c r="J442" s="211"/>
      <c r="K442" s="211"/>
      <c r="L442" s="216"/>
      <c r="M442" s="217"/>
      <c r="N442" s="218"/>
      <c r="O442" s="218"/>
      <c r="P442" s="218"/>
      <c r="Q442" s="218"/>
      <c r="R442" s="218"/>
      <c r="S442" s="218"/>
      <c r="T442" s="219"/>
      <c r="AT442" s="220" t="s">
        <v>1345</v>
      </c>
      <c r="AU442" s="220" t="s">
        <v>1366</v>
      </c>
      <c r="AV442" s="11" t="s">
        <v>1366</v>
      </c>
      <c r="AW442" s="11" t="s">
        <v>1465</v>
      </c>
      <c r="AX442" s="11" t="s">
        <v>1501</v>
      </c>
      <c r="AY442" s="220" t="s">
        <v>1422</v>
      </c>
    </row>
    <row r="443" spans="2:65" s="14" customFormat="1">
      <c r="B443" s="260"/>
      <c r="C443" s="261"/>
      <c r="D443" s="208" t="s">
        <v>1345</v>
      </c>
      <c r="E443" s="262" t="s">
        <v>1448</v>
      </c>
      <c r="F443" s="263" t="s">
        <v>689</v>
      </c>
      <c r="G443" s="261"/>
      <c r="H443" s="264" t="s">
        <v>1448</v>
      </c>
      <c r="I443" s="265"/>
      <c r="J443" s="261"/>
      <c r="K443" s="261"/>
      <c r="L443" s="266"/>
      <c r="M443" s="267"/>
      <c r="N443" s="268"/>
      <c r="O443" s="268"/>
      <c r="P443" s="268"/>
      <c r="Q443" s="268"/>
      <c r="R443" s="268"/>
      <c r="S443" s="268"/>
      <c r="T443" s="269"/>
      <c r="AT443" s="270" t="s">
        <v>1345</v>
      </c>
      <c r="AU443" s="270" t="s">
        <v>1366</v>
      </c>
      <c r="AV443" s="14" t="s">
        <v>1450</v>
      </c>
      <c r="AW443" s="14" t="s">
        <v>1465</v>
      </c>
      <c r="AX443" s="14" t="s">
        <v>1501</v>
      </c>
      <c r="AY443" s="270" t="s">
        <v>1422</v>
      </c>
    </row>
    <row r="444" spans="2:65" s="11" customFormat="1">
      <c r="B444" s="210"/>
      <c r="C444" s="211"/>
      <c r="D444" s="208" t="s">
        <v>1345</v>
      </c>
      <c r="E444" s="212" t="s">
        <v>1448</v>
      </c>
      <c r="F444" s="213" t="s">
        <v>690</v>
      </c>
      <c r="G444" s="211"/>
      <c r="H444" s="214">
        <v>90</v>
      </c>
      <c r="I444" s="215"/>
      <c r="J444" s="211"/>
      <c r="K444" s="211"/>
      <c r="L444" s="216"/>
      <c r="M444" s="217"/>
      <c r="N444" s="218"/>
      <c r="O444" s="218"/>
      <c r="P444" s="218"/>
      <c r="Q444" s="218"/>
      <c r="R444" s="218"/>
      <c r="S444" s="218"/>
      <c r="T444" s="219"/>
      <c r="AT444" s="220" t="s">
        <v>1345</v>
      </c>
      <c r="AU444" s="220" t="s">
        <v>1366</v>
      </c>
      <c r="AV444" s="11" t="s">
        <v>1366</v>
      </c>
      <c r="AW444" s="11" t="s">
        <v>1465</v>
      </c>
      <c r="AX444" s="11" t="s">
        <v>1501</v>
      </c>
      <c r="AY444" s="220" t="s">
        <v>1422</v>
      </c>
    </row>
    <row r="445" spans="2:65" s="12" customFormat="1">
      <c r="B445" s="221"/>
      <c r="C445" s="222"/>
      <c r="D445" s="205" t="s">
        <v>1345</v>
      </c>
      <c r="E445" s="223" t="s">
        <v>1448</v>
      </c>
      <c r="F445" s="224" t="s">
        <v>1348</v>
      </c>
      <c r="G445" s="222"/>
      <c r="H445" s="225">
        <v>184.7</v>
      </c>
      <c r="I445" s="226"/>
      <c r="J445" s="222"/>
      <c r="K445" s="222"/>
      <c r="L445" s="227"/>
      <c r="M445" s="228"/>
      <c r="N445" s="229"/>
      <c r="O445" s="229"/>
      <c r="P445" s="229"/>
      <c r="Q445" s="229"/>
      <c r="R445" s="229"/>
      <c r="S445" s="229"/>
      <c r="T445" s="230"/>
      <c r="AT445" s="231" t="s">
        <v>1345</v>
      </c>
      <c r="AU445" s="231" t="s">
        <v>1366</v>
      </c>
      <c r="AV445" s="12" t="s">
        <v>1358</v>
      </c>
      <c r="AW445" s="12" t="s">
        <v>1465</v>
      </c>
      <c r="AX445" s="12" t="s">
        <v>1450</v>
      </c>
      <c r="AY445" s="231" t="s">
        <v>1422</v>
      </c>
    </row>
    <row r="446" spans="2:65" s="1" customFormat="1" ht="28.75" customHeight="1">
      <c r="B446" s="41"/>
      <c r="C446" s="193" t="s">
        <v>729</v>
      </c>
      <c r="D446" s="193" t="s">
        <v>1424</v>
      </c>
      <c r="E446" s="194" t="s">
        <v>730</v>
      </c>
      <c r="F446" s="195" t="s">
        <v>731</v>
      </c>
      <c r="G446" s="196" t="s">
        <v>1356</v>
      </c>
      <c r="H446" s="197">
        <v>90</v>
      </c>
      <c r="I446" s="198"/>
      <c r="J446" s="199">
        <f>ROUND(I446*H446,2)</f>
        <v>0</v>
      </c>
      <c r="K446" s="195" t="s">
        <v>1357</v>
      </c>
      <c r="L446" s="61"/>
      <c r="M446" s="200" t="s">
        <v>1448</v>
      </c>
      <c r="N446" s="201" t="s">
        <v>1472</v>
      </c>
      <c r="O446" s="42"/>
      <c r="P446" s="202">
        <f>O446*H446</f>
        <v>0</v>
      </c>
      <c r="Q446" s="202">
        <v>1.9300000000000001E-3</v>
      </c>
      <c r="R446" s="202">
        <f>Q446*H446</f>
        <v>0.17369999999999999</v>
      </c>
      <c r="S446" s="202">
        <v>0</v>
      </c>
      <c r="T446" s="203">
        <f>S446*H446</f>
        <v>0</v>
      </c>
      <c r="AR446" s="24" t="s">
        <v>1242</v>
      </c>
      <c r="AT446" s="24" t="s">
        <v>1424</v>
      </c>
      <c r="AU446" s="24" t="s">
        <v>1366</v>
      </c>
      <c r="AY446" s="24" t="s">
        <v>1422</v>
      </c>
      <c r="BE446" s="204">
        <f>IF(N446="základní",J446,0)</f>
        <v>0</v>
      </c>
      <c r="BF446" s="204">
        <f>IF(N446="snížená",J446,0)</f>
        <v>0</v>
      </c>
      <c r="BG446" s="204">
        <f>IF(N446="zákl. přenesená",J446,0)</f>
        <v>0</v>
      </c>
      <c r="BH446" s="204">
        <f>IF(N446="sníž. přenesená",J446,0)</f>
        <v>0</v>
      </c>
      <c r="BI446" s="204">
        <f>IF(N446="nulová",J446,0)</f>
        <v>0</v>
      </c>
      <c r="BJ446" s="24" t="s">
        <v>1450</v>
      </c>
      <c r="BK446" s="204">
        <f>ROUND(I446*H446,2)</f>
        <v>0</v>
      </c>
      <c r="BL446" s="24" t="s">
        <v>1242</v>
      </c>
      <c r="BM446" s="24" t="s">
        <v>732</v>
      </c>
    </row>
    <row r="447" spans="2:65" s="1" customFormat="1" ht="30">
      <c r="B447" s="41"/>
      <c r="C447" s="63"/>
      <c r="D447" s="208" t="s">
        <v>1360</v>
      </c>
      <c r="E447" s="63"/>
      <c r="F447" s="209" t="s">
        <v>727</v>
      </c>
      <c r="G447" s="63"/>
      <c r="H447" s="63"/>
      <c r="I447" s="163"/>
      <c r="J447" s="63"/>
      <c r="K447" s="63"/>
      <c r="L447" s="61"/>
      <c r="M447" s="207"/>
      <c r="N447" s="42"/>
      <c r="O447" s="42"/>
      <c r="P447" s="42"/>
      <c r="Q447" s="42"/>
      <c r="R447" s="42"/>
      <c r="S447" s="42"/>
      <c r="T447" s="78"/>
      <c r="AT447" s="24" t="s">
        <v>1360</v>
      </c>
      <c r="AU447" s="24" t="s">
        <v>1366</v>
      </c>
    </row>
    <row r="448" spans="2:65" s="14" customFormat="1">
      <c r="B448" s="260"/>
      <c r="C448" s="261"/>
      <c r="D448" s="208" t="s">
        <v>1345</v>
      </c>
      <c r="E448" s="262" t="s">
        <v>1448</v>
      </c>
      <c r="F448" s="263" t="s">
        <v>689</v>
      </c>
      <c r="G448" s="261"/>
      <c r="H448" s="264" t="s">
        <v>1448</v>
      </c>
      <c r="I448" s="265"/>
      <c r="J448" s="261"/>
      <c r="K448" s="261"/>
      <c r="L448" s="266"/>
      <c r="M448" s="267"/>
      <c r="N448" s="268"/>
      <c r="O448" s="268"/>
      <c r="P448" s="268"/>
      <c r="Q448" s="268"/>
      <c r="R448" s="268"/>
      <c r="S448" s="268"/>
      <c r="T448" s="269"/>
      <c r="AT448" s="270" t="s">
        <v>1345</v>
      </c>
      <c r="AU448" s="270" t="s">
        <v>1366</v>
      </c>
      <c r="AV448" s="14" t="s">
        <v>1450</v>
      </c>
      <c r="AW448" s="14" t="s">
        <v>1465</v>
      </c>
      <c r="AX448" s="14" t="s">
        <v>1501</v>
      </c>
      <c r="AY448" s="270" t="s">
        <v>1422</v>
      </c>
    </row>
    <row r="449" spans="2:65" s="11" customFormat="1">
      <c r="B449" s="210"/>
      <c r="C449" s="211"/>
      <c r="D449" s="205" t="s">
        <v>1345</v>
      </c>
      <c r="E449" s="232" t="s">
        <v>1448</v>
      </c>
      <c r="F449" s="233" t="s">
        <v>690</v>
      </c>
      <c r="G449" s="211"/>
      <c r="H449" s="234">
        <v>90</v>
      </c>
      <c r="I449" s="215"/>
      <c r="J449" s="211"/>
      <c r="K449" s="211"/>
      <c r="L449" s="216"/>
      <c r="M449" s="217"/>
      <c r="N449" s="218"/>
      <c r="O449" s="218"/>
      <c r="P449" s="218"/>
      <c r="Q449" s="218"/>
      <c r="R449" s="218"/>
      <c r="S449" s="218"/>
      <c r="T449" s="219"/>
      <c r="AT449" s="220" t="s">
        <v>1345</v>
      </c>
      <c r="AU449" s="220" t="s">
        <v>1366</v>
      </c>
      <c r="AV449" s="11" t="s">
        <v>1366</v>
      </c>
      <c r="AW449" s="11" t="s">
        <v>1465</v>
      </c>
      <c r="AX449" s="11" t="s">
        <v>1450</v>
      </c>
      <c r="AY449" s="220" t="s">
        <v>1422</v>
      </c>
    </row>
    <row r="450" spans="2:65" s="1" customFormat="1" ht="40.25" customHeight="1">
      <c r="B450" s="41"/>
      <c r="C450" s="193" t="s">
        <v>733</v>
      </c>
      <c r="D450" s="193" t="s">
        <v>1424</v>
      </c>
      <c r="E450" s="194" t="s">
        <v>734</v>
      </c>
      <c r="F450" s="195" t="s">
        <v>624</v>
      </c>
      <c r="G450" s="196" t="s">
        <v>1317</v>
      </c>
      <c r="H450" s="197">
        <v>8.69</v>
      </c>
      <c r="I450" s="198"/>
      <c r="J450" s="199">
        <f>ROUND(I450*H450,2)</f>
        <v>0</v>
      </c>
      <c r="K450" s="195" t="s">
        <v>1357</v>
      </c>
      <c r="L450" s="61"/>
      <c r="M450" s="200" t="s">
        <v>1448</v>
      </c>
      <c r="N450" s="201" t="s">
        <v>1472</v>
      </c>
      <c r="O450" s="42"/>
      <c r="P450" s="202">
        <f>O450*H450</f>
        <v>0</v>
      </c>
      <c r="Q450" s="202">
        <v>0</v>
      </c>
      <c r="R450" s="202">
        <f>Q450*H450</f>
        <v>0</v>
      </c>
      <c r="S450" s="202">
        <v>0</v>
      </c>
      <c r="T450" s="203">
        <f>S450*H450</f>
        <v>0</v>
      </c>
      <c r="AR450" s="24" t="s">
        <v>1242</v>
      </c>
      <c r="AT450" s="24" t="s">
        <v>1424</v>
      </c>
      <c r="AU450" s="24" t="s">
        <v>1366</v>
      </c>
      <c r="AY450" s="24" t="s">
        <v>1422</v>
      </c>
      <c r="BE450" s="204">
        <f>IF(N450="základní",J450,0)</f>
        <v>0</v>
      </c>
      <c r="BF450" s="204">
        <f>IF(N450="snížená",J450,0)</f>
        <v>0</v>
      </c>
      <c r="BG450" s="204">
        <f>IF(N450="zákl. přenesená",J450,0)</f>
        <v>0</v>
      </c>
      <c r="BH450" s="204">
        <f>IF(N450="sníž. přenesená",J450,0)</f>
        <v>0</v>
      </c>
      <c r="BI450" s="204">
        <f>IF(N450="nulová",J450,0)</f>
        <v>0</v>
      </c>
      <c r="BJ450" s="24" t="s">
        <v>1450</v>
      </c>
      <c r="BK450" s="204">
        <f>ROUND(I450*H450,2)</f>
        <v>0</v>
      </c>
      <c r="BL450" s="24" t="s">
        <v>1242</v>
      </c>
      <c r="BM450" s="24" t="s">
        <v>625</v>
      </c>
    </row>
    <row r="451" spans="2:65" s="1" customFormat="1" ht="90">
      <c r="B451" s="41"/>
      <c r="C451" s="63"/>
      <c r="D451" s="208" t="s">
        <v>1360</v>
      </c>
      <c r="E451" s="63"/>
      <c r="F451" s="209" t="s">
        <v>886</v>
      </c>
      <c r="G451" s="63"/>
      <c r="H451" s="63"/>
      <c r="I451" s="163"/>
      <c r="J451" s="63"/>
      <c r="K451" s="63"/>
      <c r="L451" s="61"/>
      <c r="M451" s="207"/>
      <c r="N451" s="42"/>
      <c r="O451" s="42"/>
      <c r="P451" s="42"/>
      <c r="Q451" s="42"/>
      <c r="R451" s="42"/>
      <c r="S451" s="42"/>
      <c r="T451" s="78"/>
      <c r="AT451" s="24" t="s">
        <v>1360</v>
      </c>
      <c r="AU451" s="24" t="s">
        <v>1366</v>
      </c>
    </row>
    <row r="452" spans="2:65" s="10" customFormat="1" ht="29.75" customHeight="1">
      <c r="B452" s="176"/>
      <c r="C452" s="177"/>
      <c r="D452" s="190" t="s">
        <v>1500</v>
      </c>
      <c r="E452" s="191" t="s">
        <v>626</v>
      </c>
      <c r="F452" s="191" t="s">
        <v>627</v>
      </c>
      <c r="G452" s="177"/>
      <c r="H452" s="177"/>
      <c r="I452" s="180"/>
      <c r="J452" s="192">
        <f>BK452</f>
        <v>0</v>
      </c>
      <c r="K452" s="177"/>
      <c r="L452" s="182"/>
      <c r="M452" s="183"/>
      <c r="N452" s="184"/>
      <c r="O452" s="184"/>
      <c r="P452" s="185">
        <f>SUM(P453:P455)</f>
        <v>0</v>
      </c>
      <c r="Q452" s="184"/>
      <c r="R452" s="185">
        <f>SUM(R453:R455)</f>
        <v>1.9800000000000002E-2</v>
      </c>
      <c r="S452" s="184"/>
      <c r="T452" s="186">
        <f>SUM(T453:T455)</f>
        <v>0</v>
      </c>
      <c r="AR452" s="187" t="s">
        <v>1366</v>
      </c>
      <c r="AT452" s="188" t="s">
        <v>1500</v>
      </c>
      <c r="AU452" s="188" t="s">
        <v>1450</v>
      </c>
      <c r="AY452" s="187" t="s">
        <v>1422</v>
      </c>
      <c r="BK452" s="189">
        <f>SUM(BK453:BK455)</f>
        <v>0</v>
      </c>
    </row>
    <row r="453" spans="2:65" s="1" customFormat="1" ht="20.5" customHeight="1">
      <c r="B453" s="41"/>
      <c r="C453" s="193" t="s">
        <v>628</v>
      </c>
      <c r="D453" s="193" t="s">
        <v>1424</v>
      </c>
      <c r="E453" s="194" t="s">
        <v>629</v>
      </c>
      <c r="F453" s="195" t="s">
        <v>630</v>
      </c>
      <c r="G453" s="196" t="s">
        <v>1356</v>
      </c>
      <c r="H453" s="197">
        <v>4.4000000000000004</v>
      </c>
      <c r="I453" s="198"/>
      <c r="J453" s="199">
        <f>ROUND(I453*H453,2)</f>
        <v>0</v>
      </c>
      <c r="K453" s="195" t="s">
        <v>1448</v>
      </c>
      <c r="L453" s="61"/>
      <c r="M453" s="200" t="s">
        <v>1448</v>
      </c>
      <c r="N453" s="201" t="s">
        <v>1472</v>
      </c>
      <c r="O453" s="42"/>
      <c r="P453" s="202">
        <f>O453*H453</f>
        <v>0</v>
      </c>
      <c r="Q453" s="202">
        <v>4.4999999999999997E-3</v>
      </c>
      <c r="R453" s="202">
        <f>Q453*H453</f>
        <v>1.9800000000000002E-2</v>
      </c>
      <c r="S453" s="202">
        <v>0</v>
      </c>
      <c r="T453" s="203">
        <f>S453*H453</f>
        <v>0</v>
      </c>
      <c r="AR453" s="24" t="s">
        <v>1242</v>
      </c>
      <c r="AT453" s="24" t="s">
        <v>1424</v>
      </c>
      <c r="AU453" s="24" t="s">
        <v>1366</v>
      </c>
      <c r="AY453" s="24" t="s">
        <v>1422</v>
      </c>
      <c r="BE453" s="204">
        <f>IF(N453="základní",J453,0)</f>
        <v>0</v>
      </c>
      <c r="BF453" s="204">
        <f>IF(N453="snížená",J453,0)</f>
        <v>0</v>
      </c>
      <c r="BG453" s="204">
        <f>IF(N453="zákl. přenesená",J453,0)</f>
        <v>0</v>
      </c>
      <c r="BH453" s="204">
        <f>IF(N453="sníž. přenesená",J453,0)</f>
        <v>0</v>
      </c>
      <c r="BI453" s="204">
        <f>IF(N453="nulová",J453,0)</f>
        <v>0</v>
      </c>
      <c r="BJ453" s="24" t="s">
        <v>1450</v>
      </c>
      <c r="BK453" s="204">
        <f>ROUND(I453*H453,2)</f>
        <v>0</v>
      </c>
      <c r="BL453" s="24" t="s">
        <v>1242</v>
      </c>
      <c r="BM453" s="24" t="s">
        <v>631</v>
      </c>
    </row>
    <row r="454" spans="2:65" s="1" customFormat="1" ht="40.25" customHeight="1">
      <c r="B454" s="41"/>
      <c r="C454" s="193" t="s">
        <v>632</v>
      </c>
      <c r="D454" s="193" t="s">
        <v>1424</v>
      </c>
      <c r="E454" s="194" t="s">
        <v>633</v>
      </c>
      <c r="F454" s="195" t="s">
        <v>634</v>
      </c>
      <c r="G454" s="196" t="s">
        <v>1317</v>
      </c>
      <c r="H454" s="197">
        <v>0.02</v>
      </c>
      <c r="I454" s="198"/>
      <c r="J454" s="199">
        <f>ROUND(I454*H454,2)</f>
        <v>0</v>
      </c>
      <c r="K454" s="195" t="s">
        <v>1357</v>
      </c>
      <c r="L454" s="61"/>
      <c r="M454" s="200" t="s">
        <v>1448</v>
      </c>
      <c r="N454" s="201" t="s">
        <v>1472</v>
      </c>
      <c r="O454" s="42"/>
      <c r="P454" s="202">
        <f>O454*H454</f>
        <v>0</v>
      </c>
      <c r="Q454" s="202">
        <v>0</v>
      </c>
      <c r="R454" s="202">
        <f>Q454*H454</f>
        <v>0</v>
      </c>
      <c r="S454" s="202">
        <v>0</v>
      </c>
      <c r="T454" s="203">
        <f>S454*H454</f>
        <v>0</v>
      </c>
      <c r="AR454" s="24" t="s">
        <v>1242</v>
      </c>
      <c r="AT454" s="24" t="s">
        <v>1424</v>
      </c>
      <c r="AU454" s="24" t="s">
        <v>1366</v>
      </c>
      <c r="AY454" s="24" t="s">
        <v>1422</v>
      </c>
      <c r="BE454" s="204">
        <f>IF(N454="základní",J454,0)</f>
        <v>0</v>
      </c>
      <c r="BF454" s="204">
        <f>IF(N454="snížená",J454,0)</f>
        <v>0</v>
      </c>
      <c r="BG454" s="204">
        <f>IF(N454="zákl. přenesená",J454,0)</f>
        <v>0</v>
      </c>
      <c r="BH454" s="204">
        <f>IF(N454="sníž. přenesená",J454,0)</f>
        <v>0</v>
      </c>
      <c r="BI454" s="204">
        <f>IF(N454="nulová",J454,0)</f>
        <v>0</v>
      </c>
      <c r="BJ454" s="24" t="s">
        <v>1450</v>
      </c>
      <c r="BK454" s="204">
        <f>ROUND(I454*H454,2)</f>
        <v>0</v>
      </c>
      <c r="BL454" s="24" t="s">
        <v>1242</v>
      </c>
      <c r="BM454" s="24" t="s">
        <v>635</v>
      </c>
    </row>
    <row r="455" spans="2:65" s="1" customFormat="1" ht="90">
      <c r="B455" s="41"/>
      <c r="C455" s="63"/>
      <c r="D455" s="208" t="s">
        <v>1360</v>
      </c>
      <c r="E455" s="63"/>
      <c r="F455" s="209" t="s">
        <v>783</v>
      </c>
      <c r="G455" s="63"/>
      <c r="H455" s="63"/>
      <c r="I455" s="163"/>
      <c r="J455" s="63"/>
      <c r="K455" s="63"/>
      <c r="L455" s="61"/>
      <c r="M455" s="207"/>
      <c r="N455" s="42"/>
      <c r="O455" s="42"/>
      <c r="P455" s="42"/>
      <c r="Q455" s="42"/>
      <c r="R455" s="42"/>
      <c r="S455" s="42"/>
      <c r="T455" s="78"/>
      <c r="AT455" s="24" t="s">
        <v>1360</v>
      </c>
      <c r="AU455" s="24" t="s">
        <v>1366</v>
      </c>
    </row>
    <row r="456" spans="2:65" s="10" customFormat="1" ht="29.75" customHeight="1">
      <c r="B456" s="176"/>
      <c r="C456" s="177"/>
      <c r="D456" s="190" t="s">
        <v>1500</v>
      </c>
      <c r="E456" s="191" t="s">
        <v>636</v>
      </c>
      <c r="F456" s="191" t="s">
        <v>637</v>
      </c>
      <c r="G456" s="177"/>
      <c r="H456" s="177"/>
      <c r="I456" s="180"/>
      <c r="J456" s="192">
        <f>BK456</f>
        <v>0</v>
      </c>
      <c r="K456" s="177"/>
      <c r="L456" s="182"/>
      <c r="M456" s="183"/>
      <c r="N456" s="184"/>
      <c r="O456" s="184"/>
      <c r="P456" s="185">
        <f>SUM(P457:P479)</f>
        <v>0</v>
      </c>
      <c r="Q456" s="184"/>
      <c r="R456" s="185">
        <f>SUM(R457:R479)</f>
        <v>1.69566006</v>
      </c>
      <c r="S456" s="184"/>
      <c r="T456" s="186">
        <f>SUM(T457:T479)</f>
        <v>0</v>
      </c>
      <c r="AR456" s="187" t="s">
        <v>1366</v>
      </c>
      <c r="AT456" s="188" t="s">
        <v>1500</v>
      </c>
      <c r="AU456" s="188" t="s">
        <v>1450</v>
      </c>
      <c r="AY456" s="187" t="s">
        <v>1422</v>
      </c>
      <c r="BK456" s="189">
        <f>SUM(BK457:BK479)</f>
        <v>0</v>
      </c>
    </row>
    <row r="457" spans="2:65" s="1" customFormat="1" ht="28.75" customHeight="1">
      <c r="B457" s="41"/>
      <c r="C457" s="193" t="s">
        <v>638</v>
      </c>
      <c r="D457" s="193" t="s">
        <v>1424</v>
      </c>
      <c r="E457" s="194" t="s">
        <v>639</v>
      </c>
      <c r="F457" s="195" t="s">
        <v>640</v>
      </c>
      <c r="G457" s="196" t="s">
        <v>1356</v>
      </c>
      <c r="H457" s="197">
        <v>3.58</v>
      </c>
      <c r="I457" s="198"/>
      <c r="J457" s="199">
        <f>ROUND(I457*H457,2)</f>
        <v>0</v>
      </c>
      <c r="K457" s="195" t="s">
        <v>1357</v>
      </c>
      <c r="L457" s="61"/>
      <c r="M457" s="200" t="s">
        <v>1448</v>
      </c>
      <c r="N457" s="201" t="s">
        <v>1472</v>
      </c>
      <c r="O457" s="42"/>
      <c r="P457" s="202">
        <f>O457*H457</f>
        <v>0</v>
      </c>
      <c r="Q457" s="202">
        <v>2.9499999999999999E-3</v>
      </c>
      <c r="R457" s="202">
        <f>Q457*H457</f>
        <v>1.0560999999999999E-2</v>
      </c>
      <c r="S457" s="202">
        <v>0</v>
      </c>
      <c r="T457" s="203">
        <f>S457*H457</f>
        <v>0</v>
      </c>
      <c r="AR457" s="24" t="s">
        <v>1242</v>
      </c>
      <c r="AT457" s="24" t="s">
        <v>1424</v>
      </c>
      <c r="AU457" s="24" t="s">
        <v>1366</v>
      </c>
      <c r="AY457" s="24" t="s">
        <v>1422</v>
      </c>
      <c r="BE457" s="204">
        <f>IF(N457="základní",J457,0)</f>
        <v>0</v>
      </c>
      <c r="BF457" s="204">
        <f>IF(N457="snížená",J457,0)</f>
        <v>0</v>
      </c>
      <c r="BG457" s="204">
        <f>IF(N457="zákl. přenesená",J457,0)</f>
        <v>0</v>
      </c>
      <c r="BH457" s="204">
        <f>IF(N457="sníž. přenesená",J457,0)</f>
        <v>0</v>
      </c>
      <c r="BI457" s="204">
        <f>IF(N457="nulová",J457,0)</f>
        <v>0</v>
      </c>
      <c r="BJ457" s="24" t="s">
        <v>1450</v>
      </c>
      <c r="BK457" s="204">
        <f>ROUND(I457*H457,2)</f>
        <v>0</v>
      </c>
      <c r="BL457" s="24" t="s">
        <v>1242</v>
      </c>
      <c r="BM457" s="24" t="s">
        <v>641</v>
      </c>
    </row>
    <row r="458" spans="2:65" s="11" customFormat="1">
      <c r="B458" s="210"/>
      <c r="C458" s="211"/>
      <c r="D458" s="205" t="s">
        <v>1345</v>
      </c>
      <c r="E458" s="232" t="s">
        <v>1448</v>
      </c>
      <c r="F458" s="233" t="s">
        <v>642</v>
      </c>
      <c r="G458" s="211"/>
      <c r="H458" s="234">
        <v>3.58</v>
      </c>
      <c r="I458" s="215"/>
      <c r="J458" s="211"/>
      <c r="K458" s="211"/>
      <c r="L458" s="216"/>
      <c r="M458" s="217"/>
      <c r="N458" s="218"/>
      <c r="O458" s="218"/>
      <c r="P458" s="218"/>
      <c r="Q458" s="218"/>
      <c r="R458" s="218"/>
      <c r="S458" s="218"/>
      <c r="T458" s="219"/>
      <c r="AT458" s="220" t="s">
        <v>1345</v>
      </c>
      <c r="AU458" s="220" t="s">
        <v>1366</v>
      </c>
      <c r="AV458" s="11" t="s">
        <v>1366</v>
      </c>
      <c r="AW458" s="11" t="s">
        <v>1465</v>
      </c>
      <c r="AX458" s="11" t="s">
        <v>1450</v>
      </c>
      <c r="AY458" s="220" t="s">
        <v>1422</v>
      </c>
    </row>
    <row r="459" spans="2:65" s="1" customFormat="1" ht="20.5" customHeight="1">
      <c r="B459" s="41"/>
      <c r="C459" s="250" t="s">
        <v>643</v>
      </c>
      <c r="D459" s="250" t="s">
        <v>1132</v>
      </c>
      <c r="E459" s="251" t="s">
        <v>644</v>
      </c>
      <c r="F459" s="252" t="s">
        <v>645</v>
      </c>
      <c r="G459" s="253" t="s">
        <v>1245</v>
      </c>
      <c r="H459" s="254">
        <v>3.9380000000000002</v>
      </c>
      <c r="I459" s="255"/>
      <c r="J459" s="256">
        <f>ROUND(I459*H459,2)</f>
        <v>0</v>
      </c>
      <c r="K459" s="252" t="s">
        <v>1357</v>
      </c>
      <c r="L459" s="257"/>
      <c r="M459" s="258" t="s">
        <v>1448</v>
      </c>
      <c r="N459" s="259" t="s">
        <v>1472</v>
      </c>
      <c r="O459" s="42"/>
      <c r="P459" s="202">
        <f>O459*H459</f>
        <v>0</v>
      </c>
      <c r="Q459" s="202">
        <v>1.17E-3</v>
      </c>
      <c r="R459" s="202">
        <f>Q459*H459</f>
        <v>4.6074600000000007E-3</v>
      </c>
      <c r="S459" s="202">
        <v>0</v>
      </c>
      <c r="T459" s="203">
        <f>S459*H459</f>
        <v>0</v>
      </c>
      <c r="AR459" s="24" t="s">
        <v>1179</v>
      </c>
      <c r="AT459" s="24" t="s">
        <v>1132</v>
      </c>
      <c r="AU459" s="24" t="s">
        <v>1366</v>
      </c>
      <c r="AY459" s="24" t="s">
        <v>1422</v>
      </c>
      <c r="BE459" s="204">
        <f>IF(N459="základní",J459,0)</f>
        <v>0</v>
      </c>
      <c r="BF459" s="204">
        <f>IF(N459="snížená",J459,0)</f>
        <v>0</v>
      </c>
      <c r="BG459" s="204">
        <f>IF(N459="zákl. přenesená",J459,0)</f>
        <v>0</v>
      </c>
      <c r="BH459" s="204">
        <f>IF(N459="sníž. přenesená",J459,0)</f>
        <v>0</v>
      </c>
      <c r="BI459" s="204">
        <f>IF(N459="nulová",J459,0)</f>
        <v>0</v>
      </c>
      <c r="BJ459" s="24" t="s">
        <v>1450</v>
      </c>
      <c r="BK459" s="204">
        <f>ROUND(I459*H459,2)</f>
        <v>0</v>
      </c>
      <c r="BL459" s="24" t="s">
        <v>1242</v>
      </c>
      <c r="BM459" s="24" t="s">
        <v>646</v>
      </c>
    </row>
    <row r="460" spans="2:65" s="11" customFormat="1">
      <c r="B460" s="210"/>
      <c r="C460" s="211"/>
      <c r="D460" s="205" t="s">
        <v>1345</v>
      </c>
      <c r="E460" s="211"/>
      <c r="F460" s="233" t="s">
        <v>647</v>
      </c>
      <c r="G460" s="211"/>
      <c r="H460" s="234">
        <v>3.9380000000000002</v>
      </c>
      <c r="I460" s="215"/>
      <c r="J460" s="211"/>
      <c r="K460" s="211"/>
      <c r="L460" s="216"/>
      <c r="M460" s="217"/>
      <c r="N460" s="218"/>
      <c r="O460" s="218"/>
      <c r="P460" s="218"/>
      <c r="Q460" s="218"/>
      <c r="R460" s="218"/>
      <c r="S460" s="218"/>
      <c r="T460" s="219"/>
      <c r="AT460" s="220" t="s">
        <v>1345</v>
      </c>
      <c r="AU460" s="220" t="s">
        <v>1366</v>
      </c>
      <c r="AV460" s="11" t="s">
        <v>1366</v>
      </c>
      <c r="AW460" s="11" t="s">
        <v>1432</v>
      </c>
      <c r="AX460" s="11" t="s">
        <v>1450</v>
      </c>
      <c r="AY460" s="220" t="s">
        <v>1422</v>
      </c>
    </row>
    <row r="461" spans="2:65" s="1" customFormat="1" ht="28.75" customHeight="1">
      <c r="B461" s="41"/>
      <c r="C461" s="193" t="s">
        <v>648</v>
      </c>
      <c r="D461" s="193" t="s">
        <v>1424</v>
      </c>
      <c r="E461" s="194" t="s">
        <v>649</v>
      </c>
      <c r="F461" s="195" t="s">
        <v>650</v>
      </c>
      <c r="G461" s="196" t="s">
        <v>1356</v>
      </c>
      <c r="H461" s="197">
        <v>55.930999999999997</v>
      </c>
      <c r="I461" s="198"/>
      <c r="J461" s="199">
        <f>ROUND(I461*H461,2)</f>
        <v>0</v>
      </c>
      <c r="K461" s="195" t="s">
        <v>1357</v>
      </c>
      <c r="L461" s="61"/>
      <c r="M461" s="200" t="s">
        <v>1448</v>
      </c>
      <c r="N461" s="201" t="s">
        <v>1472</v>
      </c>
      <c r="O461" s="42"/>
      <c r="P461" s="202">
        <f>O461*H461</f>
        <v>0</v>
      </c>
      <c r="Q461" s="202">
        <v>3.5999999999999999E-3</v>
      </c>
      <c r="R461" s="202">
        <f>Q461*H461</f>
        <v>0.20135159999999999</v>
      </c>
      <c r="S461" s="202">
        <v>0</v>
      </c>
      <c r="T461" s="203">
        <f>S461*H461</f>
        <v>0</v>
      </c>
      <c r="AR461" s="24" t="s">
        <v>1242</v>
      </c>
      <c r="AT461" s="24" t="s">
        <v>1424</v>
      </c>
      <c r="AU461" s="24" t="s">
        <v>1366</v>
      </c>
      <c r="AY461" s="24" t="s">
        <v>1422</v>
      </c>
      <c r="BE461" s="204">
        <f>IF(N461="základní",J461,0)</f>
        <v>0</v>
      </c>
      <c r="BF461" s="204">
        <f>IF(N461="snížená",J461,0)</f>
        <v>0</v>
      </c>
      <c r="BG461" s="204">
        <f>IF(N461="zákl. přenesená",J461,0)</f>
        <v>0</v>
      </c>
      <c r="BH461" s="204">
        <f>IF(N461="sníž. přenesená",J461,0)</f>
        <v>0</v>
      </c>
      <c r="BI461" s="204">
        <f>IF(N461="nulová",J461,0)</f>
        <v>0</v>
      </c>
      <c r="BJ461" s="24" t="s">
        <v>1450</v>
      </c>
      <c r="BK461" s="204">
        <f>ROUND(I461*H461,2)</f>
        <v>0</v>
      </c>
      <c r="BL461" s="24" t="s">
        <v>1242</v>
      </c>
      <c r="BM461" s="24" t="s">
        <v>651</v>
      </c>
    </row>
    <row r="462" spans="2:65" s="11" customFormat="1">
      <c r="B462" s="210"/>
      <c r="C462" s="211"/>
      <c r="D462" s="208" t="s">
        <v>1345</v>
      </c>
      <c r="E462" s="212" t="s">
        <v>1448</v>
      </c>
      <c r="F462" s="213" t="s">
        <v>652</v>
      </c>
      <c r="G462" s="211"/>
      <c r="H462" s="214">
        <v>18.75</v>
      </c>
      <c r="I462" s="215"/>
      <c r="J462" s="211"/>
      <c r="K462" s="211"/>
      <c r="L462" s="216"/>
      <c r="M462" s="217"/>
      <c r="N462" s="218"/>
      <c r="O462" s="218"/>
      <c r="P462" s="218"/>
      <c r="Q462" s="218"/>
      <c r="R462" s="218"/>
      <c r="S462" s="218"/>
      <c r="T462" s="219"/>
      <c r="AT462" s="220" t="s">
        <v>1345</v>
      </c>
      <c r="AU462" s="220" t="s">
        <v>1366</v>
      </c>
      <c r="AV462" s="11" t="s">
        <v>1366</v>
      </c>
      <c r="AW462" s="11" t="s">
        <v>1465</v>
      </c>
      <c r="AX462" s="11" t="s">
        <v>1501</v>
      </c>
      <c r="AY462" s="220" t="s">
        <v>1422</v>
      </c>
    </row>
    <row r="463" spans="2:65" s="11" customFormat="1">
      <c r="B463" s="210"/>
      <c r="C463" s="211"/>
      <c r="D463" s="208" t="s">
        <v>1345</v>
      </c>
      <c r="E463" s="212" t="s">
        <v>1448</v>
      </c>
      <c r="F463" s="213" t="s">
        <v>653</v>
      </c>
      <c r="G463" s="211"/>
      <c r="H463" s="214">
        <v>29.5</v>
      </c>
      <c r="I463" s="215"/>
      <c r="J463" s="211"/>
      <c r="K463" s="211"/>
      <c r="L463" s="216"/>
      <c r="M463" s="217"/>
      <c r="N463" s="218"/>
      <c r="O463" s="218"/>
      <c r="P463" s="218"/>
      <c r="Q463" s="218"/>
      <c r="R463" s="218"/>
      <c r="S463" s="218"/>
      <c r="T463" s="219"/>
      <c r="AT463" s="220" t="s">
        <v>1345</v>
      </c>
      <c r="AU463" s="220" t="s">
        <v>1366</v>
      </c>
      <c r="AV463" s="11" t="s">
        <v>1366</v>
      </c>
      <c r="AW463" s="11" t="s">
        <v>1465</v>
      </c>
      <c r="AX463" s="11" t="s">
        <v>1501</v>
      </c>
      <c r="AY463" s="220" t="s">
        <v>1422</v>
      </c>
    </row>
    <row r="464" spans="2:65" s="11" customFormat="1">
      <c r="B464" s="210"/>
      <c r="C464" s="211"/>
      <c r="D464" s="208" t="s">
        <v>1345</v>
      </c>
      <c r="E464" s="212" t="s">
        <v>1448</v>
      </c>
      <c r="F464" s="213" t="s">
        <v>654</v>
      </c>
      <c r="G464" s="211"/>
      <c r="H464" s="214">
        <v>13</v>
      </c>
      <c r="I464" s="215"/>
      <c r="J464" s="211"/>
      <c r="K464" s="211"/>
      <c r="L464" s="216"/>
      <c r="M464" s="217"/>
      <c r="N464" s="218"/>
      <c r="O464" s="218"/>
      <c r="P464" s="218"/>
      <c r="Q464" s="218"/>
      <c r="R464" s="218"/>
      <c r="S464" s="218"/>
      <c r="T464" s="219"/>
      <c r="AT464" s="220" t="s">
        <v>1345</v>
      </c>
      <c r="AU464" s="220" t="s">
        <v>1366</v>
      </c>
      <c r="AV464" s="11" t="s">
        <v>1366</v>
      </c>
      <c r="AW464" s="11" t="s">
        <v>1465</v>
      </c>
      <c r="AX464" s="11" t="s">
        <v>1501</v>
      </c>
      <c r="AY464" s="220" t="s">
        <v>1422</v>
      </c>
    </row>
    <row r="465" spans="2:65" s="11" customFormat="1">
      <c r="B465" s="210"/>
      <c r="C465" s="211"/>
      <c r="D465" s="208" t="s">
        <v>1345</v>
      </c>
      <c r="E465" s="212" t="s">
        <v>1448</v>
      </c>
      <c r="F465" s="213" t="s">
        <v>655</v>
      </c>
      <c r="G465" s="211"/>
      <c r="H465" s="214">
        <v>-4.1369999999999996</v>
      </c>
      <c r="I465" s="215"/>
      <c r="J465" s="211"/>
      <c r="K465" s="211"/>
      <c r="L465" s="216"/>
      <c r="M465" s="217"/>
      <c r="N465" s="218"/>
      <c r="O465" s="218"/>
      <c r="P465" s="218"/>
      <c r="Q465" s="218"/>
      <c r="R465" s="218"/>
      <c r="S465" s="218"/>
      <c r="T465" s="219"/>
      <c r="AT465" s="220" t="s">
        <v>1345</v>
      </c>
      <c r="AU465" s="220" t="s">
        <v>1366</v>
      </c>
      <c r="AV465" s="11" t="s">
        <v>1366</v>
      </c>
      <c r="AW465" s="11" t="s">
        <v>1465</v>
      </c>
      <c r="AX465" s="11" t="s">
        <v>1501</v>
      </c>
      <c r="AY465" s="220" t="s">
        <v>1422</v>
      </c>
    </row>
    <row r="466" spans="2:65" s="11" customFormat="1">
      <c r="B466" s="210"/>
      <c r="C466" s="211"/>
      <c r="D466" s="208" t="s">
        <v>1345</v>
      </c>
      <c r="E466" s="212" t="s">
        <v>1448</v>
      </c>
      <c r="F466" s="213" t="s">
        <v>1273</v>
      </c>
      <c r="G466" s="211"/>
      <c r="H466" s="214">
        <v>-1.1819999999999999</v>
      </c>
      <c r="I466" s="215"/>
      <c r="J466" s="211"/>
      <c r="K466" s="211"/>
      <c r="L466" s="216"/>
      <c r="M466" s="217"/>
      <c r="N466" s="218"/>
      <c r="O466" s="218"/>
      <c r="P466" s="218"/>
      <c r="Q466" s="218"/>
      <c r="R466" s="218"/>
      <c r="S466" s="218"/>
      <c r="T466" s="219"/>
      <c r="AT466" s="220" t="s">
        <v>1345</v>
      </c>
      <c r="AU466" s="220" t="s">
        <v>1366</v>
      </c>
      <c r="AV466" s="11" t="s">
        <v>1366</v>
      </c>
      <c r="AW466" s="11" t="s">
        <v>1465</v>
      </c>
      <c r="AX466" s="11" t="s">
        <v>1501</v>
      </c>
      <c r="AY466" s="220" t="s">
        <v>1422</v>
      </c>
    </row>
    <row r="467" spans="2:65" s="12" customFormat="1">
      <c r="B467" s="221"/>
      <c r="C467" s="222"/>
      <c r="D467" s="205" t="s">
        <v>1345</v>
      </c>
      <c r="E467" s="223" t="s">
        <v>1448</v>
      </c>
      <c r="F467" s="224" t="s">
        <v>1348</v>
      </c>
      <c r="G467" s="222"/>
      <c r="H467" s="225">
        <v>55.930999999999997</v>
      </c>
      <c r="I467" s="226"/>
      <c r="J467" s="222"/>
      <c r="K467" s="222"/>
      <c r="L467" s="227"/>
      <c r="M467" s="228"/>
      <c r="N467" s="229"/>
      <c r="O467" s="229"/>
      <c r="P467" s="229"/>
      <c r="Q467" s="229"/>
      <c r="R467" s="229"/>
      <c r="S467" s="229"/>
      <c r="T467" s="230"/>
      <c r="AT467" s="231" t="s">
        <v>1345</v>
      </c>
      <c r="AU467" s="231" t="s">
        <v>1366</v>
      </c>
      <c r="AV467" s="12" t="s">
        <v>1358</v>
      </c>
      <c r="AW467" s="12" t="s">
        <v>1465</v>
      </c>
      <c r="AX467" s="12" t="s">
        <v>1450</v>
      </c>
      <c r="AY467" s="231" t="s">
        <v>1422</v>
      </c>
    </row>
    <row r="468" spans="2:65" s="1" customFormat="1" ht="20.5" customHeight="1">
      <c r="B468" s="41"/>
      <c r="C468" s="250" t="s">
        <v>656</v>
      </c>
      <c r="D468" s="250" t="s">
        <v>1132</v>
      </c>
      <c r="E468" s="251" t="s">
        <v>657</v>
      </c>
      <c r="F468" s="252" t="s">
        <v>658</v>
      </c>
      <c r="G468" s="253" t="s">
        <v>1356</v>
      </c>
      <c r="H468" s="254">
        <v>64.320999999999998</v>
      </c>
      <c r="I468" s="255"/>
      <c r="J468" s="256">
        <f>ROUND(I468*H468,2)</f>
        <v>0</v>
      </c>
      <c r="K468" s="252" t="s">
        <v>1448</v>
      </c>
      <c r="L468" s="257"/>
      <c r="M468" s="258" t="s">
        <v>1448</v>
      </c>
      <c r="N468" s="259" t="s">
        <v>1472</v>
      </c>
      <c r="O468" s="42"/>
      <c r="P468" s="202">
        <f>O468*H468</f>
        <v>0</v>
      </c>
      <c r="Q468" s="202">
        <v>2.2700000000000001E-2</v>
      </c>
      <c r="R468" s="202">
        <f>Q468*H468</f>
        <v>1.4600867</v>
      </c>
      <c r="S468" s="202">
        <v>0</v>
      </c>
      <c r="T468" s="203">
        <f>S468*H468</f>
        <v>0</v>
      </c>
      <c r="AR468" s="24" t="s">
        <v>1179</v>
      </c>
      <c r="AT468" s="24" t="s">
        <v>1132</v>
      </c>
      <c r="AU468" s="24" t="s">
        <v>1366</v>
      </c>
      <c r="AY468" s="24" t="s">
        <v>1422</v>
      </c>
      <c r="BE468" s="204">
        <f>IF(N468="základní",J468,0)</f>
        <v>0</v>
      </c>
      <c r="BF468" s="204">
        <f>IF(N468="snížená",J468,0)</f>
        <v>0</v>
      </c>
      <c r="BG468" s="204">
        <f>IF(N468="zákl. přenesená",J468,0)</f>
        <v>0</v>
      </c>
      <c r="BH468" s="204">
        <f>IF(N468="sníž. přenesená",J468,0)</f>
        <v>0</v>
      </c>
      <c r="BI468" s="204">
        <f>IF(N468="nulová",J468,0)</f>
        <v>0</v>
      </c>
      <c r="BJ468" s="24" t="s">
        <v>1450</v>
      </c>
      <c r="BK468" s="204">
        <f>ROUND(I468*H468,2)</f>
        <v>0</v>
      </c>
      <c r="BL468" s="24" t="s">
        <v>1242</v>
      </c>
      <c r="BM468" s="24" t="s">
        <v>659</v>
      </c>
    </row>
    <row r="469" spans="2:65" s="11" customFormat="1">
      <c r="B469" s="210"/>
      <c r="C469" s="211"/>
      <c r="D469" s="205" t="s">
        <v>1345</v>
      </c>
      <c r="E469" s="211"/>
      <c r="F469" s="233" t="s">
        <v>660</v>
      </c>
      <c r="G469" s="211"/>
      <c r="H469" s="234">
        <v>64.320999999999998</v>
      </c>
      <c r="I469" s="215"/>
      <c r="J469" s="211"/>
      <c r="K469" s="211"/>
      <c r="L469" s="216"/>
      <c r="M469" s="217"/>
      <c r="N469" s="218"/>
      <c r="O469" s="218"/>
      <c r="P469" s="218"/>
      <c r="Q469" s="218"/>
      <c r="R469" s="218"/>
      <c r="S469" s="218"/>
      <c r="T469" s="219"/>
      <c r="AT469" s="220" t="s">
        <v>1345</v>
      </c>
      <c r="AU469" s="220" t="s">
        <v>1366</v>
      </c>
      <c r="AV469" s="11" t="s">
        <v>1366</v>
      </c>
      <c r="AW469" s="11" t="s">
        <v>1432</v>
      </c>
      <c r="AX469" s="11" t="s">
        <v>1450</v>
      </c>
      <c r="AY469" s="220" t="s">
        <v>1422</v>
      </c>
    </row>
    <row r="470" spans="2:65" s="1" customFormat="1" ht="28.75" customHeight="1">
      <c r="B470" s="41"/>
      <c r="C470" s="193" t="s">
        <v>661</v>
      </c>
      <c r="D470" s="193" t="s">
        <v>1424</v>
      </c>
      <c r="E470" s="194" t="s">
        <v>662</v>
      </c>
      <c r="F470" s="195" t="s">
        <v>663</v>
      </c>
      <c r="G470" s="196" t="s">
        <v>1356</v>
      </c>
      <c r="H470" s="197">
        <v>59.511000000000003</v>
      </c>
      <c r="I470" s="198"/>
      <c r="J470" s="199">
        <f>ROUND(I470*H470,2)</f>
        <v>0</v>
      </c>
      <c r="K470" s="195" t="s">
        <v>1357</v>
      </c>
      <c r="L470" s="61"/>
      <c r="M470" s="200" t="s">
        <v>1448</v>
      </c>
      <c r="N470" s="201" t="s">
        <v>1472</v>
      </c>
      <c r="O470" s="42"/>
      <c r="P470" s="202">
        <f>O470*H470</f>
        <v>0</v>
      </c>
      <c r="Q470" s="202">
        <v>0</v>
      </c>
      <c r="R470" s="202">
        <f>Q470*H470</f>
        <v>0</v>
      </c>
      <c r="S470" s="202">
        <v>0</v>
      </c>
      <c r="T470" s="203">
        <f>S470*H470</f>
        <v>0</v>
      </c>
      <c r="AR470" s="24" t="s">
        <v>1242</v>
      </c>
      <c r="AT470" s="24" t="s">
        <v>1424</v>
      </c>
      <c r="AU470" s="24" t="s">
        <v>1366</v>
      </c>
      <c r="AY470" s="24" t="s">
        <v>1422</v>
      </c>
      <c r="BE470" s="204">
        <f>IF(N470="základní",J470,0)</f>
        <v>0</v>
      </c>
      <c r="BF470" s="204">
        <f>IF(N470="snížená",J470,0)</f>
        <v>0</v>
      </c>
      <c r="BG470" s="204">
        <f>IF(N470="zákl. přenesená",J470,0)</f>
        <v>0</v>
      </c>
      <c r="BH470" s="204">
        <f>IF(N470="sníž. přenesená",J470,0)</f>
        <v>0</v>
      </c>
      <c r="BI470" s="204">
        <f>IF(N470="nulová",J470,0)</f>
        <v>0</v>
      </c>
      <c r="BJ470" s="24" t="s">
        <v>1450</v>
      </c>
      <c r="BK470" s="204">
        <f>ROUND(I470*H470,2)</f>
        <v>0</v>
      </c>
      <c r="BL470" s="24" t="s">
        <v>1242</v>
      </c>
      <c r="BM470" s="24" t="s">
        <v>664</v>
      </c>
    </row>
    <row r="471" spans="2:65" s="1" customFormat="1" ht="20.5" customHeight="1">
      <c r="B471" s="41"/>
      <c r="C471" s="193" t="s">
        <v>665</v>
      </c>
      <c r="D471" s="193" t="s">
        <v>1424</v>
      </c>
      <c r="E471" s="194" t="s">
        <v>666</v>
      </c>
      <c r="F471" s="195" t="s">
        <v>667</v>
      </c>
      <c r="G471" s="196" t="s">
        <v>1356</v>
      </c>
      <c r="H471" s="197">
        <v>59.511000000000003</v>
      </c>
      <c r="I471" s="198"/>
      <c r="J471" s="199">
        <f>ROUND(I471*H471,2)</f>
        <v>0</v>
      </c>
      <c r="K471" s="195" t="s">
        <v>1357</v>
      </c>
      <c r="L471" s="61"/>
      <c r="M471" s="200" t="s">
        <v>1448</v>
      </c>
      <c r="N471" s="201" t="s">
        <v>1472</v>
      </c>
      <c r="O471" s="42"/>
      <c r="P471" s="202">
        <f>O471*H471</f>
        <v>0</v>
      </c>
      <c r="Q471" s="202">
        <v>2.9999999999999997E-4</v>
      </c>
      <c r="R471" s="202">
        <f>Q471*H471</f>
        <v>1.7853299999999999E-2</v>
      </c>
      <c r="S471" s="202">
        <v>0</v>
      </c>
      <c r="T471" s="203">
        <f>S471*H471</f>
        <v>0</v>
      </c>
      <c r="AR471" s="24" t="s">
        <v>1242</v>
      </c>
      <c r="AT471" s="24" t="s">
        <v>1424</v>
      </c>
      <c r="AU471" s="24" t="s">
        <v>1366</v>
      </c>
      <c r="AY471" s="24" t="s">
        <v>1422</v>
      </c>
      <c r="BE471" s="204">
        <f>IF(N471="základní",J471,0)</f>
        <v>0</v>
      </c>
      <c r="BF471" s="204">
        <f>IF(N471="snížená",J471,0)</f>
        <v>0</v>
      </c>
      <c r="BG471" s="204">
        <f>IF(N471="zákl. přenesená",J471,0)</f>
        <v>0</v>
      </c>
      <c r="BH471" s="204">
        <f>IF(N471="sníž. přenesená",J471,0)</f>
        <v>0</v>
      </c>
      <c r="BI471" s="204">
        <f>IF(N471="nulová",J471,0)</f>
        <v>0</v>
      </c>
      <c r="BJ471" s="24" t="s">
        <v>1450</v>
      </c>
      <c r="BK471" s="204">
        <f>ROUND(I471*H471,2)</f>
        <v>0</v>
      </c>
      <c r="BL471" s="24" t="s">
        <v>1242</v>
      </c>
      <c r="BM471" s="24" t="s">
        <v>668</v>
      </c>
    </row>
    <row r="472" spans="2:65" s="1" customFormat="1" ht="40">
      <c r="B472" s="41"/>
      <c r="C472" s="63"/>
      <c r="D472" s="208" t="s">
        <v>1360</v>
      </c>
      <c r="E472" s="63"/>
      <c r="F472" s="209" t="s">
        <v>669</v>
      </c>
      <c r="G472" s="63"/>
      <c r="H472" s="63"/>
      <c r="I472" s="163"/>
      <c r="J472" s="63"/>
      <c r="K472" s="63"/>
      <c r="L472" s="61"/>
      <c r="M472" s="207"/>
      <c r="N472" s="42"/>
      <c r="O472" s="42"/>
      <c r="P472" s="42"/>
      <c r="Q472" s="42"/>
      <c r="R472" s="42"/>
      <c r="S472" s="42"/>
      <c r="T472" s="78"/>
      <c r="AT472" s="24" t="s">
        <v>1360</v>
      </c>
      <c r="AU472" s="24" t="s">
        <v>1366</v>
      </c>
    </row>
    <row r="473" spans="2:65" s="11" customFormat="1">
      <c r="B473" s="210"/>
      <c r="C473" s="211"/>
      <c r="D473" s="205" t="s">
        <v>1345</v>
      </c>
      <c r="E473" s="232" t="s">
        <v>1448</v>
      </c>
      <c r="F473" s="233" t="s">
        <v>670</v>
      </c>
      <c r="G473" s="211"/>
      <c r="H473" s="234">
        <v>59.511000000000003</v>
      </c>
      <c r="I473" s="215"/>
      <c r="J473" s="211"/>
      <c r="K473" s="211"/>
      <c r="L473" s="216"/>
      <c r="M473" s="217"/>
      <c r="N473" s="218"/>
      <c r="O473" s="218"/>
      <c r="P473" s="218"/>
      <c r="Q473" s="218"/>
      <c r="R473" s="218"/>
      <c r="S473" s="218"/>
      <c r="T473" s="219"/>
      <c r="AT473" s="220" t="s">
        <v>1345</v>
      </c>
      <c r="AU473" s="220" t="s">
        <v>1366</v>
      </c>
      <c r="AV473" s="11" t="s">
        <v>1366</v>
      </c>
      <c r="AW473" s="11" t="s">
        <v>1465</v>
      </c>
      <c r="AX473" s="11" t="s">
        <v>1450</v>
      </c>
      <c r="AY473" s="220" t="s">
        <v>1422</v>
      </c>
    </row>
    <row r="474" spans="2:65" s="1" customFormat="1" ht="20.5" customHeight="1">
      <c r="B474" s="41"/>
      <c r="C474" s="193" t="s">
        <v>671</v>
      </c>
      <c r="D474" s="193" t="s">
        <v>1424</v>
      </c>
      <c r="E474" s="194" t="s">
        <v>672</v>
      </c>
      <c r="F474" s="195" t="s">
        <v>673</v>
      </c>
      <c r="G474" s="196" t="s">
        <v>1189</v>
      </c>
      <c r="H474" s="197">
        <v>40</v>
      </c>
      <c r="I474" s="198"/>
      <c r="J474" s="199">
        <f>ROUND(I474*H474,2)</f>
        <v>0</v>
      </c>
      <c r="K474" s="195" t="s">
        <v>1357</v>
      </c>
      <c r="L474" s="61"/>
      <c r="M474" s="200" t="s">
        <v>1448</v>
      </c>
      <c r="N474" s="201" t="s">
        <v>1472</v>
      </c>
      <c r="O474" s="42"/>
      <c r="P474" s="202">
        <f>O474*H474</f>
        <v>0</v>
      </c>
      <c r="Q474" s="202">
        <v>3.0000000000000001E-5</v>
      </c>
      <c r="R474" s="202">
        <f>Q474*H474</f>
        <v>1.2000000000000001E-3</v>
      </c>
      <c r="S474" s="202">
        <v>0</v>
      </c>
      <c r="T474" s="203">
        <f>S474*H474</f>
        <v>0</v>
      </c>
      <c r="AR474" s="24" t="s">
        <v>1242</v>
      </c>
      <c r="AT474" s="24" t="s">
        <v>1424</v>
      </c>
      <c r="AU474" s="24" t="s">
        <v>1366</v>
      </c>
      <c r="AY474" s="24" t="s">
        <v>1422</v>
      </c>
      <c r="BE474" s="204">
        <f>IF(N474="základní",J474,0)</f>
        <v>0</v>
      </c>
      <c r="BF474" s="204">
        <f>IF(N474="snížená",J474,0)</f>
        <v>0</v>
      </c>
      <c r="BG474" s="204">
        <f>IF(N474="zákl. přenesená",J474,0)</f>
        <v>0</v>
      </c>
      <c r="BH474" s="204">
        <f>IF(N474="sníž. přenesená",J474,0)</f>
        <v>0</v>
      </c>
      <c r="BI474" s="204">
        <f>IF(N474="nulová",J474,0)</f>
        <v>0</v>
      </c>
      <c r="BJ474" s="24" t="s">
        <v>1450</v>
      </c>
      <c r="BK474" s="204">
        <f>ROUND(I474*H474,2)</f>
        <v>0</v>
      </c>
      <c r="BL474" s="24" t="s">
        <v>1242</v>
      </c>
      <c r="BM474" s="24" t="s">
        <v>674</v>
      </c>
    </row>
    <row r="475" spans="2:65" s="1" customFormat="1" ht="40">
      <c r="B475" s="41"/>
      <c r="C475" s="63"/>
      <c r="D475" s="205" t="s">
        <v>1360</v>
      </c>
      <c r="E475" s="63"/>
      <c r="F475" s="206" t="s">
        <v>669</v>
      </c>
      <c r="G475" s="63"/>
      <c r="H475" s="63"/>
      <c r="I475" s="163"/>
      <c r="J475" s="63"/>
      <c r="K475" s="63"/>
      <c r="L475" s="61"/>
      <c r="M475" s="207"/>
      <c r="N475" s="42"/>
      <c r="O475" s="42"/>
      <c r="P475" s="42"/>
      <c r="Q475" s="42"/>
      <c r="R475" s="42"/>
      <c r="S475" s="42"/>
      <c r="T475" s="78"/>
      <c r="AT475" s="24" t="s">
        <v>1360</v>
      </c>
      <c r="AU475" s="24" t="s">
        <v>1366</v>
      </c>
    </row>
    <row r="476" spans="2:65" s="1" customFormat="1" ht="20.5" customHeight="1">
      <c r="B476" s="41"/>
      <c r="C476" s="193" t="s">
        <v>675</v>
      </c>
      <c r="D476" s="193" t="s">
        <v>1424</v>
      </c>
      <c r="E476" s="194" t="s">
        <v>676</v>
      </c>
      <c r="F476" s="195" t="s">
        <v>677</v>
      </c>
      <c r="G476" s="196" t="s">
        <v>1245</v>
      </c>
      <c r="H476" s="197">
        <v>60</v>
      </c>
      <c r="I476" s="198"/>
      <c r="J476" s="199">
        <f>ROUND(I476*H476,2)</f>
        <v>0</v>
      </c>
      <c r="K476" s="195" t="s">
        <v>1357</v>
      </c>
      <c r="L476" s="61"/>
      <c r="M476" s="200" t="s">
        <v>1448</v>
      </c>
      <c r="N476" s="201" t="s">
        <v>1472</v>
      </c>
      <c r="O476" s="42"/>
      <c r="P476" s="202">
        <f>O476*H476</f>
        <v>0</v>
      </c>
      <c r="Q476" s="202">
        <v>0</v>
      </c>
      <c r="R476" s="202">
        <f>Q476*H476</f>
        <v>0</v>
      </c>
      <c r="S476" s="202">
        <v>0</v>
      </c>
      <c r="T476" s="203">
        <f>S476*H476</f>
        <v>0</v>
      </c>
      <c r="AR476" s="24" t="s">
        <v>1242</v>
      </c>
      <c r="AT476" s="24" t="s">
        <v>1424</v>
      </c>
      <c r="AU476" s="24" t="s">
        <v>1366</v>
      </c>
      <c r="AY476" s="24" t="s">
        <v>1422</v>
      </c>
      <c r="BE476" s="204">
        <f>IF(N476="základní",J476,0)</f>
        <v>0</v>
      </c>
      <c r="BF476" s="204">
        <f>IF(N476="snížená",J476,0)</f>
        <v>0</v>
      </c>
      <c r="BG476" s="204">
        <f>IF(N476="zákl. přenesená",J476,0)</f>
        <v>0</v>
      </c>
      <c r="BH476" s="204">
        <f>IF(N476="sníž. přenesená",J476,0)</f>
        <v>0</v>
      </c>
      <c r="BI476" s="204">
        <f>IF(N476="nulová",J476,0)</f>
        <v>0</v>
      </c>
      <c r="BJ476" s="24" t="s">
        <v>1450</v>
      </c>
      <c r="BK476" s="204">
        <f>ROUND(I476*H476,2)</f>
        <v>0</v>
      </c>
      <c r="BL476" s="24" t="s">
        <v>1242</v>
      </c>
      <c r="BM476" s="24" t="s">
        <v>678</v>
      </c>
    </row>
    <row r="477" spans="2:65" s="1" customFormat="1" ht="40">
      <c r="B477" s="41"/>
      <c r="C477" s="63"/>
      <c r="D477" s="205" t="s">
        <v>1360</v>
      </c>
      <c r="E477" s="63"/>
      <c r="F477" s="206" t="s">
        <v>669</v>
      </c>
      <c r="G477" s="63"/>
      <c r="H477" s="63"/>
      <c r="I477" s="163"/>
      <c r="J477" s="63"/>
      <c r="K477" s="63"/>
      <c r="L477" s="61"/>
      <c r="M477" s="207"/>
      <c r="N477" s="42"/>
      <c r="O477" s="42"/>
      <c r="P477" s="42"/>
      <c r="Q477" s="42"/>
      <c r="R477" s="42"/>
      <c r="S477" s="42"/>
      <c r="T477" s="78"/>
      <c r="AT477" s="24" t="s">
        <v>1360</v>
      </c>
      <c r="AU477" s="24" t="s">
        <v>1366</v>
      </c>
    </row>
    <row r="478" spans="2:65" s="1" customFormat="1" ht="40.25" customHeight="1">
      <c r="B478" s="41"/>
      <c r="C478" s="193" t="s">
        <v>679</v>
      </c>
      <c r="D478" s="193" t="s">
        <v>1424</v>
      </c>
      <c r="E478" s="194" t="s">
        <v>680</v>
      </c>
      <c r="F478" s="195" t="s">
        <v>567</v>
      </c>
      <c r="G478" s="196" t="s">
        <v>1317</v>
      </c>
      <c r="H478" s="197">
        <v>1.696</v>
      </c>
      <c r="I478" s="198"/>
      <c r="J478" s="199">
        <f>ROUND(I478*H478,2)</f>
        <v>0</v>
      </c>
      <c r="K478" s="195" t="s">
        <v>1357</v>
      </c>
      <c r="L478" s="61"/>
      <c r="M478" s="200" t="s">
        <v>1448</v>
      </c>
      <c r="N478" s="201" t="s">
        <v>1472</v>
      </c>
      <c r="O478" s="42"/>
      <c r="P478" s="202">
        <f>O478*H478</f>
        <v>0</v>
      </c>
      <c r="Q478" s="202">
        <v>0</v>
      </c>
      <c r="R478" s="202">
        <f>Q478*H478</f>
        <v>0</v>
      </c>
      <c r="S478" s="202">
        <v>0</v>
      </c>
      <c r="T478" s="203">
        <f>S478*H478</f>
        <v>0</v>
      </c>
      <c r="AR478" s="24" t="s">
        <v>1242</v>
      </c>
      <c r="AT478" s="24" t="s">
        <v>1424</v>
      </c>
      <c r="AU478" s="24" t="s">
        <v>1366</v>
      </c>
      <c r="AY478" s="24" t="s">
        <v>1422</v>
      </c>
      <c r="BE478" s="204">
        <f>IF(N478="základní",J478,0)</f>
        <v>0</v>
      </c>
      <c r="BF478" s="204">
        <f>IF(N478="snížená",J478,0)</f>
        <v>0</v>
      </c>
      <c r="BG478" s="204">
        <f>IF(N478="zákl. přenesená",J478,0)</f>
        <v>0</v>
      </c>
      <c r="BH478" s="204">
        <f>IF(N478="sníž. přenesená",J478,0)</f>
        <v>0</v>
      </c>
      <c r="BI478" s="204">
        <f>IF(N478="nulová",J478,0)</f>
        <v>0</v>
      </c>
      <c r="BJ478" s="24" t="s">
        <v>1450</v>
      </c>
      <c r="BK478" s="204">
        <f>ROUND(I478*H478,2)</f>
        <v>0</v>
      </c>
      <c r="BL478" s="24" t="s">
        <v>1242</v>
      </c>
      <c r="BM478" s="24" t="s">
        <v>568</v>
      </c>
    </row>
    <row r="479" spans="2:65" s="1" customFormat="1" ht="90">
      <c r="B479" s="41"/>
      <c r="C479" s="63"/>
      <c r="D479" s="208" t="s">
        <v>1360</v>
      </c>
      <c r="E479" s="63"/>
      <c r="F479" s="209" t="s">
        <v>886</v>
      </c>
      <c r="G479" s="63"/>
      <c r="H479" s="63"/>
      <c r="I479" s="163"/>
      <c r="J479" s="63"/>
      <c r="K479" s="63"/>
      <c r="L479" s="61"/>
      <c r="M479" s="207"/>
      <c r="N479" s="42"/>
      <c r="O479" s="42"/>
      <c r="P479" s="42"/>
      <c r="Q479" s="42"/>
      <c r="R479" s="42"/>
      <c r="S479" s="42"/>
      <c r="T479" s="78"/>
      <c r="AT479" s="24" t="s">
        <v>1360</v>
      </c>
      <c r="AU479" s="24" t="s">
        <v>1366</v>
      </c>
    </row>
    <row r="480" spans="2:65" s="10" customFormat="1" ht="29.75" customHeight="1">
      <c r="B480" s="176"/>
      <c r="C480" s="177"/>
      <c r="D480" s="190" t="s">
        <v>1500</v>
      </c>
      <c r="E480" s="191" t="s">
        <v>569</v>
      </c>
      <c r="F480" s="191" t="s">
        <v>570</v>
      </c>
      <c r="G480" s="177"/>
      <c r="H480" s="177"/>
      <c r="I480" s="180"/>
      <c r="J480" s="192">
        <f>BK480</f>
        <v>0</v>
      </c>
      <c r="K480" s="177"/>
      <c r="L480" s="182"/>
      <c r="M480" s="183"/>
      <c r="N480" s="184"/>
      <c r="O480" s="184"/>
      <c r="P480" s="185">
        <f>SUM(P481:P483)</f>
        <v>0</v>
      </c>
      <c r="Q480" s="184"/>
      <c r="R480" s="185">
        <f>SUM(R481:R483)</f>
        <v>4.1000000000000003E-3</v>
      </c>
      <c r="S480" s="184"/>
      <c r="T480" s="186">
        <f>SUM(T481:T483)</f>
        <v>0</v>
      </c>
      <c r="AR480" s="187" t="s">
        <v>1366</v>
      </c>
      <c r="AT480" s="188" t="s">
        <v>1500</v>
      </c>
      <c r="AU480" s="188" t="s">
        <v>1450</v>
      </c>
      <c r="AY480" s="187" t="s">
        <v>1422</v>
      </c>
      <c r="BK480" s="189">
        <f>SUM(BK481:BK483)</f>
        <v>0</v>
      </c>
    </row>
    <row r="481" spans="2:65" s="1" customFormat="1" ht="20.5" customHeight="1">
      <c r="B481" s="41"/>
      <c r="C481" s="193" t="s">
        <v>571</v>
      </c>
      <c r="D481" s="193" t="s">
        <v>1424</v>
      </c>
      <c r="E481" s="194" t="s">
        <v>572</v>
      </c>
      <c r="F481" s="195" t="s">
        <v>573</v>
      </c>
      <c r="G481" s="196" t="s">
        <v>1356</v>
      </c>
      <c r="H481" s="197">
        <v>10</v>
      </c>
      <c r="I481" s="198"/>
      <c r="J481" s="199">
        <f>ROUND(I481*H481,2)</f>
        <v>0</v>
      </c>
      <c r="K481" s="195" t="s">
        <v>1357</v>
      </c>
      <c r="L481" s="61"/>
      <c r="M481" s="200" t="s">
        <v>1448</v>
      </c>
      <c r="N481" s="201" t="s">
        <v>1472</v>
      </c>
      <c r="O481" s="42"/>
      <c r="P481" s="202">
        <f>O481*H481</f>
        <v>0</v>
      </c>
      <c r="Q481" s="202">
        <v>1.7000000000000001E-4</v>
      </c>
      <c r="R481" s="202">
        <f>Q481*H481</f>
        <v>1.7000000000000001E-3</v>
      </c>
      <c r="S481" s="202">
        <v>0</v>
      </c>
      <c r="T481" s="203">
        <f>S481*H481</f>
        <v>0</v>
      </c>
      <c r="AR481" s="24" t="s">
        <v>1242</v>
      </c>
      <c r="AT481" s="24" t="s">
        <v>1424</v>
      </c>
      <c r="AU481" s="24" t="s">
        <v>1366</v>
      </c>
      <c r="AY481" s="24" t="s">
        <v>1422</v>
      </c>
      <c r="BE481" s="204">
        <f>IF(N481="základní",J481,0)</f>
        <v>0</v>
      </c>
      <c r="BF481" s="204">
        <f>IF(N481="snížená",J481,0)</f>
        <v>0</v>
      </c>
      <c r="BG481" s="204">
        <f>IF(N481="zákl. přenesená",J481,0)</f>
        <v>0</v>
      </c>
      <c r="BH481" s="204">
        <f>IF(N481="sníž. přenesená",J481,0)</f>
        <v>0</v>
      </c>
      <c r="BI481" s="204">
        <f>IF(N481="nulová",J481,0)</f>
        <v>0</v>
      </c>
      <c r="BJ481" s="24" t="s">
        <v>1450</v>
      </c>
      <c r="BK481" s="204">
        <f>ROUND(I481*H481,2)</f>
        <v>0</v>
      </c>
      <c r="BL481" s="24" t="s">
        <v>1242</v>
      </c>
      <c r="BM481" s="24" t="s">
        <v>574</v>
      </c>
    </row>
    <row r="482" spans="2:65" s="1" customFormat="1" ht="20.5" customHeight="1">
      <c r="B482" s="41"/>
      <c r="C482" s="193" t="s">
        <v>575</v>
      </c>
      <c r="D482" s="193" t="s">
        <v>1424</v>
      </c>
      <c r="E482" s="194" t="s">
        <v>576</v>
      </c>
      <c r="F482" s="195" t="s">
        <v>577</v>
      </c>
      <c r="G482" s="196" t="s">
        <v>1356</v>
      </c>
      <c r="H482" s="197">
        <v>10</v>
      </c>
      <c r="I482" s="198"/>
      <c r="J482" s="199">
        <f>ROUND(I482*H482,2)</f>
        <v>0</v>
      </c>
      <c r="K482" s="195" t="s">
        <v>1357</v>
      </c>
      <c r="L482" s="61"/>
      <c r="M482" s="200" t="s">
        <v>1448</v>
      </c>
      <c r="N482" s="201" t="s">
        <v>1472</v>
      </c>
      <c r="O482" s="42"/>
      <c r="P482" s="202">
        <f>O482*H482</f>
        <v>0</v>
      </c>
      <c r="Q482" s="202">
        <v>1.2E-4</v>
      </c>
      <c r="R482" s="202">
        <f>Q482*H482</f>
        <v>1.2000000000000001E-3</v>
      </c>
      <c r="S482" s="202">
        <v>0</v>
      </c>
      <c r="T482" s="203">
        <f>S482*H482</f>
        <v>0</v>
      </c>
      <c r="AR482" s="24" t="s">
        <v>1242</v>
      </c>
      <c r="AT482" s="24" t="s">
        <v>1424</v>
      </c>
      <c r="AU482" s="24" t="s">
        <v>1366</v>
      </c>
      <c r="AY482" s="24" t="s">
        <v>1422</v>
      </c>
      <c r="BE482" s="204">
        <f>IF(N482="základní",J482,0)</f>
        <v>0</v>
      </c>
      <c r="BF482" s="204">
        <f>IF(N482="snížená",J482,0)</f>
        <v>0</v>
      </c>
      <c r="BG482" s="204">
        <f>IF(N482="zákl. přenesená",J482,0)</f>
        <v>0</v>
      </c>
      <c r="BH482" s="204">
        <f>IF(N482="sníž. přenesená",J482,0)</f>
        <v>0</v>
      </c>
      <c r="BI482" s="204">
        <f>IF(N482="nulová",J482,0)</f>
        <v>0</v>
      </c>
      <c r="BJ482" s="24" t="s">
        <v>1450</v>
      </c>
      <c r="BK482" s="204">
        <f>ROUND(I482*H482,2)</f>
        <v>0</v>
      </c>
      <c r="BL482" s="24" t="s">
        <v>1242</v>
      </c>
      <c r="BM482" s="24" t="s">
        <v>578</v>
      </c>
    </row>
    <row r="483" spans="2:65" s="1" customFormat="1" ht="28.75" customHeight="1">
      <c r="B483" s="41"/>
      <c r="C483" s="193" t="s">
        <v>579</v>
      </c>
      <c r="D483" s="193" t="s">
        <v>1424</v>
      </c>
      <c r="E483" s="194" t="s">
        <v>580</v>
      </c>
      <c r="F483" s="195" t="s">
        <v>581</v>
      </c>
      <c r="G483" s="196" t="s">
        <v>1356</v>
      </c>
      <c r="H483" s="197">
        <v>10</v>
      </c>
      <c r="I483" s="198"/>
      <c r="J483" s="199">
        <f>ROUND(I483*H483,2)</f>
        <v>0</v>
      </c>
      <c r="K483" s="195" t="s">
        <v>1357</v>
      </c>
      <c r="L483" s="61"/>
      <c r="M483" s="200" t="s">
        <v>1448</v>
      </c>
      <c r="N483" s="201" t="s">
        <v>1472</v>
      </c>
      <c r="O483" s="42"/>
      <c r="P483" s="202">
        <f>O483*H483</f>
        <v>0</v>
      </c>
      <c r="Q483" s="202">
        <v>1.2E-4</v>
      </c>
      <c r="R483" s="202">
        <f>Q483*H483</f>
        <v>1.2000000000000001E-3</v>
      </c>
      <c r="S483" s="202">
        <v>0</v>
      </c>
      <c r="T483" s="203">
        <f>S483*H483</f>
        <v>0</v>
      </c>
      <c r="AR483" s="24" t="s">
        <v>1242</v>
      </c>
      <c r="AT483" s="24" t="s">
        <v>1424</v>
      </c>
      <c r="AU483" s="24" t="s">
        <v>1366</v>
      </c>
      <c r="AY483" s="24" t="s">
        <v>1422</v>
      </c>
      <c r="BE483" s="204">
        <f>IF(N483="základní",J483,0)</f>
        <v>0</v>
      </c>
      <c r="BF483" s="204">
        <f>IF(N483="snížená",J483,0)</f>
        <v>0</v>
      </c>
      <c r="BG483" s="204">
        <f>IF(N483="zákl. přenesená",J483,0)</f>
        <v>0</v>
      </c>
      <c r="BH483" s="204">
        <f>IF(N483="sníž. přenesená",J483,0)</f>
        <v>0</v>
      </c>
      <c r="BI483" s="204">
        <f>IF(N483="nulová",J483,0)</f>
        <v>0</v>
      </c>
      <c r="BJ483" s="24" t="s">
        <v>1450</v>
      </c>
      <c r="BK483" s="204">
        <f>ROUND(I483*H483,2)</f>
        <v>0</v>
      </c>
      <c r="BL483" s="24" t="s">
        <v>1242</v>
      </c>
      <c r="BM483" s="24" t="s">
        <v>582</v>
      </c>
    </row>
    <row r="484" spans="2:65" s="10" customFormat="1" ht="29.75" customHeight="1">
      <c r="B484" s="176"/>
      <c r="C484" s="177"/>
      <c r="D484" s="190" t="s">
        <v>1500</v>
      </c>
      <c r="E484" s="191" t="s">
        <v>583</v>
      </c>
      <c r="F484" s="191" t="s">
        <v>584</v>
      </c>
      <c r="G484" s="177"/>
      <c r="H484" s="177"/>
      <c r="I484" s="180"/>
      <c r="J484" s="192">
        <f>BK484</f>
        <v>0</v>
      </c>
      <c r="K484" s="177"/>
      <c r="L484" s="182"/>
      <c r="M484" s="183"/>
      <c r="N484" s="184"/>
      <c r="O484" s="184"/>
      <c r="P484" s="185">
        <f>SUM(P485:P514)</f>
        <v>0</v>
      </c>
      <c r="Q484" s="184"/>
      <c r="R484" s="185">
        <f>SUM(R485:R514)</f>
        <v>0.68449961000000004</v>
      </c>
      <c r="S484" s="184"/>
      <c r="T484" s="186">
        <f>SUM(T485:T514)</f>
        <v>0.14549999999999999</v>
      </c>
      <c r="AR484" s="187" t="s">
        <v>1366</v>
      </c>
      <c r="AT484" s="188" t="s">
        <v>1500</v>
      </c>
      <c r="AU484" s="188" t="s">
        <v>1450</v>
      </c>
      <c r="AY484" s="187" t="s">
        <v>1422</v>
      </c>
      <c r="BK484" s="189">
        <f>SUM(BK485:BK514)</f>
        <v>0</v>
      </c>
    </row>
    <row r="485" spans="2:65" s="1" customFormat="1" ht="28.75" customHeight="1">
      <c r="B485" s="41"/>
      <c r="C485" s="193" t="s">
        <v>585</v>
      </c>
      <c r="D485" s="193" t="s">
        <v>1424</v>
      </c>
      <c r="E485" s="194" t="s">
        <v>586</v>
      </c>
      <c r="F485" s="195" t="s">
        <v>587</v>
      </c>
      <c r="G485" s="196" t="s">
        <v>1356</v>
      </c>
      <c r="H485" s="197">
        <v>660</v>
      </c>
      <c r="I485" s="198"/>
      <c r="J485" s="199">
        <f>ROUND(I485*H485,2)</f>
        <v>0</v>
      </c>
      <c r="K485" s="195" t="s">
        <v>1357</v>
      </c>
      <c r="L485" s="61"/>
      <c r="M485" s="200" t="s">
        <v>1448</v>
      </c>
      <c r="N485" s="201" t="s">
        <v>1472</v>
      </c>
      <c r="O485" s="42"/>
      <c r="P485" s="202">
        <f>O485*H485</f>
        <v>0</v>
      </c>
      <c r="Q485" s="202">
        <v>0</v>
      </c>
      <c r="R485" s="202">
        <f>Q485*H485</f>
        <v>0</v>
      </c>
      <c r="S485" s="202">
        <v>0</v>
      </c>
      <c r="T485" s="203">
        <f>S485*H485</f>
        <v>0</v>
      </c>
      <c r="AR485" s="24" t="s">
        <v>1242</v>
      </c>
      <c r="AT485" s="24" t="s">
        <v>1424</v>
      </c>
      <c r="AU485" s="24" t="s">
        <v>1366</v>
      </c>
      <c r="AY485" s="24" t="s">
        <v>1422</v>
      </c>
      <c r="BE485" s="204">
        <f>IF(N485="základní",J485,0)</f>
        <v>0</v>
      </c>
      <c r="BF485" s="204">
        <f>IF(N485="snížená",J485,0)</f>
        <v>0</v>
      </c>
      <c r="BG485" s="204">
        <f>IF(N485="zákl. přenesená",J485,0)</f>
        <v>0</v>
      </c>
      <c r="BH485" s="204">
        <f>IF(N485="sníž. přenesená",J485,0)</f>
        <v>0</v>
      </c>
      <c r="BI485" s="204">
        <f>IF(N485="nulová",J485,0)</f>
        <v>0</v>
      </c>
      <c r="BJ485" s="24" t="s">
        <v>1450</v>
      </c>
      <c r="BK485" s="204">
        <f>ROUND(I485*H485,2)</f>
        <v>0</v>
      </c>
      <c r="BL485" s="24" t="s">
        <v>1242</v>
      </c>
      <c r="BM485" s="24" t="s">
        <v>588</v>
      </c>
    </row>
    <row r="486" spans="2:65" s="14" customFormat="1">
      <c r="B486" s="260"/>
      <c r="C486" s="261"/>
      <c r="D486" s="208" t="s">
        <v>1345</v>
      </c>
      <c r="E486" s="262" t="s">
        <v>1448</v>
      </c>
      <c r="F486" s="263" t="s">
        <v>589</v>
      </c>
      <c r="G486" s="261"/>
      <c r="H486" s="264" t="s">
        <v>1448</v>
      </c>
      <c r="I486" s="265"/>
      <c r="J486" s="261"/>
      <c r="K486" s="261"/>
      <c r="L486" s="266"/>
      <c r="M486" s="267"/>
      <c r="N486" s="268"/>
      <c r="O486" s="268"/>
      <c r="P486" s="268"/>
      <c r="Q486" s="268"/>
      <c r="R486" s="268"/>
      <c r="S486" s="268"/>
      <c r="T486" s="269"/>
      <c r="AT486" s="270" t="s">
        <v>1345</v>
      </c>
      <c r="AU486" s="270" t="s">
        <v>1366</v>
      </c>
      <c r="AV486" s="14" t="s">
        <v>1450</v>
      </c>
      <c r="AW486" s="14" t="s">
        <v>1465</v>
      </c>
      <c r="AX486" s="14" t="s">
        <v>1501</v>
      </c>
      <c r="AY486" s="270" t="s">
        <v>1422</v>
      </c>
    </row>
    <row r="487" spans="2:65" s="11" customFormat="1">
      <c r="B487" s="210"/>
      <c r="C487" s="211"/>
      <c r="D487" s="208" t="s">
        <v>1345</v>
      </c>
      <c r="E487" s="212" t="s">
        <v>1448</v>
      </c>
      <c r="F487" s="213" t="s">
        <v>590</v>
      </c>
      <c r="G487" s="211"/>
      <c r="H487" s="214">
        <v>500</v>
      </c>
      <c r="I487" s="215"/>
      <c r="J487" s="211"/>
      <c r="K487" s="211"/>
      <c r="L487" s="216"/>
      <c r="M487" s="217"/>
      <c r="N487" s="218"/>
      <c r="O487" s="218"/>
      <c r="P487" s="218"/>
      <c r="Q487" s="218"/>
      <c r="R487" s="218"/>
      <c r="S487" s="218"/>
      <c r="T487" s="219"/>
      <c r="AT487" s="220" t="s">
        <v>1345</v>
      </c>
      <c r="AU487" s="220" t="s">
        <v>1366</v>
      </c>
      <c r="AV487" s="11" t="s">
        <v>1366</v>
      </c>
      <c r="AW487" s="11" t="s">
        <v>1465</v>
      </c>
      <c r="AX487" s="11" t="s">
        <v>1501</v>
      </c>
      <c r="AY487" s="220" t="s">
        <v>1422</v>
      </c>
    </row>
    <row r="488" spans="2:65" s="14" customFormat="1">
      <c r="B488" s="260"/>
      <c r="C488" s="261"/>
      <c r="D488" s="208" t="s">
        <v>1345</v>
      </c>
      <c r="E488" s="262" t="s">
        <v>1448</v>
      </c>
      <c r="F488" s="263" t="s">
        <v>591</v>
      </c>
      <c r="G488" s="261"/>
      <c r="H488" s="264" t="s">
        <v>1448</v>
      </c>
      <c r="I488" s="265"/>
      <c r="J488" s="261"/>
      <c r="K488" s="261"/>
      <c r="L488" s="266"/>
      <c r="M488" s="267"/>
      <c r="N488" s="268"/>
      <c r="O488" s="268"/>
      <c r="P488" s="268"/>
      <c r="Q488" s="268"/>
      <c r="R488" s="268"/>
      <c r="S488" s="268"/>
      <c r="T488" s="269"/>
      <c r="AT488" s="270" t="s">
        <v>1345</v>
      </c>
      <c r="AU488" s="270" t="s">
        <v>1366</v>
      </c>
      <c r="AV488" s="14" t="s">
        <v>1450</v>
      </c>
      <c r="AW488" s="14" t="s">
        <v>1465</v>
      </c>
      <c r="AX488" s="14" t="s">
        <v>1501</v>
      </c>
      <c r="AY488" s="270" t="s">
        <v>1422</v>
      </c>
    </row>
    <row r="489" spans="2:65" s="11" customFormat="1">
      <c r="B489" s="210"/>
      <c r="C489" s="211"/>
      <c r="D489" s="208" t="s">
        <v>1345</v>
      </c>
      <c r="E489" s="212" t="s">
        <v>1448</v>
      </c>
      <c r="F489" s="213" t="s">
        <v>592</v>
      </c>
      <c r="G489" s="211"/>
      <c r="H489" s="214">
        <v>160</v>
      </c>
      <c r="I489" s="215"/>
      <c r="J489" s="211"/>
      <c r="K489" s="211"/>
      <c r="L489" s="216"/>
      <c r="M489" s="217"/>
      <c r="N489" s="218"/>
      <c r="O489" s="218"/>
      <c r="P489" s="218"/>
      <c r="Q489" s="218"/>
      <c r="R489" s="218"/>
      <c r="S489" s="218"/>
      <c r="T489" s="219"/>
      <c r="AT489" s="220" t="s">
        <v>1345</v>
      </c>
      <c r="AU489" s="220" t="s">
        <v>1366</v>
      </c>
      <c r="AV489" s="11" t="s">
        <v>1366</v>
      </c>
      <c r="AW489" s="11" t="s">
        <v>1465</v>
      </c>
      <c r="AX489" s="11" t="s">
        <v>1501</v>
      </c>
      <c r="AY489" s="220" t="s">
        <v>1422</v>
      </c>
    </row>
    <row r="490" spans="2:65" s="12" customFormat="1">
      <c r="B490" s="221"/>
      <c r="C490" s="222"/>
      <c r="D490" s="205" t="s">
        <v>1345</v>
      </c>
      <c r="E490" s="223" t="s">
        <v>1448</v>
      </c>
      <c r="F490" s="224" t="s">
        <v>1348</v>
      </c>
      <c r="G490" s="222"/>
      <c r="H490" s="225">
        <v>660</v>
      </c>
      <c r="I490" s="226"/>
      <c r="J490" s="222"/>
      <c r="K490" s="222"/>
      <c r="L490" s="227"/>
      <c r="M490" s="228"/>
      <c r="N490" s="229"/>
      <c r="O490" s="229"/>
      <c r="P490" s="229"/>
      <c r="Q490" s="229"/>
      <c r="R490" s="229"/>
      <c r="S490" s="229"/>
      <c r="T490" s="230"/>
      <c r="AT490" s="231" t="s">
        <v>1345</v>
      </c>
      <c r="AU490" s="231" t="s">
        <v>1366</v>
      </c>
      <c r="AV490" s="12" t="s">
        <v>1358</v>
      </c>
      <c r="AW490" s="12" t="s">
        <v>1465</v>
      </c>
      <c r="AX490" s="12" t="s">
        <v>1450</v>
      </c>
      <c r="AY490" s="231" t="s">
        <v>1422</v>
      </c>
    </row>
    <row r="491" spans="2:65" s="1" customFormat="1" ht="20.5" customHeight="1">
      <c r="B491" s="41"/>
      <c r="C491" s="193" t="s">
        <v>593</v>
      </c>
      <c r="D491" s="193" t="s">
        <v>1424</v>
      </c>
      <c r="E491" s="194" t="s">
        <v>594</v>
      </c>
      <c r="F491" s="195" t="s">
        <v>595</v>
      </c>
      <c r="G491" s="196" t="s">
        <v>1356</v>
      </c>
      <c r="H491" s="197">
        <v>660</v>
      </c>
      <c r="I491" s="198"/>
      <c r="J491" s="199">
        <f>ROUND(I491*H491,2)</f>
        <v>0</v>
      </c>
      <c r="K491" s="195" t="s">
        <v>1357</v>
      </c>
      <c r="L491" s="61"/>
      <c r="M491" s="200" t="s">
        <v>1448</v>
      </c>
      <c r="N491" s="201" t="s">
        <v>1472</v>
      </c>
      <c r="O491" s="42"/>
      <c r="P491" s="202">
        <f>O491*H491</f>
        <v>0</v>
      </c>
      <c r="Q491" s="202">
        <v>0</v>
      </c>
      <c r="R491" s="202">
        <f>Q491*H491</f>
        <v>0</v>
      </c>
      <c r="S491" s="202">
        <v>1.4999999999999999E-4</v>
      </c>
      <c r="T491" s="203">
        <f>S491*H491</f>
        <v>9.8999999999999991E-2</v>
      </c>
      <c r="AR491" s="24" t="s">
        <v>1242</v>
      </c>
      <c r="AT491" s="24" t="s">
        <v>1424</v>
      </c>
      <c r="AU491" s="24" t="s">
        <v>1366</v>
      </c>
      <c r="AY491" s="24" t="s">
        <v>1422</v>
      </c>
      <c r="BE491" s="204">
        <f>IF(N491="základní",J491,0)</f>
        <v>0</v>
      </c>
      <c r="BF491" s="204">
        <f>IF(N491="snížená",J491,0)</f>
        <v>0</v>
      </c>
      <c r="BG491" s="204">
        <f>IF(N491="zákl. přenesená",J491,0)</f>
        <v>0</v>
      </c>
      <c r="BH491" s="204">
        <f>IF(N491="sníž. přenesená",J491,0)</f>
        <v>0</v>
      </c>
      <c r="BI491" s="204">
        <f>IF(N491="nulová",J491,0)</f>
        <v>0</v>
      </c>
      <c r="BJ491" s="24" t="s">
        <v>1450</v>
      </c>
      <c r="BK491" s="204">
        <f>ROUND(I491*H491,2)</f>
        <v>0</v>
      </c>
      <c r="BL491" s="24" t="s">
        <v>1242</v>
      </c>
      <c r="BM491" s="24" t="s">
        <v>596</v>
      </c>
    </row>
    <row r="492" spans="2:65" s="14" customFormat="1">
      <c r="B492" s="260"/>
      <c r="C492" s="261"/>
      <c r="D492" s="208" t="s">
        <v>1345</v>
      </c>
      <c r="E492" s="262" t="s">
        <v>1448</v>
      </c>
      <c r="F492" s="263" t="s">
        <v>589</v>
      </c>
      <c r="G492" s="261"/>
      <c r="H492" s="264" t="s">
        <v>1448</v>
      </c>
      <c r="I492" s="265"/>
      <c r="J492" s="261"/>
      <c r="K492" s="261"/>
      <c r="L492" s="266"/>
      <c r="M492" s="267"/>
      <c r="N492" s="268"/>
      <c r="O492" s="268"/>
      <c r="P492" s="268"/>
      <c r="Q492" s="268"/>
      <c r="R492" s="268"/>
      <c r="S492" s="268"/>
      <c r="T492" s="269"/>
      <c r="AT492" s="270" t="s">
        <v>1345</v>
      </c>
      <c r="AU492" s="270" t="s">
        <v>1366</v>
      </c>
      <c r="AV492" s="14" t="s">
        <v>1450</v>
      </c>
      <c r="AW492" s="14" t="s">
        <v>1465</v>
      </c>
      <c r="AX492" s="14" t="s">
        <v>1501</v>
      </c>
      <c r="AY492" s="270" t="s">
        <v>1422</v>
      </c>
    </row>
    <row r="493" spans="2:65" s="11" customFormat="1">
      <c r="B493" s="210"/>
      <c r="C493" s="211"/>
      <c r="D493" s="208" t="s">
        <v>1345</v>
      </c>
      <c r="E493" s="212" t="s">
        <v>1448</v>
      </c>
      <c r="F493" s="213" t="s">
        <v>590</v>
      </c>
      <c r="G493" s="211"/>
      <c r="H493" s="214">
        <v>500</v>
      </c>
      <c r="I493" s="215"/>
      <c r="J493" s="211"/>
      <c r="K493" s="211"/>
      <c r="L493" s="216"/>
      <c r="M493" s="217"/>
      <c r="N493" s="218"/>
      <c r="O493" s="218"/>
      <c r="P493" s="218"/>
      <c r="Q493" s="218"/>
      <c r="R493" s="218"/>
      <c r="S493" s="218"/>
      <c r="T493" s="219"/>
      <c r="AT493" s="220" t="s">
        <v>1345</v>
      </c>
      <c r="AU493" s="220" t="s">
        <v>1366</v>
      </c>
      <c r="AV493" s="11" t="s">
        <v>1366</v>
      </c>
      <c r="AW493" s="11" t="s">
        <v>1465</v>
      </c>
      <c r="AX493" s="11" t="s">
        <v>1501</v>
      </c>
      <c r="AY493" s="220" t="s">
        <v>1422</v>
      </c>
    </row>
    <row r="494" spans="2:65" s="14" customFormat="1">
      <c r="B494" s="260"/>
      <c r="C494" s="261"/>
      <c r="D494" s="208" t="s">
        <v>1345</v>
      </c>
      <c r="E494" s="262" t="s">
        <v>1448</v>
      </c>
      <c r="F494" s="263" t="s">
        <v>591</v>
      </c>
      <c r="G494" s="261"/>
      <c r="H494" s="264" t="s">
        <v>1448</v>
      </c>
      <c r="I494" s="265"/>
      <c r="J494" s="261"/>
      <c r="K494" s="261"/>
      <c r="L494" s="266"/>
      <c r="M494" s="267"/>
      <c r="N494" s="268"/>
      <c r="O494" s="268"/>
      <c r="P494" s="268"/>
      <c r="Q494" s="268"/>
      <c r="R494" s="268"/>
      <c r="S494" s="268"/>
      <c r="T494" s="269"/>
      <c r="AT494" s="270" t="s">
        <v>1345</v>
      </c>
      <c r="AU494" s="270" t="s">
        <v>1366</v>
      </c>
      <c r="AV494" s="14" t="s">
        <v>1450</v>
      </c>
      <c r="AW494" s="14" t="s">
        <v>1465</v>
      </c>
      <c r="AX494" s="14" t="s">
        <v>1501</v>
      </c>
      <c r="AY494" s="270" t="s">
        <v>1422</v>
      </c>
    </row>
    <row r="495" spans="2:65" s="11" customFormat="1">
      <c r="B495" s="210"/>
      <c r="C495" s="211"/>
      <c r="D495" s="208" t="s">
        <v>1345</v>
      </c>
      <c r="E495" s="212" t="s">
        <v>1448</v>
      </c>
      <c r="F495" s="213" t="s">
        <v>592</v>
      </c>
      <c r="G495" s="211"/>
      <c r="H495" s="214">
        <v>160</v>
      </c>
      <c r="I495" s="215"/>
      <c r="J495" s="211"/>
      <c r="K495" s="211"/>
      <c r="L495" s="216"/>
      <c r="M495" s="217"/>
      <c r="N495" s="218"/>
      <c r="O495" s="218"/>
      <c r="P495" s="218"/>
      <c r="Q495" s="218"/>
      <c r="R495" s="218"/>
      <c r="S495" s="218"/>
      <c r="T495" s="219"/>
      <c r="AT495" s="220" t="s">
        <v>1345</v>
      </c>
      <c r="AU495" s="220" t="s">
        <v>1366</v>
      </c>
      <c r="AV495" s="11" t="s">
        <v>1366</v>
      </c>
      <c r="AW495" s="11" t="s">
        <v>1465</v>
      </c>
      <c r="AX495" s="11" t="s">
        <v>1501</v>
      </c>
      <c r="AY495" s="220" t="s">
        <v>1422</v>
      </c>
    </row>
    <row r="496" spans="2:65" s="12" customFormat="1">
      <c r="B496" s="221"/>
      <c r="C496" s="222"/>
      <c r="D496" s="205" t="s">
        <v>1345</v>
      </c>
      <c r="E496" s="223" t="s">
        <v>1448</v>
      </c>
      <c r="F496" s="224" t="s">
        <v>1348</v>
      </c>
      <c r="G496" s="222"/>
      <c r="H496" s="225">
        <v>660</v>
      </c>
      <c r="I496" s="226"/>
      <c r="J496" s="222"/>
      <c r="K496" s="222"/>
      <c r="L496" s="227"/>
      <c r="M496" s="228"/>
      <c r="N496" s="229"/>
      <c r="O496" s="229"/>
      <c r="P496" s="229"/>
      <c r="Q496" s="229"/>
      <c r="R496" s="229"/>
      <c r="S496" s="229"/>
      <c r="T496" s="230"/>
      <c r="AT496" s="231" t="s">
        <v>1345</v>
      </c>
      <c r="AU496" s="231" t="s">
        <v>1366</v>
      </c>
      <c r="AV496" s="12" t="s">
        <v>1358</v>
      </c>
      <c r="AW496" s="12" t="s">
        <v>1465</v>
      </c>
      <c r="AX496" s="12" t="s">
        <v>1450</v>
      </c>
      <c r="AY496" s="231" t="s">
        <v>1422</v>
      </c>
    </row>
    <row r="497" spans="2:65" s="1" customFormat="1" ht="20.5" customHeight="1">
      <c r="B497" s="41"/>
      <c r="C497" s="193" t="s">
        <v>597</v>
      </c>
      <c r="D497" s="193" t="s">
        <v>1424</v>
      </c>
      <c r="E497" s="194" t="s">
        <v>598</v>
      </c>
      <c r="F497" s="195" t="s">
        <v>599</v>
      </c>
      <c r="G497" s="196" t="s">
        <v>1356</v>
      </c>
      <c r="H497" s="197">
        <v>150</v>
      </c>
      <c r="I497" s="198"/>
      <c r="J497" s="199">
        <f>ROUND(I497*H497,2)</f>
        <v>0</v>
      </c>
      <c r="K497" s="195" t="s">
        <v>1357</v>
      </c>
      <c r="L497" s="61"/>
      <c r="M497" s="200" t="s">
        <v>1448</v>
      </c>
      <c r="N497" s="201" t="s">
        <v>1472</v>
      </c>
      <c r="O497" s="42"/>
      <c r="P497" s="202">
        <f>O497*H497</f>
        <v>0</v>
      </c>
      <c r="Q497" s="202">
        <v>1E-3</v>
      </c>
      <c r="R497" s="202">
        <f>Q497*H497</f>
        <v>0.15</v>
      </c>
      <c r="S497" s="202">
        <v>3.1E-4</v>
      </c>
      <c r="T497" s="203">
        <f>S497*H497</f>
        <v>4.65E-2</v>
      </c>
      <c r="AR497" s="24" t="s">
        <v>1242</v>
      </c>
      <c r="AT497" s="24" t="s">
        <v>1424</v>
      </c>
      <c r="AU497" s="24" t="s">
        <v>1366</v>
      </c>
      <c r="AY497" s="24" t="s">
        <v>1422</v>
      </c>
      <c r="BE497" s="204">
        <f>IF(N497="základní",J497,0)</f>
        <v>0</v>
      </c>
      <c r="BF497" s="204">
        <f>IF(N497="snížená",J497,0)</f>
        <v>0</v>
      </c>
      <c r="BG497" s="204">
        <f>IF(N497="zákl. přenesená",J497,0)</f>
        <v>0</v>
      </c>
      <c r="BH497" s="204">
        <f>IF(N497="sníž. přenesená",J497,0)</f>
        <v>0</v>
      </c>
      <c r="BI497" s="204">
        <f>IF(N497="nulová",J497,0)</f>
        <v>0</v>
      </c>
      <c r="BJ497" s="24" t="s">
        <v>1450</v>
      </c>
      <c r="BK497" s="204">
        <f>ROUND(I497*H497,2)</f>
        <v>0</v>
      </c>
      <c r="BL497" s="24" t="s">
        <v>1242</v>
      </c>
      <c r="BM497" s="24" t="s">
        <v>600</v>
      </c>
    </row>
    <row r="498" spans="2:65" s="1" customFormat="1" ht="30">
      <c r="B498" s="41"/>
      <c r="C498" s="63"/>
      <c r="D498" s="205" t="s">
        <v>1360</v>
      </c>
      <c r="E498" s="63"/>
      <c r="F498" s="206" t="s">
        <v>601</v>
      </c>
      <c r="G498" s="63"/>
      <c r="H498" s="63"/>
      <c r="I498" s="163"/>
      <c r="J498" s="63"/>
      <c r="K498" s="63"/>
      <c r="L498" s="61"/>
      <c r="M498" s="207"/>
      <c r="N498" s="42"/>
      <c r="O498" s="42"/>
      <c r="P498" s="42"/>
      <c r="Q498" s="42"/>
      <c r="R498" s="42"/>
      <c r="S498" s="42"/>
      <c r="T498" s="78"/>
      <c r="AT498" s="24" t="s">
        <v>1360</v>
      </c>
      <c r="AU498" s="24" t="s">
        <v>1366</v>
      </c>
    </row>
    <row r="499" spans="2:65" s="1" customFormat="1" ht="28.75" customHeight="1">
      <c r="B499" s="41"/>
      <c r="C499" s="193" t="s">
        <v>602</v>
      </c>
      <c r="D499" s="193" t="s">
        <v>1424</v>
      </c>
      <c r="E499" s="194" t="s">
        <v>603</v>
      </c>
      <c r="F499" s="195" t="s">
        <v>604</v>
      </c>
      <c r="G499" s="196" t="s">
        <v>1356</v>
      </c>
      <c r="H499" s="197">
        <v>400.95299999999997</v>
      </c>
      <c r="I499" s="198"/>
      <c r="J499" s="199">
        <f>ROUND(I499*H499,2)</f>
        <v>0</v>
      </c>
      <c r="K499" s="195" t="s">
        <v>1357</v>
      </c>
      <c r="L499" s="61"/>
      <c r="M499" s="200" t="s">
        <v>1448</v>
      </c>
      <c r="N499" s="201" t="s">
        <v>1472</v>
      </c>
      <c r="O499" s="42"/>
      <c r="P499" s="202">
        <f>O499*H499</f>
        <v>0</v>
      </c>
      <c r="Q499" s="202">
        <v>2.0000000000000001E-4</v>
      </c>
      <c r="R499" s="202">
        <f>Q499*H499</f>
        <v>8.0190600000000001E-2</v>
      </c>
      <c r="S499" s="202">
        <v>0</v>
      </c>
      <c r="T499" s="203">
        <f>S499*H499</f>
        <v>0</v>
      </c>
      <c r="AR499" s="24" t="s">
        <v>1242</v>
      </c>
      <c r="AT499" s="24" t="s">
        <v>1424</v>
      </c>
      <c r="AU499" s="24" t="s">
        <v>1366</v>
      </c>
      <c r="AY499" s="24" t="s">
        <v>1422</v>
      </c>
      <c r="BE499" s="204">
        <f>IF(N499="základní",J499,0)</f>
        <v>0</v>
      </c>
      <c r="BF499" s="204">
        <f>IF(N499="snížená",J499,0)</f>
        <v>0</v>
      </c>
      <c r="BG499" s="204">
        <f>IF(N499="zákl. přenesená",J499,0)</f>
        <v>0</v>
      </c>
      <c r="BH499" s="204">
        <f>IF(N499="sníž. přenesená",J499,0)</f>
        <v>0</v>
      </c>
      <c r="BI499" s="204">
        <f>IF(N499="nulová",J499,0)</f>
        <v>0</v>
      </c>
      <c r="BJ499" s="24" t="s">
        <v>1450</v>
      </c>
      <c r="BK499" s="204">
        <f>ROUND(I499*H499,2)</f>
        <v>0</v>
      </c>
      <c r="BL499" s="24" t="s">
        <v>1242</v>
      </c>
      <c r="BM499" s="24" t="s">
        <v>605</v>
      </c>
    </row>
    <row r="500" spans="2:65" s="1" customFormat="1" ht="28.75" customHeight="1">
      <c r="B500" s="41"/>
      <c r="C500" s="193" t="s">
        <v>606</v>
      </c>
      <c r="D500" s="193" t="s">
        <v>1424</v>
      </c>
      <c r="E500" s="194" t="s">
        <v>607</v>
      </c>
      <c r="F500" s="195" t="s">
        <v>608</v>
      </c>
      <c r="G500" s="196" t="s">
        <v>1356</v>
      </c>
      <c r="H500" s="197">
        <v>660</v>
      </c>
      <c r="I500" s="198"/>
      <c r="J500" s="199">
        <f>ROUND(I500*H500,2)</f>
        <v>0</v>
      </c>
      <c r="K500" s="195" t="s">
        <v>1357</v>
      </c>
      <c r="L500" s="61"/>
      <c r="M500" s="200" t="s">
        <v>1448</v>
      </c>
      <c r="N500" s="201" t="s">
        <v>1472</v>
      </c>
      <c r="O500" s="42"/>
      <c r="P500" s="202">
        <f>O500*H500</f>
        <v>0</v>
      </c>
      <c r="Q500" s="202">
        <v>2.0000000000000001E-4</v>
      </c>
      <c r="R500" s="202">
        <f>Q500*H500</f>
        <v>0.13200000000000001</v>
      </c>
      <c r="S500" s="202">
        <v>0</v>
      </c>
      <c r="T500" s="203">
        <f>S500*H500</f>
        <v>0</v>
      </c>
      <c r="AR500" s="24" t="s">
        <v>1242</v>
      </c>
      <c r="AT500" s="24" t="s">
        <v>1424</v>
      </c>
      <c r="AU500" s="24" t="s">
        <v>1366</v>
      </c>
      <c r="AY500" s="24" t="s">
        <v>1422</v>
      </c>
      <c r="BE500" s="204">
        <f>IF(N500="základní",J500,0)</f>
        <v>0</v>
      </c>
      <c r="BF500" s="204">
        <f>IF(N500="snížená",J500,0)</f>
        <v>0</v>
      </c>
      <c r="BG500" s="204">
        <f>IF(N500="zákl. přenesená",J500,0)</f>
        <v>0</v>
      </c>
      <c r="BH500" s="204">
        <f>IF(N500="sníž. přenesená",J500,0)</f>
        <v>0</v>
      </c>
      <c r="BI500" s="204">
        <f>IF(N500="nulová",J500,0)</f>
        <v>0</v>
      </c>
      <c r="BJ500" s="24" t="s">
        <v>1450</v>
      </c>
      <c r="BK500" s="204">
        <f>ROUND(I500*H500,2)</f>
        <v>0</v>
      </c>
      <c r="BL500" s="24" t="s">
        <v>1242</v>
      </c>
      <c r="BM500" s="24" t="s">
        <v>609</v>
      </c>
    </row>
    <row r="501" spans="2:65" s="14" customFormat="1">
      <c r="B501" s="260"/>
      <c r="C501" s="261"/>
      <c r="D501" s="208" t="s">
        <v>1345</v>
      </c>
      <c r="E501" s="262" t="s">
        <v>1448</v>
      </c>
      <c r="F501" s="263" t="s">
        <v>589</v>
      </c>
      <c r="G501" s="261"/>
      <c r="H501" s="264" t="s">
        <v>1448</v>
      </c>
      <c r="I501" s="265"/>
      <c r="J501" s="261"/>
      <c r="K501" s="261"/>
      <c r="L501" s="266"/>
      <c r="M501" s="267"/>
      <c r="N501" s="268"/>
      <c r="O501" s="268"/>
      <c r="P501" s="268"/>
      <c r="Q501" s="268"/>
      <c r="R501" s="268"/>
      <c r="S501" s="268"/>
      <c r="T501" s="269"/>
      <c r="AT501" s="270" t="s">
        <v>1345</v>
      </c>
      <c r="AU501" s="270" t="s">
        <v>1366</v>
      </c>
      <c r="AV501" s="14" t="s">
        <v>1450</v>
      </c>
      <c r="AW501" s="14" t="s">
        <v>1465</v>
      </c>
      <c r="AX501" s="14" t="s">
        <v>1501</v>
      </c>
      <c r="AY501" s="270" t="s">
        <v>1422</v>
      </c>
    </row>
    <row r="502" spans="2:65" s="11" customFormat="1">
      <c r="B502" s="210"/>
      <c r="C502" s="211"/>
      <c r="D502" s="208" t="s">
        <v>1345</v>
      </c>
      <c r="E502" s="212" t="s">
        <v>1448</v>
      </c>
      <c r="F502" s="213" t="s">
        <v>590</v>
      </c>
      <c r="G502" s="211"/>
      <c r="H502" s="214">
        <v>500</v>
      </c>
      <c r="I502" s="215"/>
      <c r="J502" s="211"/>
      <c r="K502" s="211"/>
      <c r="L502" s="216"/>
      <c r="M502" s="217"/>
      <c r="N502" s="218"/>
      <c r="O502" s="218"/>
      <c r="P502" s="218"/>
      <c r="Q502" s="218"/>
      <c r="R502" s="218"/>
      <c r="S502" s="218"/>
      <c r="T502" s="219"/>
      <c r="AT502" s="220" t="s">
        <v>1345</v>
      </c>
      <c r="AU502" s="220" t="s">
        <v>1366</v>
      </c>
      <c r="AV502" s="11" t="s">
        <v>1366</v>
      </c>
      <c r="AW502" s="11" t="s">
        <v>1465</v>
      </c>
      <c r="AX502" s="11" t="s">
        <v>1501</v>
      </c>
      <c r="AY502" s="220" t="s">
        <v>1422</v>
      </c>
    </row>
    <row r="503" spans="2:65" s="14" customFormat="1">
      <c r="B503" s="260"/>
      <c r="C503" s="261"/>
      <c r="D503" s="208" t="s">
        <v>1345</v>
      </c>
      <c r="E503" s="262" t="s">
        <v>1448</v>
      </c>
      <c r="F503" s="263" t="s">
        <v>591</v>
      </c>
      <c r="G503" s="261"/>
      <c r="H503" s="264" t="s">
        <v>1448</v>
      </c>
      <c r="I503" s="265"/>
      <c r="J503" s="261"/>
      <c r="K503" s="261"/>
      <c r="L503" s="266"/>
      <c r="M503" s="267"/>
      <c r="N503" s="268"/>
      <c r="O503" s="268"/>
      <c r="P503" s="268"/>
      <c r="Q503" s="268"/>
      <c r="R503" s="268"/>
      <c r="S503" s="268"/>
      <c r="T503" s="269"/>
      <c r="AT503" s="270" t="s">
        <v>1345</v>
      </c>
      <c r="AU503" s="270" t="s">
        <v>1366</v>
      </c>
      <c r="AV503" s="14" t="s">
        <v>1450</v>
      </c>
      <c r="AW503" s="14" t="s">
        <v>1465</v>
      </c>
      <c r="AX503" s="14" t="s">
        <v>1501</v>
      </c>
      <c r="AY503" s="270" t="s">
        <v>1422</v>
      </c>
    </row>
    <row r="504" spans="2:65" s="11" customFormat="1">
      <c r="B504" s="210"/>
      <c r="C504" s="211"/>
      <c r="D504" s="208" t="s">
        <v>1345</v>
      </c>
      <c r="E504" s="212" t="s">
        <v>1448</v>
      </c>
      <c r="F504" s="213" t="s">
        <v>592</v>
      </c>
      <c r="G504" s="211"/>
      <c r="H504" s="214">
        <v>160</v>
      </c>
      <c r="I504" s="215"/>
      <c r="J504" s="211"/>
      <c r="K504" s="211"/>
      <c r="L504" s="216"/>
      <c r="M504" s="217"/>
      <c r="N504" s="218"/>
      <c r="O504" s="218"/>
      <c r="P504" s="218"/>
      <c r="Q504" s="218"/>
      <c r="R504" s="218"/>
      <c r="S504" s="218"/>
      <c r="T504" s="219"/>
      <c r="AT504" s="220" t="s">
        <v>1345</v>
      </c>
      <c r="AU504" s="220" t="s">
        <v>1366</v>
      </c>
      <c r="AV504" s="11" t="s">
        <v>1366</v>
      </c>
      <c r="AW504" s="11" t="s">
        <v>1465</v>
      </c>
      <c r="AX504" s="11" t="s">
        <v>1501</v>
      </c>
      <c r="AY504" s="220" t="s">
        <v>1422</v>
      </c>
    </row>
    <row r="505" spans="2:65" s="12" customFormat="1">
      <c r="B505" s="221"/>
      <c r="C505" s="222"/>
      <c r="D505" s="205" t="s">
        <v>1345</v>
      </c>
      <c r="E505" s="223" t="s">
        <v>1448</v>
      </c>
      <c r="F505" s="224" t="s">
        <v>1348</v>
      </c>
      <c r="G505" s="222"/>
      <c r="H505" s="225">
        <v>660</v>
      </c>
      <c r="I505" s="226"/>
      <c r="J505" s="222"/>
      <c r="K505" s="222"/>
      <c r="L505" s="227"/>
      <c r="M505" s="228"/>
      <c r="N505" s="229"/>
      <c r="O505" s="229"/>
      <c r="P505" s="229"/>
      <c r="Q505" s="229"/>
      <c r="R505" s="229"/>
      <c r="S505" s="229"/>
      <c r="T505" s="230"/>
      <c r="AT505" s="231" t="s">
        <v>1345</v>
      </c>
      <c r="AU505" s="231" t="s">
        <v>1366</v>
      </c>
      <c r="AV505" s="12" t="s">
        <v>1358</v>
      </c>
      <c r="AW505" s="12" t="s">
        <v>1465</v>
      </c>
      <c r="AX505" s="12" t="s">
        <v>1450</v>
      </c>
      <c r="AY505" s="231" t="s">
        <v>1422</v>
      </c>
    </row>
    <row r="506" spans="2:65" s="1" customFormat="1" ht="28.75" customHeight="1">
      <c r="B506" s="41"/>
      <c r="C506" s="193" t="s">
        <v>610</v>
      </c>
      <c r="D506" s="193" t="s">
        <v>1424</v>
      </c>
      <c r="E506" s="194" t="s">
        <v>611</v>
      </c>
      <c r="F506" s="195" t="s">
        <v>612</v>
      </c>
      <c r="G506" s="196" t="s">
        <v>1356</v>
      </c>
      <c r="H506" s="197">
        <v>150</v>
      </c>
      <c r="I506" s="198"/>
      <c r="J506" s="199">
        <f>ROUND(I506*H506,2)</f>
        <v>0</v>
      </c>
      <c r="K506" s="195" t="s">
        <v>1357</v>
      </c>
      <c r="L506" s="61"/>
      <c r="M506" s="200" t="s">
        <v>1448</v>
      </c>
      <c r="N506" s="201" t="s">
        <v>1472</v>
      </c>
      <c r="O506" s="42"/>
      <c r="P506" s="202">
        <f>O506*H506</f>
        <v>0</v>
      </c>
      <c r="Q506" s="202">
        <v>1.2999999999999999E-4</v>
      </c>
      <c r="R506" s="202">
        <f>Q506*H506</f>
        <v>1.95E-2</v>
      </c>
      <c r="S506" s="202">
        <v>0</v>
      </c>
      <c r="T506" s="203">
        <f>S506*H506</f>
        <v>0</v>
      </c>
      <c r="AR506" s="24" t="s">
        <v>1242</v>
      </c>
      <c r="AT506" s="24" t="s">
        <v>1424</v>
      </c>
      <c r="AU506" s="24" t="s">
        <v>1366</v>
      </c>
      <c r="AY506" s="24" t="s">
        <v>1422</v>
      </c>
      <c r="BE506" s="204">
        <f>IF(N506="základní",J506,0)</f>
        <v>0</v>
      </c>
      <c r="BF506" s="204">
        <f>IF(N506="snížená",J506,0)</f>
        <v>0</v>
      </c>
      <c r="BG506" s="204">
        <f>IF(N506="zákl. přenesená",J506,0)</f>
        <v>0</v>
      </c>
      <c r="BH506" s="204">
        <f>IF(N506="sníž. přenesená",J506,0)</f>
        <v>0</v>
      </c>
      <c r="BI506" s="204">
        <f>IF(N506="nulová",J506,0)</f>
        <v>0</v>
      </c>
      <c r="BJ506" s="24" t="s">
        <v>1450</v>
      </c>
      <c r="BK506" s="204">
        <f>ROUND(I506*H506,2)</f>
        <v>0</v>
      </c>
      <c r="BL506" s="24" t="s">
        <v>1242</v>
      </c>
      <c r="BM506" s="24" t="s">
        <v>613</v>
      </c>
    </row>
    <row r="507" spans="2:65" s="1" customFormat="1" ht="28.75" customHeight="1">
      <c r="B507" s="41"/>
      <c r="C507" s="193" t="s">
        <v>614</v>
      </c>
      <c r="D507" s="193" t="s">
        <v>1424</v>
      </c>
      <c r="E507" s="194" t="s">
        <v>615</v>
      </c>
      <c r="F507" s="195" t="s">
        <v>616</v>
      </c>
      <c r="G507" s="196" t="s">
        <v>1356</v>
      </c>
      <c r="H507" s="197">
        <v>484.16899999999998</v>
      </c>
      <c r="I507" s="198"/>
      <c r="J507" s="199">
        <f>ROUND(I507*H507,2)</f>
        <v>0</v>
      </c>
      <c r="K507" s="195" t="s">
        <v>1357</v>
      </c>
      <c r="L507" s="61"/>
      <c r="M507" s="200" t="s">
        <v>1448</v>
      </c>
      <c r="N507" s="201" t="s">
        <v>1472</v>
      </c>
      <c r="O507" s="42"/>
      <c r="P507" s="202">
        <f>O507*H507</f>
        <v>0</v>
      </c>
      <c r="Q507" s="202">
        <v>2.9E-4</v>
      </c>
      <c r="R507" s="202">
        <f>Q507*H507</f>
        <v>0.14040901</v>
      </c>
      <c r="S507" s="202">
        <v>0</v>
      </c>
      <c r="T507" s="203">
        <f>S507*H507</f>
        <v>0</v>
      </c>
      <c r="AR507" s="24" t="s">
        <v>1242</v>
      </c>
      <c r="AT507" s="24" t="s">
        <v>1424</v>
      </c>
      <c r="AU507" s="24" t="s">
        <v>1366</v>
      </c>
      <c r="AY507" s="24" t="s">
        <v>1422</v>
      </c>
      <c r="BE507" s="204">
        <f>IF(N507="základní",J507,0)</f>
        <v>0</v>
      </c>
      <c r="BF507" s="204">
        <f>IF(N507="snížená",J507,0)</f>
        <v>0</v>
      </c>
      <c r="BG507" s="204">
        <f>IF(N507="zákl. přenesená",J507,0)</f>
        <v>0</v>
      </c>
      <c r="BH507" s="204">
        <f>IF(N507="sníž. přenesená",J507,0)</f>
        <v>0</v>
      </c>
      <c r="BI507" s="204">
        <f>IF(N507="nulová",J507,0)</f>
        <v>0</v>
      </c>
      <c r="BJ507" s="24" t="s">
        <v>1450</v>
      </c>
      <c r="BK507" s="204">
        <f>ROUND(I507*H507,2)</f>
        <v>0</v>
      </c>
      <c r="BL507" s="24" t="s">
        <v>1242</v>
      </c>
      <c r="BM507" s="24" t="s">
        <v>617</v>
      </c>
    </row>
    <row r="508" spans="2:65" s="11" customFormat="1">
      <c r="B508" s="210"/>
      <c r="C508" s="211"/>
      <c r="D508" s="205" t="s">
        <v>1345</v>
      </c>
      <c r="E508" s="232" t="s">
        <v>1448</v>
      </c>
      <c r="F508" s="233" t="s">
        <v>618</v>
      </c>
      <c r="G508" s="211"/>
      <c r="H508" s="234">
        <v>484.16899999999998</v>
      </c>
      <c r="I508" s="215"/>
      <c r="J508" s="211"/>
      <c r="K508" s="211"/>
      <c r="L508" s="216"/>
      <c r="M508" s="217"/>
      <c r="N508" s="218"/>
      <c r="O508" s="218"/>
      <c r="P508" s="218"/>
      <c r="Q508" s="218"/>
      <c r="R508" s="218"/>
      <c r="S508" s="218"/>
      <c r="T508" s="219"/>
      <c r="AT508" s="220" t="s">
        <v>1345</v>
      </c>
      <c r="AU508" s="220" t="s">
        <v>1366</v>
      </c>
      <c r="AV508" s="11" t="s">
        <v>1366</v>
      </c>
      <c r="AW508" s="11" t="s">
        <v>1465</v>
      </c>
      <c r="AX508" s="11" t="s">
        <v>1450</v>
      </c>
      <c r="AY508" s="220" t="s">
        <v>1422</v>
      </c>
    </row>
    <row r="509" spans="2:65" s="1" customFormat="1" ht="28.75" customHeight="1">
      <c r="B509" s="41"/>
      <c r="C509" s="193" t="s">
        <v>619</v>
      </c>
      <c r="D509" s="193" t="s">
        <v>1424</v>
      </c>
      <c r="E509" s="194" t="s">
        <v>620</v>
      </c>
      <c r="F509" s="195" t="s">
        <v>621</v>
      </c>
      <c r="G509" s="196" t="s">
        <v>1356</v>
      </c>
      <c r="H509" s="197">
        <v>560</v>
      </c>
      <c r="I509" s="198"/>
      <c r="J509" s="199">
        <f>ROUND(I509*H509,2)</f>
        <v>0</v>
      </c>
      <c r="K509" s="195" t="s">
        <v>1357</v>
      </c>
      <c r="L509" s="61"/>
      <c r="M509" s="200" t="s">
        <v>1448</v>
      </c>
      <c r="N509" s="201" t="s">
        <v>1472</v>
      </c>
      <c r="O509" s="42"/>
      <c r="P509" s="202">
        <f>O509*H509</f>
        <v>0</v>
      </c>
      <c r="Q509" s="202">
        <v>2.9E-4</v>
      </c>
      <c r="R509" s="202">
        <f>Q509*H509</f>
        <v>0.16239999999999999</v>
      </c>
      <c r="S509" s="202">
        <v>0</v>
      </c>
      <c r="T509" s="203">
        <f>S509*H509</f>
        <v>0</v>
      </c>
      <c r="AR509" s="24" t="s">
        <v>1242</v>
      </c>
      <c r="AT509" s="24" t="s">
        <v>1424</v>
      </c>
      <c r="AU509" s="24" t="s">
        <v>1366</v>
      </c>
      <c r="AY509" s="24" t="s">
        <v>1422</v>
      </c>
      <c r="BE509" s="204">
        <f>IF(N509="základní",J509,0)</f>
        <v>0</v>
      </c>
      <c r="BF509" s="204">
        <f>IF(N509="snížená",J509,0)</f>
        <v>0</v>
      </c>
      <c r="BG509" s="204">
        <f>IF(N509="zákl. přenesená",J509,0)</f>
        <v>0</v>
      </c>
      <c r="BH509" s="204">
        <f>IF(N509="sníž. přenesená",J509,0)</f>
        <v>0</v>
      </c>
      <c r="BI509" s="204">
        <f>IF(N509="nulová",J509,0)</f>
        <v>0</v>
      </c>
      <c r="BJ509" s="24" t="s">
        <v>1450</v>
      </c>
      <c r="BK509" s="204">
        <f>ROUND(I509*H509,2)</f>
        <v>0</v>
      </c>
      <c r="BL509" s="24" t="s">
        <v>1242</v>
      </c>
      <c r="BM509" s="24" t="s">
        <v>622</v>
      </c>
    </row>
    <row r="510" spans="2:65" s="14" customFormat="1">
      <c r="B510" s="260"/>
      <c r="C510" s="261"/>
      <c r="D510" s="208" t="s">
        <v>1345</v>
      </c>
      <c r="E510" s="262" t="s">
        <v>1448</v>
      </c>
      <c r="F510" s="263" t="s">
        <v>589</v>
      </c>
      <c r="G510" s="261"/>
      <c r="H510" s="264" t="s">
        <v>1448</v>
      </c>
      <c r="I510" s="265"/>
      <c r="J510" s="261"/>
      <c r="K510" s="261"/>
      <c r="L510" s="266"/>
      <c r="M510" s="267"/>
      <c r="N510" s="268"/>
      <c r="O510" s="268"/>
      <c r="P510" s="268"/>
      <c r="Q510" s="268"/>
      <c r="R510" s="268"/>
      <c r="S510" s="268"/>
      <c r="T510" s="269"/>
      <c r="AT510" s="270" t="s">
        <v>1345</v>
      </c>
      <c r="AU510" s="270" t="s">
        <v>1366</v>
      </c>
      <c r="AV510" s="14" t="s">
        <v>1450</v>
      </c>
      <c r="AW510" s="14" t="s">
        <v>1465</v>
      </c>
      <c r="AX510" s="14" t="s">
        <v>1501</v>
      </c>
      <c r="AY510" s="270" t="s">
        <v>1422</v>
      </c>
    </row>
    <row r="511" spans="2:65" s="11" customFormat="1">
      <c r="B511" s="210"/>
      <c r="C511" s="211"/>
      <c r="D511" s="208" t="s">
        <v>1345</v>
      </c>
      <c r="E511" s="212" t="s">
        <v>1448</v>
      </c>
      <c r="F511" s="213" t="s">
        <v>623</v>
      </c>
      <c r="G511" s="211"/>
      <c r="H511" s="214">
        <v>400</v>
      </c>
      <c r="I511" s="215"/>
      <c r="J511" s="211"/>
      <c r="K511" s="211"/>
      <c r="L511" s="216"/>
      <c r="M511" s="217"/>
      <c r="N511" s="218"/>
      <c r="O511" s="218"/>
      <c r="P511" s="218"/>
      <c r="Q511" s="218"/>
      <c r="R511" s="218"/>
      <c r="S511" s="218"/>
      <c r="T511" s="219"/>
      <c r="AT511" s="220" t="s">
        <v>1345</v>
      </c>
      <c r="AU511" s="220" t="s">
        <v>1366</v>
      </c>
      <c r="AV511" s="11" t="s">
        <v>1366</v>
      </c>
      <c r="AW511" s="11" t="s">
        <v>1465</v>
      </c>
      <c r="AX511" s="11" t="s">
        <v>1501</v>
      </c>
      <c r="AY511" s="220" t="s">
        <v>1422</v>
      </c>
    </row>
    <row r="512" spans="2:65" s="14" customFormat="1">
      <c r="B512" s="260"/>
      <c r="C512" s="261"/>
      <c r="D512" s="208" t="s">
        <v>1345</v>
      </c>
      <c r="E512" s="262" t="s">
        <v>1448</v>
      </c>
      <c r="F512" s="263" t="s">
        <v>591</v>
      </c>
      <c r="G512" s="261"/>
      <c r="H512" s="264" t="s">
        <v>1448</v>
      </c>
      <c r="I512" s="265"/>
      <c r="J512" s="261"/>
      <c r="K512" s="261"/>
      <c r="L512" s="266"/>
      <c r="M512" s="267"/>
      <c r="N512" s="268"/>
      <c r="O512" s="268"/>
      <c r="P512" s="268"/>
      <c r="Q512" s="268"/>
      <c r="R512" s="268"/>
      <c r="S512" s="268"/>
      <c r="T512" s="269"/>
      <c r="AT512" s="270" t="s">
        <v>1345</v>
      </c>
      <c r="AU512" s="270" t="s">
        <v>1366</v>
      </c>
      <c r="AV512" s="14" t="s">
        <v>1450</v>
      </c>
      <c r="AW512" s="14" t="s">
        <v>1465</v>
      </c>
      <c r="AX512" s="14" t="s">
        <v>1501</v>
      </c>
      <c r="AY512" s="270" t="s">
        <v>1422</v>
      </c>
    </row>
    <row r="513" spans="2:51" s="11" customFormat="1">
      <c r="B513" s="210"/>
      <c r="C513" s="211"/>
      <c r="D513" s="208" t="s">
        <v>1345</v>
      </c>
      <c r="E513" s="212" t="s">
        <v>1448</v>
      </c>
      <c r="F513" s="213" t="s">
        <v>592</v>
      </c>
      <c r="G513" s="211"/>
      <c r="H513" s="214">
        <v>160</v>
      </c>
      <c r="I513" s="215"/>
      <c r="J513" s="211"/>
      <c r="K513" s="211"/>
      <c r="L513" s="216"/>
      <c r="M513" s="217"/>
      <c r="N513" s="218"/>
      <c r="O513" s="218"/>
      <c r="P513" s="218"/>
      <c r="Q513" s="218"/>
      <c r="R513" s="218"/>
      <c r="S513" s="218"/>
      <c r="T513" s="219"/>
      <c r="AT513" s="220" t="s">
        <v>1345</v>
      </c>
      <c r="AU513" s="220" t="s">
        <v>1366</v>
      </c>
      <c r="AV513" s="11" t="s">
        <v>1366</v>
      </c>
      <c r="AW513" s="11" t="s">
        <v>1465</v>
      </c>
      <c r="AX513" s="11" t="s">
        <v>1501</v>
      </c>
      <c r="AY513" s="220" t="s">
        <v>1422</v>
      </c>
    </row>
    <row r="514" spans="2:51" s="12" customFormat="1">
      <c r="B514" s="221"/>
      <c r="C514" s="222"/>
      <c r="D514" s="208" t="s">
        <v>1345</v>
      </c>
      <c r="E514" s="236" t="s">
        <v>1448</v>
      </c>
      <c r="F514" s="237" t="s">
        <v>1348</v>
      </c>
      <c r="G514" s="222"/>
      <c r="H514" s="238">
        <v>560</v>
      </c>
      <c r="I514" s="226"/>
      <c r="J514" s="222"/>
      <c r="K514" s="222"/>
      <c r="L514" s="227"/>
      <c r="M514" s="271"/>
      <c r="N514" s="272"/>
      <c r="O514" s="272"/>
      <c r="P514" s="272"/>
      <c r="Q514" s="272"/>
      <c r="R514" s="272"/>
      <c r="S514" s="272"/>
      <c r="T514" s="273"/>
      <c r="AT514" s="231" t="s">
        <v>1345</v>
      </c>
      <c r="AU514" s="231" t="s">
        <v>1366</v>
      </c>
      <c r="AV514" s="12" t="s">
        <v>1358</v>
      </c>
      <c r="AW514" s="12" t="s">
        <v>1465</v>
      </c>
      <c r="AX514" s="12" t="s">
        <v>1450</v>
      </c>
      <c r="AY514" s="231" t="s">
        <v>1422</v>
      </c>
    </row>
    <row r="515" spans="2:51" s="1" customFormat="1" ht="7" customHeight="1">
      <c r="B515" s="56"/>
      <c r="C515" s="57"/>
      <c r="D515" s="57"/>
      <c r="E515" s="57"/>
      <c r="F515" s="57"/>
      <c r="G515" s="57"/>
      <c r="H515" s="57"/>
      <c r="I515" s="139"/>
      <c r="J515" s="57"/>
      <c r="K515" s="57"/>
      <c r="L515" s="61"/>
    </row>
  </sheetData>
  <sheetProtection password="CC35" sheet="1" objects="1" scenarios="1"/>
  <autoFilter ref="C99:K514"/>
  <mergeCells count="9">
    <mergeCell ref="E90:H90"/>
    <mergeCell ref="E92:H92"/>
    <mergeCell ref="G1:H1"/>
    <mergeCell ref="L2:V2"/>
    <mergeCell ref="E7:H7"/>
    <mergeCell ref="E9:H9"/>
    <mergeCell ref="E24:H24"/>
    <mergeCell ref="E45:H45"/>
    <mergeCell ref="E47:H47"/>
  </mergeCells>
  <phoneticPr fontId="51" type="noConversion"/>
  <hyperlinks>
    <hyperlink ref="F1:G1" location="C2" display="1) Krycí list soupisu"/>
    <hyperlink ref="G1:H1" location="C54" display="2) Rekapitulace"/>
    <hyperlink ref="J1" location="C99" display="3) Soupis prací"/>
    <hyperlink ref="L1:V1" location="'Rekapitulace%20stavby'!C2" display="Rekapitulace stavby"/>
  </hyperlinks>
  <pageMargins left="0.58333330000000005" right="0.58333330000000005" top="0.58333330000000005" bottom="0.58333330000000005" header="0" footer="0"/>
  <headerFooter>
    <oddFooter>&amp;CStrana &amp;P z &amp;N</oddFooter>
  </headerFooter>
  <drawing r:id="rId1"/>
  <legacyDrawing r:id="rId2"/>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pageSetUpPr fitToPage="1"/>
  </sheetPr>
  <dimension ref="A1:BR85"/>
  <sheetViews>
    <sheetView showGridLines="0" workbookViewId="0">
      <pane ySplit="1" topLeftCell="A2" activePane="bottomLeft" state="frozenSplit"/>
      <selection pane="bottomLeft"/>
    </sheetView>
  </sheetViews>
  <sheetFormatPr baseColWidth="10" defaultColWidth="9" defaultRowHeight="11"/>
  <cols>
    <col min="1" max="1" width="7.19921875" customWidth="1"/>
    <col min="2" max="2" width="1.3984375" customWidth="1"/>
    <col min="3" max="3" width="3.59765625" customWidth="1"/>
    <col min="4" max="4" width="3.796875" customWidth="1"/>
    <col min="5" max="5" width="14.796875" customWidth="1"/>
    <col min="6" max="6" width="64.19921875" customWidth="1"/>
    <col min="7" max="7" width="7.3984375" customWidth="1"/>
    <col min="8" max="8" width="9.59765625" customWidth="1"/>
    <col min="9" max="9" width="10.796875" style="111" customWidth="1"/>
    <col min="10" max="10" width="20.19921875" customWidth="1"/>
    <col min="11" max="11" width="13.19921875" customWidth="1"/>
    <col min="13" max="18" width="9.19921875" hidden="1"/>
    <col min="19" max="19" width="7" hidden="1" customWidth="1"/>
    <col min="20" max="20" width="25.3984375" hidden="1" customWidth="1"/>
    <col min="21" max="21" width="14" hidden="1" customWidth="1"/>
    <col min="22" max="22" width="10.59765625" customWidth="1"/>
    <col min="23" max="23" width="14" customWidth="1"/>
    <col min="24" max="24" width="10.59765625" customWidth="1"/>
    <col min="25" max="25" width="12.796875" customWidth="1"/>
    <col min="26" max="26" width="9.3984375" customWidth="1"/>
    <col min="27" max="27" width="12.796875" customWidth="1"/>
    <col min="28" max="28" width="14" customWidth="1"/>
    <col min="29" max="29" width="9.3984375" customWidth="1"/>
    <col min="30" max="30" width="12.796875" customWidth="1"/>
    <col min="31" max="31" width="14" customWidth="1"/>
    <col min="44" max="65" width="9.19921875" hidden="1"/>
  </cols>
  <sheetData>
    <row r="1" spans="1:70" ht="21.75" customHeight="1">
      <c r="A1" s="21"/>
      <c r="B1" s="112"/>
      <c r="C1" s="112"/>
      <c r="D1" s="113" t="s">
        <v>1427</v>
      </c>
      <c r="E1" s="112"/>
      <c r="F1" s="114" t="s">
        <v>1369</v>
      </c>
      <c r="G1" s="398" t="s">
        <v>1370</v>
      </c>
      <c r="H1" s="398"/>
      <c r="I1" s="115"/>
      <c r="J1" s="114" t="s">
        <v>1371</v>
      </c>
      <c r="K1" s="113" t="s">
        <v>1372</v>
      </c>
      <c r="L1" s="114" t="s">
        <v>1373</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7" customHeight="1">
      <c r="L2" s="359"/>
      <c r="M2" s="359"/>
      <c r="N2" s="359"/>
      <c r="O2" s="359"/>
      <c r="P2" s="359"/>
      <c r="Q2" s="359"/>
      <c r="R2" s="359"/>
      <c r="S2" s="359"/>
      <c r="T2" s="359"/>
      <c r="U2" s="359"/>
      <c r="V2" s="359"/>
      <c r="AT2" s="24" t="s">
        <v>1368</v>
      </c>
    </row>
    <row r="3" spans="1:70" ht="7" customHeight="1">
      <c r="B3" s="25"/>
      <c r="C3" s="26"/>
      <c r="D3" s="26"/>
      <c r="E3" s="26"/>
      <c r="F3" s="26"/>
      <c r="G3" s="26"/>
      <c r="H3" s="26"/>
      <c r="I3" s="116"/>
      <c r="J3" s="26"/>
      <c r="K3" s="27"/>
      <c r="AT3" s="24" t="s">
        <v>1366</v>
      </c>
    </row>
    <row r="4" spans="1:70" ht="37" customHeight="1">
      <c r="B4" s="28"/>
      <c r="C4" s="29"/>
      <c r="D4" s="30" t="s">
        <v>1374</v>
      </c>
      <c r="E4" s="29"/>
      <c r="F4" s="29"/>
      <c r="G4" s="29"/>
      <c r="H4" s="29"/>
      <c r="I4" s="117"/>
      <c r="J4" s="29"/>
      <c r="K4" s="31"/>
      <c r="M4" s="32" t="s">
        <v>1438</v>
      </c>
      <c r="AT4" s="24" t="s">
        <v>1432</v>
      </c>
    </row>
    <row r="5" spans="1:70" ht="7" customHeight="1">
      <c r="B5" s="28"/>
      <c r="C5" s="29"/>
      <c r="D5" s="29"/>
      <c r="E5" s="29"/>
      <c r="F5" s="29"/>
      <c r="G5" s="29"/>
      <c r="H5" s="29"/>
      <c r="I5" s="117"/>
      <c r="J5" s="29"/>
      <c r="K5" s="31"/>
    </row>
    <row r="6" spans="1:70">
      <c r="B6" s="28"/>
      <c r="C6" s="29"/>
      <c r="D6" s="37" t="s">
        <v>1444</v>
      </c>
      <c r="E6" s="29"/>
      <c r="F6" s="29"/>
      <c r="G6" s="29"/>
      <c r="H6" s="29"/>
      <c r="I6" s="117"/>
      <c r="J6" s="29"/>
      <c r="K6" s="31"/>
    </row>
    <row r="7" spans="1:70" ht="20.5" customHeight="1">
      <c r="B7" s="28"/>
      <c r="C7" s="29"/>
      <c r="D7" s="29"/>
      <c r="E7" s="399" t="str">
        <f>'Rekapitulace stavby'!K6</f>
        <v>Vstup Bartolomějská</v>
      </c>
      <c r="F7" s="400"/>
      <c r="G7" s="400"/>
      <c r="H7" s="400"/>
      <c r="I7" s="117"/>
      <c r="J7" s="29"/>
      <c r="K7" s="31"/>
    </row>
    <row r="8" spans="1:70" s="1" customFormat="1">
      <c r="B8" s="41"/>
      <c r="C8" s="42"/>
      <c r="D8" s="37" t="s">
        <v>1375</v>
      </c>
      <c r="E8" s="42"/>
      <c r="F8" s="42"/>
      <c r="G8" s="42"/>
      <c r="H8" s="42"/>
      <c r="I8" s="118"/>
      <c r="J8" s="42"/>
      <c r="K8" s="45"/>
    </row>
    <row r="9" spans="1:70" s="1" customFormat="1" ht="37" customHeight="1">
      <c r="B9" s="41"/>
      <c r="C9" s="42"/>
      <c r="D9" s="42"/>
      <c r="E9" s="401" t="s">
        <v>526</v>
      </c>
      <c r="F9" s="402"/>
      <c r="G9" s="402"/>
      <c r="H9" s="402"/>
      <c r="I9" s="118"/>
      <c r="J9" s="42"/>
      <c r="K9" s="45"/>
    </row>
    <row r="10" spans="1:70" s="1" customFormat="1">
      <c r="B10" s="41"/>
      <c r="C10" s="42"/>
      <c r="D10" s="42"/>
      <c r="E10" s="42"/>
      <c r="F10" s="42"/>
      <c r="G10" s="42"/>
      <c r="H10" s="42"/>
      <c r="I10" s="118"/>
      <c r="J10" s="42"/>
      <c r="K10" s="45"/>
    </row>
    <row r="11" spans="1:70" s="1" customFormat="1" ht="14.5" customHeight="1">
      <c r="B11" s="41"/>
      <c r="C11" s="42"/>
      <c r="D11" s="37" t="s">
        <v>1447</v>
      </c>
      <c r="E11" s="42"/>
      <c r="F11" s="35" t="s">
        <v>1448</v>
      </c>
      <c r="G11" s="42"/>
      <c r="H11" s="42"/>
      <c r="I11" s="119" t="s">
        <v>1449</v>
      </c>
      <c r="J11" s="35" t="s">
        <v>1448</v>
      </c>
      <c r="K11" s="45"/>
    </row>
    <row r="12" spans="1:70" s="1" customFormat="1" ht="14.5" customHeight="1">
      <c r="B12" s="41"/>
      <c r="C12" s="42"/>
      <c r="D12" s="37" t="s">
        <v>1451</v>
      </c>
      <c r="E12" s="42"/>
      <c r="F12" s="35" t="s">
        <v>1452</v>
      </c>
      <c r="G12" s="42"/>
      <c r="H12" s="42"/>
      <c r="I12" s="119" t="s">
        <v>1453</v>
      </c>
      <c r="J12" s="120" t="str">
        <f>'Rekapitulace stavby'!AN8</f>
        <v>7.10.2016</v>
      </c>
      <c r="K12" s="45"/>
    </row>
    <row r="13" spans="1:70" s="1" customFormat="1" ht="10.75" customHeight="1">
      <c r="B13" s="41"/>
      <c r="C13" s="42"/>
      <c r="D13" s="42"/>
      <c r="E13" s="42"/>
      <c r="F13" s="42"/>
      <c r="G13" s="42"/>
      <c r="H13" s="42"/>
      <c r="I13" s="118"/>
      <c r="J13" s="42"/>
      <c r="K13" s="45"/>
    </row>
    <row r="14" spans="1:70" s="1" customFormat="1" ht="14.5" customHeight="1">
      <c r="B14" s="41"/>
      <c r="C14" s="42"/>
      <c r="D14" s="37" t="s">
        <v>1457</v>
      </c>
      <c r="E14" s="42"/>
      <c r="F14" s="42"/>
      <c r="G14" s="42"/>
      <c r="H14" s="42"/>
      <c r="I14" s="119" t="s">
        <v>1458</v>
      </c>
      <c r="J14" s="35" t="s">
        <v>1448</v>
      </c>
      <c r="K14" s="45"/>
    </row>
    <row r="15" spans="1:70" s="1" customFormat="1" ht="18" customHeight="1">
      <c r="B15" s="41"/>
      <c r="C15" s="42"/>
      <c r="D15" s="42"/>
      <c r="E15" s="35" t="s">
        <v>1459</v>
      </c>
      <c r="F15" s="42"/>
      <c r="G15" s="42"/>
      <c r="H15" s="42"/>
      <c r="I15" s="119" t="s">
        <v>1460</v>
      </c>
      <c r="J15" s="35" t="s">
        <v>1448</v>
      </c>
      <c r="K15" s="45"/>
    </row>
    <row r="16" spans="1:70" s="1" customFormat="1" ht="7" customHeight="1">
      <c r="B16" s="41"/>
      <c r="C16" s="42"/>
      <c r="D16" s="42"/>
      <c r="E16" s="42"/>
      <c r="F16" s="42"/>
      <c r="G16" s="42"/>
      <c r="H16" s="42"/>
      <c r="I16" s="118"/>
      <c r="J16" s="42"/>
      <c r="K16" s="45"/>
    </row>
    <row r="17" spans="2:11" s="1" customFormat="1" ht="14.5" customHeight="1">
      <c r="B17" s="41"/>
      <c r="C17" s="42"/>
      <c r="D17" s="37" t="s">
        <v>1461</v>
      </c>
      <c r="E17" s="42"/>
      <c r="F17" s="42"/>
      <c r="G17" s="42"/>
      <c r="H17" s="42"/>
      <c r="I17" s="119" t="s">
        <v>1458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1460</v>
      </c>
      <c r="J18" s="35" t="str">
        <f>IF('Rekapitulace stavby'!AN14="Vyplň údaj","",IF('Rekapitulace stavby'!AN14="","",'Rekapitulace stavby'!AN14))</f>
        <v/>
      </c>
      <c r="K18" s="45"/>
    </row>
    <row r="19" spans="2:11" s="1" customFormat="1" ht="7" customHeight="1">
      <c r="B19" s="41"/>
      <c r="C19" s="42"/>
      <c r="D19" s="42"/>
      <c r="E19" s="42"/>
      <c r="F19" s="42"/>
      <c r="G19" s="42"/>
      <c r="H19" s="42"/>
      <c r="I19" s="118"/>
      <c r="J19" s="42"/>
      <c r="K19" s="45"/>
    </row>
    <row r="20" spans="2:11" s="1" customFormat="1" ht="14.5" customHeight="1">
      <c r="B20" s="41"/>
      <c r="C20" s="42"/>
      <c r="D20" s="37" t="s">
        <v>1463</v>
      </c>
      <c r="E20" s="42"/>
      <c r="F20" s="42"/>
      <c r="G20" s="42"/>
      <c r="H20" s="42"/>
      <c r="I20" s="119" t="s">
        <v>1458</v>
      </c>
      <c r="J20" s="35" t="s">
        <v>1448</v>
      </c>
      <c r="K20" s="45"/>
    </row>
    <row r="21" spans="2:11" s="1" customFormat="1" ht="18" customHeight="1">
      <c r="B21" s="41"/>
      <c r="C21" s="42"/>
      <c r="D21" s="42"/>
      <c r="E21" s="35" t="s">
        <v>1464</v>
      </c>
      <c r="F21" s="42"/>
      <c r="G21" s="42"/>
      <c r="H21" s="42"/>
      <c r="I21" s="119" t="s">
        <v>1460</v>
      </c>
      <c r="J21" s="35" t="s">
        <v>1448</v>
      </c>
      <c r="K21" s="45"/>
    </row>
    <row r="22" spans="2:11" s="1" customFormat="1" ht="7" customHeight="1">
      <c r="B22" s="41"/>
      <c r="C22" s="42"/>
      <c r="D22" s="42"/>
      <c r="E22" s="42"/>
      <c r="F22" s="42"/>
      <c r="G22" s="42"/>
      <c r="H22" s="42"/>
      <c r="I22" s="118"/>
      <c r="J22" s="42"/>
      <c r="K22" s="45"/>
    </row>
    <row r="23" spans="2:11" s="1" customFormat="1" ht="14.5" customHeight="1">
      <c r="B23" s="41"/>
      <c r="C23" s="42"/>
      <c r="D23" s="37" t="s">
        <v>1466</v>
      </c>
      <c r="E23" s="42"/>
      <c r="F23" s="42"/>
      <c r="G23" s="42"/>
      <c r="H23" s="42"/>
      <c r="I23" s="118"/>
      <c r="J23" s="42"/>
      <c r="K23" s="45"/>
    </row>
    <row r="24" spans="2:11" s="6" customFormat="1" ht="20.5" customHeight="1">
      <c r="B24" s="121"/>
      <c r="C24" s="122"/>
      <c r="D24" s="122"/>
      <c r="E24" s="391" t="s">
        <v>1448</v>
      </c>
      <c r="F24" s="391"/>
      <c r="G24" s="391"/>
      <c r="H24" s="391"/>
      <c r="I24" s="123"/>
      <c r="J24" s="122"/>
      <c r="K24" s="124"/>
    </row>
    <row r="25" spans="2:11" s="1" customFormat="1" ht="7" customHeight="1">
      <c r="B25" s="41"/>
      <c r="C25" s="42"/>
      <c r="D25" s="42"/>
      <c r="E25" s="42"/>
      <c r="F25" s="42"/>
      <c r="G25" s="42"/>
      <c r="H25" s="42"/>
      <c r="I25" s="118"/>
      <c r="J25" s="42"/>
      <c r="K25" s="45"/>
    </row>
    <row r="26" spans="2:11" s="1" customFormat="1" ht="7" customHeight="1">
      <c r="B26" s="41"/>
      <c r="C26" s="42"/>
      <c r="D26" s="85"/>
      <c r="E26" s="85"/>
      <c r="F26" s="85"/>
      <c r="G26" s="85"/>
      <c r="H26" s="85"/>
      <c r="I26" s="125"/>
      <c r="J26" s="85"/>
      <c r="K26" s="126"/>
    </row>
    <row r="27" spans="2:11" s="1" customFormat="1" ht="25.25" customHeight="1">
      <c r="B27" s="41"/>
      <c r="C27" s="42"/>
      <c r="D27" s="127" t="s">
        <v>1467</v>
      </c>
      <c r="E27" s="42"/>
      <c r="F27" s="42"/>
      <c r="G27" s="42"/>
      <c r="H27" s="42"/>
      <c r="I27" s="118"/>
      <c r="J27" s="128">
        <f>ROUND(J79,2)</f>
        <v>0</v>
      </c>
      <c r="K27" s="45"/>
    </row>
    <row r="28" spans="2:11" s="1" customFormat="1" ht="7" customHeight="1">
      <c r="B28" s="41"/>
      <c r="C28" s="42"/>
      <c r="D28" s="85"/>
      <c r="E28" s="85"/>
      <c r="F28" s="85"/>
      <c r="G28" s="85"/>
      <c r="H28" s="85"/>
      <c r="I28" s="125"/>
      <c r="J28" s="85"/>
      <c r="K28" s="126"/>
    </row>
    <row r="29" spans="2:11" s="1" customFormat="1" ht="14.5" customHeight="1">
      <c r="B29" s="41"/>
      <c r="C29" s="42"/>
      <c r="D29" s="42"/>
      <c r="E29" s="42"/>
      <c r="F29" s="46" t="s">
        <v>1469</v>
      </c>
      <c r="G29" s="42"/>
      <c r="H29" s="42"/>
      <c r="I29" s="129" t="s">
        <v>1468</v>
      </c>
      <c r="J29" s="46" t="s">
        <v>1470</v>
      </c>
      <c r="K29" s="45"/>
    </row>
    <row r="30" spans="2:11" s="1" customFormat="1" ht="14.5" customHeight="1">
      <c r="B30" s="41"/>
      <c r="C30" s="42"/>
      <c r="D30" s="49" t="s">
        <v>1471</v>
      </c>
      <c r="E30" s="49" t="s">
        <v>1472</v>
      </c>
      <c r="F30" s="130">
        <f>ROUND(SUM(BE79:BE84), 2)</f>
        <v>0</v>
      </c>
      <c r="G30" s="42"/>
      <c r="H30" s="42"/>
      <c r="I30" s="131">
        <v>0.21</v>
      </c>
      <c r="J30" s="130">
        <f>ROUND(ROUND((SUM(BE79:BE84)), 2)*I30, 2)</f>
        <v>0</v>
      </c>
      <c r="K30" s="45"/>
    </row>
    <row r="31" spans="2:11" s="1" customFormat="1" ht="14.5" customHeight="1">
      <c r="B31" s="41"/>
      <c r="C31" s="42"/>
      <c r="D31" s="42"/>
      <c r="E31" s="49" t="s">
        <v>1473</v>
      </c>
      <c r="F31" s="130">
        <f>ROUND(SUM(BF79:BF84), 2)</f>
        <v>0</v>
      </c>
      <c r="G31" s="42"/>
      <c r="H31" s="42"/>
      <c r="I31" s="131">
        <v>0.15</v>
      </c>
      <c r="J31" s="130">
        <f>ROUND(ROUND((SUM(BF79:BF84)), 2)*I31, 2)</f>
        <v>0</v>
      </c>
      <c r="K31" s="45"/>
    </row>
    <row r="32" spans="2:11" s="1" customFormat="1" ht="14.5" hidden="1" customHeight="1">
      <c r="B32" s="41"/>
      <c r="C32" s="42"/>
      <c r="D32" s="42"/>
      <c r="E32" s="49" t="s">
        <v>1474</v>
      </c>
      <c r="F32" s="130">
        <f>ROUND(SUM(BG79:BG84), 2)</f>
        <v>0</v>
      </c>
      <c r="G32" s="42"/>
      <c r="H32" s="42"/>
      <c r="I32" s="131">
        <v>0.21</v>
      </c>
      <c r="J32" s="130">
        <v>0</v>
      </c>
      <c r="K32" s="45"/>
    </row>
    <row r="33" spans="2:11" s="1" customFormat="1" ht="14.5" hidden="1" customHeight="1">
      <c r="B33" s="41"/>
      <c r="C33" s="42"/>
      <c r="D33" s="42"/>
      <c r="E33" s="49" t="s">
        <v>1475</v>
      </c>
      <c r="F33" s="130">
        <f>ROUND(SUM(BH79:BH84), 2)</f>
        <v>0</v>
      </c>
      <c r="G33" s="42"/>
      <c r="H33" s="42"/>
      <c r="I33" s="131">
        <v>0.15</v>
      </c>
      <c r="J33" s="130">
        <v>0</v>
      </c>
      <c r="K33" s="45"/>
    </row>
    <row r="34" spans="2:11" s="1" customFormat="1" ht="14.5" hidden="1" customHeight="1">
      <c r="B34" s="41"/>
      <c r="C34" s="42"/>
      <c r="D34" s="42"/>
      <c r="E34" s="49" t="s">
        <v>1476</v>
      </c>
      <c r="F34" s="130">
        <f>ROUND(SUM(BI79:BI84), 2)</f>
        <v>0</v>
      </c>
      <c r="G34" s="42"/>
      <c r="H34" s="42"/>
      <c r="I34" s="131">
        <v>0</v>
      </c>
      <c r="J34" s="130">
        <v>0</v>
      </c>
      <c r="K34" s="45"/>
    </row>
    <row r="35" spans="2:11" s="1" customFormat="1" ht="7" customHeight="1">
      <c r="B35" s="41"/>
      <c r="C35" s="42"/>
      <c r="D35" s="42"/>
      <c r="E35" s="42"/>
      <c r="F35" s="42"/>
      <c r="G35" s="42"/>
      <c r="H35" s="42"/>
      <c r="I35" s="118"/>
      <c r="J35" s="42"/>
      <c r="K35" s="45"/>
    </row>
    <row r="36" spans="2:11" s="1" customFormat="1" ht="25.25" customHeight="1">
      <c r="B36" s="41"/>
      <c r="C36" s="132"/>
      <c r="D36" s="133" t="s">
        <v>1477</v>
      </c>
      <c r="E36" s="79"/>
      <c r="F36" s="79"/>
      <c r="G36" s="134" t="s">
        <v>1478</v>
      </c>
      <c r="H36" s="135" t="s">
        <v>1479</v>
      </c>
      <c r="I36" s="136"/>
      <c r="J36" s="137">
        <f>SUM(J27:J34)</f>
        <v>0</v>
      </c>
      <c r="K36" s="138"/>
    </row>
    <row r="37" spans="2:11" s="1" customFormat="1" ht="14.5" customHeight="1">
      <c r="B37" s="56"/>
      <c r="C37" s="57"/>
      <c r="D37" s="57"/>
      <c r="E37" s="57"/>
      <c r="F37" s="57"/>
      <c r="G37" s="57"/>
      <c r="H37" s="57"/>
      <c r="I37" s="139"/>
      <c r="J37" s="57"/>
      <c r="K37" s="58"/>
    </row>
    <row r="41" spans="2:11" s="1" customFormat="1" ht="7" customHeight="1">
      <c r="B41" s="140"/>
      <c r="C41" s="141"/>
      <c r="D41" s="141"/>
      <c r="E41" s="141"/>
      <c r="F41" s="141"/>
      <c r="G41" s="141"/>
      <c r="H41" s="141"/>
      <c r="I41" s="142"/>
      <c r="J41" s="141"/>
      <c r="K41" s="143"/>
    </row>
    <row r="42" spans="2:11" s="1" customFormat="1" ht="37" customHeight="1">
      <c r="B42" s="41"/>
      <c r="C42" s="30" t="s">
        <v>1377</v>
      </c>
      <c r="D42" s="42"/>
      <c r="E42" s="42"/>
      <c r="F42" s="42"/>
      <c r="G42" s="42"/>
      <c r="H42" s="42"/>
      <c r="I42" s="118"/>
      <c r="J42" s="42"/>
      <c r="K42" s="45"/>
    </row>
    <row r="43" spans="2:11" s="1" customFormat="1" ht="7" customHeight="1">
      <c r="B43" s="41"/>
      <c r="C43" s="42"/>
      <c r="D43" s="42"/>
      <c r="E43" s="42"/>
      <c r="F43" s="42"/>
      <c r="G43" s="42"/>
      <c r="H43" s="42"/>
      <c r="I43" s="118"/>
      <c r="J43" s="42"/>
      <c r="K43" s="45"/>
    </row>
    <row r="44" spans="2:11" s="1" customFormat="1" ht="14.5" customHeight="1">
      <c r="B44" s="41"/>
      <c r="C44" s="37" t="s">
        <v>1444</v>
      </c>
      <c r="D44" s="42"/>
      <c r="E44" s="42"/>
      <c r="F44" s="42"/>
      <c r="G44" s="42"/>
      <c r="H44" s="42"/>
      <c r="I44" s="118"/>
      <c r="J44" s="42"/>
      <c r="K44" s="45"/>
    </row>
    <row r="45" spans="2:11" s="1" customFormat="1" ht="20.5" customHeight="1">
      <c r="B45" s="41"/>
      <c r="C45" s="42"/>
      <c r="D45" s="42"/>
      <c r="E45" s="399" t="str">
        <f>E7</f>
        <v>Vstup Bartolomějská</v>
      </c>
      <c r="F45" s="400"/>
      <c r="G45" s="400"/>
      <c r="H45" s="400"/>
      <c r="I45" s="118"/>
      <c r="J45" s="42"/>
      <c r="K45" s="45"/>
    </row>
    <row r="46" spans="2:11" s="1" customFormat="1" ht="14.5" customHeight="1">
      <c r="B46" s="41"/>
      <c r="C46" s="37" t="s">
        <v>1375</v>
      </c>
      <c r="D46" s="42"/>
      <c r="E46" s="42"/>
      <c r="F46" s="42"/>
      <c r="G46" s="42"/>
      <c r="H46" s="42"/>
      <c r="I46" s="118"/>
      <c r="J46" s="42"/>
      <c r="K46" s="45"/>
    </row>
    <row r="47" spans="2:11" s="1" customFormat="1" ht="22.25" customHeight="1">
      <c r="B47" s="41"/>
      <c r="C47" s="42"/>
      <c r="D47" s="42"/>
      <c r="E47" s="401" t="str">
        <f>E9</f>
        <v xml:space="preserve">2 - Vedlejší a ostatní náklady </v>
      </c>
      <c r="F47" s="402"/>
      <c r="G47" s="402"/>
      <c r="H47" s="402"/>
      <c r="I47" s="118"/>
      <c r="J47" s="42"/>
      <c r="K47" s="45"/>
    </row>
    <row r="48" spans="2:11" s="1" customFormat="1" ht="7" customHeight="1">
      <c r="B48" s="41"/>
      <c r="C48" s="42"/>
      <c r="D48" s="42"/>
      <c r="E48" s="42"/>
      <c r="F48" s="42"/>
      <c r="G48" s="42"/>
      <c r="H48" s="42"/>
      <c r="I48" s="118"/>
      <c r="J48" s="42"/>
      <c r="K48" s="45"/>
    </row>
    <row r="49" spans="2:47" s="1" customFormat="1" ht="18" customHeight="1">
      <c r="B49" s="41"/>
      <c r="C49" s="37" t="s">
        <v>1451</v>
      </c>
      <c r="D49" s="42"/>
      <c r="E49" s="42"/>
      <c r="F49" s="35" t="str">
        <f>F12</f>
        <v xml:space="preserve"> </v>
      </c>
      <c r="G49" s="42"/>
      <c r="H49" s="42"/>
      <c r="I49" s="119" t="s">
        <v>1453</v>
      </c>
      <c r="J49" s="120" t="str">
        <f>IF(J12="","",J12)</f>
        <v>7.10.2016</v>
      </c>
      <c r="K49" s="45"/>
    </row>
    <row r="50" spans="2:47" s="1" customFormat="1" ht="7" customHeight="1">
      <c r="B50" s="41"/>
      <c r="C50" s="42"/>
      <c r="D50" s="42"/>
      <c r="E50" s="42"/>
      <c r="F50" s="42"/>
      <c r="G50" s="42"/>
      <c r="H50" s="42"/>
      <c r="I50" s="118"/>
      <c r="J50" s="42"/>
      <c r="K50" s="45"/>
    </row>
    <row r="51" spans="2:47" s="1" customFormat="1">
      <c r="B51" s="41"/>
      <c r="C51" s="37" t="s">
        <v>1457</v>
      </c>
      <c r="D51" s="42"/>
      <c r="E51" s="42"/>
      <c r="F51" s="35" t="str">
        <f>E15</f>
        <v xml:space="preserve">Policie České republiky </v>
      </c>
      <c r="G51" s="42"/>
      <c r="H51" s="42"/>
      <c r="I51" s="119" t="s">
        <v>1463</v>
      </c>
      <c r="J51" s="35" t="str">
        <f>E21</f>
        <v>7s architektonická kancelář s.r.o.</v>
      </c>
      <c r="K51" s="45"/>
    </row>
    <row r="52" spans="2:47" s="1" customFormat="1" ht="14.5" customHeight="1">
      <c r="B52" s="41"/>
      <c r="C52" s="37" t="s">
        <v>1461</v>
      </c>
      <c r="D52" s="42"/>
      <c r="E52" s="42"/>
      <c r="F52" s="35" t="str">
        <f>IF(E18="","",E18)</f>
        <v/>
      </c>
      <c r="G52" s="42"/>
      <c r="H52" s="42"/>
      <c r="I52" s="118"/>
      <c r="J52" s="42"/>
      <c r="K52" s="45"/>
    </row>
    <row r="53" spans="2:47" s="1" customFormat="1" ht="10.25" customHeight="1">
      <c r="B53" s="41"/>
      <c r="C53" s="42"/>
      <c r="D53" s="42"/>
      <c r="E53" s="42"/>
      <c r="F53" s="42"/>
      <c r="G53" s="42"/>
      <c r="H53" s="42"/>
      <c r="I53" s="118"/>
      <c r="J53" s="42"/>
      <c r="K53" s="45"/>
    </row>
    <row r="54" spans="2:47" s="1" customFormat="1" ht="29.25" customHeight="1">
      <c r="B54" s="41"/>
      <c r="C54" s="144" t="s">
        <v>1378</v>
      </c>
      <c r="D54" s="132"/>
      <c r="E54" s="132"/>
      <c r="F54" s="132"/>
      <c r="G54" s="132"/>
      <c r="H54" s="132"/>
      <c r="I54" s="145"/>
      <c r="J54" s="146" t="s">
        <v>1379</v>
      </c>
      <c r="K54" s="147"/>
    </row>
    <row r="55" spans="2:47" s="1" customFormat="1" ht="10.25" customHeight="1">
      <c r="B55" s="41"/>
      <c r="C55" s="42"/>
      <c r="D55" s="42"/>
      <c r="E55" s="42"/>
      <c r="F55" s="42"/>
      <c r="G55" s="42"/>
      <c r="H55" s="42"/>
      <c r="I55" s="118"/>
      <c r="J55" s="42"/>
      <c r="K55" s="45"/>
    </row>
    <row r="56" spans="2:47" s="1" customFormat="1" ht="29.25" customHeight="1">
      <c r="B56" s="41"/>
      <c r="C56" s="148" t="s">
        <v>1380</v>
      </c>
      <c r="D56" s="42"/>
      <c r="E56" s="42"/>
      <c r="F56" s="42"/>
      <c r="G56" s="42"/>
      <c r="H56" s="42"/>
      <c r="I56" s="118"/>
      <c r="J56" s="128">
        <f>J79</f>
        <v>0</v>
      </c>
      <c r="K56" s="45"/>
      <c r="AU56" s="24" t="s">
        <v>1381</v>
      </c>
    </row>
    <row r="57" spans="2:47" s="7" customFormat="1" ht="25" customHeight="1">
      <c r="B57" s="149"/>
      <c r="C57" s="150"/>
      <c r="D57" s="151" t="s">
        <v>527</v>
      </c>
      <c r="E57" s="152"/>
      <c r="F57" s="152"/>
      <c r="G57" s="152"/>
      <c r="H57" s="152"/>
      <c r="I57" s="153"/>
      <c r="J57" s="154">
        <f>J80</f>
        <v>0</v>
      </c>
      <c r="K57" s="155"/>
    </row>
    <row r="58" spans="2:47" s="8" customFormat="1" ht="20" customHeight="1">
      <c r="B58" s="156"/>
      <c r="C58" s="157"/>
      <c r="D58" s="158" t="s">
        <v>528</v>
      </c>
      <c r="E58" s="159"/>
      <c r="F58" s="159"/>
      <c r="G58" s="159"/>
      <c r="H58" s="159"/>
      <c r="I58" s="160"/>
      <c r="J58" s="161">
        <f>J81</f>
        <v>0</v>
      </c>
      <c r="K58" s="162"/>
    </row>
    <row r="59" spans="2:47" s="8" customFormat="1" ht="20" customHeight="1">
      <c r="B59" s="156"/>
      <c r="C59" s="157"/>
      <c r="D59" s="158" t="s">
        <v>529</v>
      </c>
      <c r="E59" s="159"/>
      <c r="F59" s="159"/>
      <c r="G59" s="159"/>
      <c r="H59" s="159"/>
      <c r="I59" s="160"/>
      <c r="J59" s="161">
        <f>J83</f>
        <v>0</v>
      </c>
      <c r="K59" s="162"/>
    </row>
    <row r="60" spans="2:47" s="1" customFormat="1" ht="21.75" customHeight="1">
      <c r="B60" s="41"/>
      <c r="C60" s="42"/>
      <c r="D60" s="42"/>
      <c r="E60" s="42"/>
      <c r="F60" s="42"/>
      <c r="G60" s="42"/>
      <c r="H60" s="42"/>
      <c r="I60" s="118"/>
      <c r="J60" s="42"/>
      <c r="K60" s="45"/>
    </row>
    <row r="61" spans="2:47" s="1" customFormat="1" ht="7" customHeight="1">
      <c r="B61" s="56"/>
      <c r="C61" s="57"/>
      <c r="D61" s="57"/>
      <c r="E61" s="57"/>
      <c r="F61" s="57"/>
      <c r="G61" s="57"/>
      <c r="H61" s="57"/>
      <c r="I61" s="139"/>
      <c r="J61" s="57"/>
      <c r="K61" s="58"/>
    </row>
    <row r="65" spans="2:63" s="1" customFormat="1" ht="7" customHeight="1">
      <c r="B65" s="59"/>
      <c r="C65" s="60"/>
      <c r="D65" s="60"/>
      <c r="E65" s="60"/>
      <c r="F65" s="60"/>
      <c r="G65" s="60"/>
      <c r="H65" s="60"/>
      <c r="I65" s="142"/>
      <c r="J65" s="60"/>
      <c r="K65" s="60"/>
      <c r="L65" s="61"/>
    </row>
    <row r="66" spans="2:63" s="1" customFormat="1" ht="37" customHeight="1">
      <c r="B66" s="41"/>
      <c r="C66" s="62" t="s">
        <v>1406</v>
      </c>
      <c r="D66" s="63"/>
      <c r="E66" s="63"/>
      <c r="F66" s="63"/>
      <c r="G66" s="63"/>
      <c r="H66" s="63"/>
      <c r="I66" s="163"/>
      <c r="J66" s="63"/>
      <c r="K66" s="63"/>
      <c r="L66" s="61"/>
    </row>
    <row r="67" spans="2:63" s="1" customFormat="1" ht="7" customHeight="1">
      <c r="B67" s="41"/>
      <c r="C67" s="63"/>
      <c r="D67" s="63"/>
      <c r="E67" s="63"/>
      <c r="F67" s="63"/>
      <c r="G67" s="63"/>
      <c r="H67" s="63"/>
      <c r="I67" s="163"/>
      <c r="J67" s="63"/>
      <c r="K67" s="63"/>
      <c r="L67" s="61"/>
    </row>
    <row r="68" spans="2:63" s="1" customFormat="1" ht="14.5" customHeight="1">
      <c r="B68" s="41"/>
      <c r="C68" s="65" t="s">
        <v>1444</v>
      </c>
      <c r="D68" s="63"/>
      <c r="E68" s="63"/>
      <c r="F68" s="63"/>
      <c r="G68" s="63"/>
      <c r="H68" s="63"/>
      <c r="I68" s="163"/>
      <c r="J68" s="63"/>
      <c r="K68" s="63"/>
      <c r="L68" s="61"/>
    </row>
    <row r="69" spans="2:63" s="1" customFormat="1" ht="20.5" customHeight="1">
      <c r="B69" s="41"/>
      <c r="C69" s="63"/>
      <c r="D69" s="63"/>
      <c r="E69" s="395" t="str">
        <f>E7</f>
        <v>Vstup Bartolomějská</v>
      </c>
      <c r="F69" s="396"/>
      <c r="G69" s="396"/>
      <c r="H69" s="396"/>
      <c r="I69" s="163"/>
      <c r="J69" s="63"/>
      <c r="K69" s="63"/>
      <c r="L69" s="61"/>
    </row>
    <row r="70" spans="2:63" s="1" customFormat="1" ht="14.5" customHeight="1">
      <c r="B70" s="41"/>
      <c r="C70" s="65" t="s">
        <v>1375</v>
      </c>
      <c r="D70" s="63"/>
      <c r="E70" s="63"/>
      <c r="F70" s="63"/>
      <c r="G70" s="63"/>
      <c r="H70" s="63"/>
      <c r="I70" s="163"/>
      <c r="J70" s="63"/>
      <c r="K70" s="63"/>
      <c r="L70" s="61"/>
    </row>
    <row r="71" spans="2:63" s="1" customFormat="1" ht="22.25" customHeight="1">
      <c r="B71" s="41"/>
      <c r="C71" s="63"/>
      <c r="D71" s="63"/>
      <c r="E71" s="363" t="str">
        <f>E9</f>
        <v xml:space="preserve">2 - Vedlejší a ostatní náklady </v>
      </c>
      <c r="F71" s="397"/>
      <c r="G71" s="397"/>
      <c r="H71" s="397"/>
      <c r="I71" s="163"/>
      <c r="J71" s="63"/>
      <c r="K71" s="63"/>
      <c r="L71" s="61"/>
    </row>
    <row r="72" spans="2:63" s="1" customFormat="1" ht="7" customHeight="1">
      <c r="B72" s="41"/>
      <c r="C72" s="63"/>
      <c r="D72" s="63"/>
      <c r="E72" s="63"/>
      <c r="F72" s="63"/>
      <c r="G72" s="63"/>
      <c r="H72" s="63"/>
      <c r="I72" s="163"/>
      <c r="J72" s="63"/>
      <c r="K72" s="63"/>
      <c r="L72" s="61"/>
    </row>
    <row r="73" spans="2:63" s="1" customFormat="1" ht="18" customHeight="1">
      <c r="B73" s="41"/>
      <c r="C73" s="65" t="s">
        <v>1451</v>
      </c>
      <c r="D73" s="63"/>
      <c r="E73" s="63"/>
      <c r="F73" s="164" t="str">
        <f>F12</f>
        <v xml:space="preserve"> </v>
      </c>
      <c r="G73" s="63"/>
      <c r="H73" s="63"/>
      <c r="I73" s="165" t="s">
        <v>1453</v>
      </c>
      <c r="J73" s="73" t="str">
        <f>IF(J12="","",J12)</f>
        <v>7.10.2016</v>
      </c>
      <c r="K73" s="63"/>
      <c r="L73" s="61"/>
    </row>
    <row r="74" spans="2:63" s="1" customFormat="1" ht="7" customHeight="1">
      <c r="B74" s="41"/>
      <c r="C74" s="63"/>
      <c r="D74" s="63"/>
      <c r="E74" s="63"/>
      <c r="F74" s="63"/>
      <c r="G74" s="63"/>
      <c r="H74" s="63"/>
      <c r="I74" s="163"/>
      <c r="J74" s="63"/>
      <c r="K74" s="63"/>
      <c r="L74" s="61"/>
    </row>
    <row r="75" spans="2:63" s="1" customFormat="1">
      <c r="B75" s="41"/>
      <c r="C75" s="65" t="s">
        <v>1457</v>
      </c>
      <c r="D75" s="63"/>
      <c r="E75" s="63"/>
      <c r="F75" s="164" t="str">
        <f>E15</f>
        <v xml:space="preserve">Policie České republiky </v>
      </c>
      <c r="G75" s="63"/>
      <c r="H75" s="63"/>
      <c r="I75" s="165" t="s">
        <v>1463</v>
      </c>
      <c r="J75" s="164" t="str">
        <f>E21</f>
        <v>7s architektonická kancelář s.r.o.</v>
      </c>
      <c r="K75" s="63"/>
      <c r="L75" s="61"/>
    </row>
    <row r="76" spans="2:63" s="1" customFormat="1" ht="14.5" customHeight="1">
      <c r="B76" s="41"/>
      <c r="C76" s="65" t="s">
        <v>1461</v>
      </c>
      <c r="D76" s="63"/>
      <c r="E76" s="63"/>
      <c r="F76" s="164" t="str">
        <f>IF(E18="","",E18)</f>
        <v/>
      </c>
      <c r="G76" s="63"/>
      <c r="H76" s="63"/>
      <c r="I76" s="163"/>
      <c r="J76" s="63"/>
      <c r="K76" s="63"/>
      <c r="L76" s="61"/>
    </row>
    <row r="77" spans="2:63" s="1" customFormat="1" ht="10.25" customHeight="1">
      <c r="B77" s="41"/>
      <c r="C77" s="63"/>
      <c r="D77" s="63"/>
      <c r="E77" s="63"/>
      <c r="F77" s="63"/>
      <c r="G77" s="63"/>
      <c r="H77" s="63"/>
      <c r="I77" s="163"/>
      <c r="J77" s="63"/>
      <c r="K77" s="63"/>
      <c r="L77" s="61"/>
    </row>
    <row r="78" spans="2:63" s="9" customFormat="1" ht="29.25" customHeight="1">
      <c r="B78" s="166"/>
      <c r="C78" s="167" t="s">
        <v>1407</v>
      </c>
      <c r="D78" s="168" t="s">
        <v>1486</v>
      </c>
      <c r="E78" s="168" t="s">
        <v>1482</v>
      </c>
      <c r="F78" s="168" t="s">
        <v>1408</v>
      </c>
      <c r="G78" s="168" t="s">
        <v>1409</v>
      </c>
      <c r="H78" s="168" t="s">
        <v>1410</v>
      </c>
      <c r="I78" s="169" t="s">
        <v>1411</v>
      </c>
      <c r="J78" s="168" t="s">
        <v>1379</v>
      </c>
      <c r="K78" s="170" t="s">
        <v>1412</v>
      </c>
      <c r="L78" s="171"/>
      <c r="M78" s="81" t="s">
        <v>1413</v>
      </c>
      <c r="N78" s="82" t="s">
        <v>1471</v>
      </c>
      <c r="O78" s="82" t="s">
        <v>1414</v>
      </c>
      <c r="P78" s="82" t="s">
        <v>1415</v>
      </c>
      <c r="Q78" s="82" t="s">
        <v>1416</v>
      </c>
      <c r="R78" s="82" t="s">
        <v>1417</v>
      </c>
      <c r="S78" s="82" t="s">
        <v>1418</v>
      </c>
      <c r="T78" s="83" t="s">
        <v>1419</v>
      </c>
    </row>
    <row r="79" spans="2:63" s="1" customFormat="1" ht="29.25" customHeight="1">
      <c r="B79" s="41"/>
      <c r="C79" s="87" t="s">
        <v>1380</v>
      </c>
      <c r="D79" s="63"/>
      <c r="E79" s="63"/>
      <c r="F79" s="63"/>
      <c r="G79" s="63"/>
      <c r="H79" s="63"/>
      <c r="I79" s="163"/>
      <c r="J79" s="172">
        <f>BK79</f>
        <v>0</v>
      </c>
      <c r="K79" s="63"/>
      <c r="L79" s="61"/>
      <c r="M79" s="84"/>
      <c r="N79" s="85"/>
      <c r="O79" s="85"/>
      <c r="P79" s="173">
        <f>P80</f>
        <v>0</v>
      </c>
      <c r="Q79" s="85"/>
      <c r="R79" s="173">
        <f>R80</f>
        <v>0</v>
      </c>
      <c r="S79" s="85"/>
      <c r="T79" s="174">
        <f>T80</f>
        <v>0</v>
      </c>
      <c r="AT79" s="24" t="s">
        <v>1500</v>
      </c>
      <c r="AU79" s="24" t="s">
        <v>1381</v>
      </c>
      <c r="BK79" s="175">
        <f>BK80</f>
        <v>0</v>
      </c>
    </row>
    <row r="80" spans="2:63" s="10" customFormat="1" ht="37.25" customHeight="1">
      <c r="B80" s="176"/>
      <c r="C80" s="177"/>
      <c r="D80" s="178" t="s">
        <v>1500</v>
      </c>
      <c r="E80" s="179" t="s">
        <v>530</v>
      </c>
      <c r="F80" s="179" t="s">
        <v>531</v>
      </c>
      <c r="G80" s="177"/>
      <c r="H80" s="177"/>
      <c r="I80" s="180"/>
      <c r="J80" s="181">
        <f>BK80</f>
        <v>0</v>
      </c>
      <c r="K80" s="177"/>
      <c r="L80" s="182"/>
      <c r="M80" s="183"/>
      <c r="N80" s="184"/>
      <c r="O80" s="184"/>
      <c r="P80" s="185">
        <f>P81+P83</f>
        <v>0</v>
      </c>
      <c r="Q80" s="184"/>
      <c r="R80" s="185">
        <f>R81+R83</f>
        <v>0</v>
      </c>
      <c r="S80" s="184"/>
      <c r="T80" s="186">
        <f>T81+T83</f>
        <v>0</v>
      </c>
      <c r="AR80" s="187" t="s">
        <v>1336</v>
      </c>
      <c r="AT80" s="188" t="s">
        <v>1500</v>
      </c>
      <c r="AU80" s="188" t="s">
        <v>1501</v>
      </c>
      <c r="AY80" s="187" t="s">
        <v>1422</v>
      </c>
      <c r="BK80" s="189">
        <f>BK81+BK83</f>
        <v>0</v>
      </c>
    </row>
    <row r="81" spans="2:65" s="10" customFormat="1" ht="20" customHeight="1">
      <c r="B81" s="176"/>
      <c r="C81" s="177"/>
      <c r="D81" s="190" t="s">
        <v>1500</v>
      </c>
      <c r="E81" s="191" t="s">
        <v>532</v>
      </c>
      <c r="F81" s="191" t="s">
        <v>533</v>
      </c>
      <c r="G81" s="177"/>
      <c r="H81" s="177"/>
      <c r="I81" s="180"/>
      <c r="J81" s="192">
        <f>BK81</f>
        <v>0</v>
      </c>
      <c r="K81" s="177"/>
      <c r="L81" s="182"/>
      <c r="M81" s="183"/>
      <c r="N81" s="184"/>
      <c r="O81" s="184"/>
      <c r="P81" s="185">
        <f>P82</f>
        <v>0</v>
      </c>
      <c r="Q81" s="184"/>
      <c r="R81" s="185">
        <f>R82</f>
        <v>0</v>
      </c>
      <c r="S81" s="184"/>
      <c r="T81" s="186">
        <f>T82</f>
        <v>0</v>
      </c>
      <c r="AR81" s="187" t="s">
        <v>1336</v>
      </c>
      <c r="AT81" s="188" t="s">
        <v>1500</v>
      </c>
      <c r="AU81" s="188" t="s">
        <v>1450</v>
      </c>
      <c r="AY81" s="187" t="s">
        <v>1422</v>
      </c>
      <c r="BK81" s="189">
        <f>BK82</f>
        <v>0</v>
      </c>
    </row>
    <row r="82" spans="2:65" s="1" customFormat="1" ht="28.75" customHeight="1">
      <c r="B82" s="41"/>
      <c r="C82" s="193" t="s">
        <v>1450</v>
      </c>
      <c r="D82" s="193" t="s">
        <v>1424</v>
      </c>
      <c r="E82" s="194" t="s">
        <v>534</v>
      </c>
      <c r="F82" s="195" t="s">
        <v>535</v>
      </c>
      <c r="G82" s="196" t="s">
        <v>536</v>
      </c>
      <c r="H82" s="197">
        <v>1</v>
      </c>
      <c r="I82" s="198"/>
      <c r="J82" s="199">
        <f>ROUND(I82*H82,2)</f>
        <v>0</v>
      </c>
      <c r="K82" s="195" t="s">
        <v>1448</v>
      </c>
      <c r="L82" s="61"/>
      <c r="M82" s="200" t="s">
        <v>1448</v>
      </c>
      <c r="N82" s="201" t="s">
        <v>1472</v>
      </c>
      <c r="O82" s="42"/>
      <c r="P82" s="202">
        <f>O82*H82</f>
        <v>0</v>
      </c>
      <c r="Q82" s="202">
        <v>0</v>
      </c>
      <c r="R82" s="202">
        <f>Q82*H82</f>
        <v>0</v>
      </c>
      <c r="S82" s="202">
        <v>0</v>
      </c>
      <c r="T82" s="203">
        <f>S82*H82</f>
        <v>0</v>
      </c>
      <c r="AR82" s="24" t="s">
        <v>537</v>
      </c>
      <c r="AT82" s="24" t="s">
        <v>1424</v>
      </c>
      <c r="AU82" s="24" t="s">
        <v>1366</v>
      </c>
      <c r="AY82" s="24" t="s">
        <v>1422</v>
      </c>
      <c r="BE82" s="204">
        <f>IF(N82="základní",J82,0)</f>
        <v>0</v>
      </c>
      <c r="BF82" s="204">
        <f>IF(N82="snížená",J82,0)</f>
        <v>0</v>
      </c>
      <c r="BG82" s="204">
        <f>IF(N82="zákl. přenesená",J82,0)</f>
        <v>0</v>
      </c>
      <c r="BH82" s="204">
        <f>IF(N82="sníž. přenesená",J82,0)</f>
        <v>0</v>
      </c>
      <c r="BI82" s="204">
        <f>IF(N82="nulová",J82,0)</f>
        <v>0</v>
      </c>
      <c r="BJ82" s="24" t="s">
        <v>1450</v>
      </c>
      <c r="BK82" s="204">
        <f>ROUND(I82*H82,2)</f>
        <v>0</v>
      </c>
      <c r="BL82" s="24" t="s">
        <v>537</v>
      </c>
      <c r="BM82" s="24" t="s">
        <v>538</v>
      </c>
    </row>
    <row r="83" spans="2:65" s="10" customFormat="1" ht="29.75" customHeight="1">
      <c r="B83" s="176"/>
      <c r="C83" s="177"/>
      <c r="D83" s="190" t="s">
        <v>1500</v>
      </c>
      <c r="E83" s="191" t="s">
        <v>539</v>
      </c>
      <c r="F83" s="191" t="s">
        <v>540</v>
      </c>
      <c r="G83" s="177"/>
      <c r="H83" s="177"/>
      <c r="I83" s="180"/>
      <c r="J83" s="192">
        <f>BK83</f>
        <v>0</v>
      </c>
      <c r="K83" s="177"/>
      <c r="L83" s="182"/>
      <c r="M83" s="183"/>
      <c r="N83" s="184"/>
      <c r="O83" s="184"/>
      <c r="P83" s="185">
        <f>P84</f>
        <v>0</v>
      </c>
      <c r="Q83" s="184"/>
      <c r="R83" s="185">
        <f>R84</f>
        <v>0</v>
      </c>
      <c r="S83" s="184"/>
      <c r="T83" s="186">
        <f>T84</f>
        <v>0</v>
      </c>
      <c r="AR83" s="187" t="s">
        <v>1336</v>
      </c>
      <c r="AT83" s="188" t="s">
        <v>1500</v>
      </c>
      <c r="AU83" s="188" t="s">
        <v>1450</v>
      </c>
      <c r="AY83" s="187" t="s">
        <v>1422</v>
      </c>
      <c r="BK83" s="189">
        <f>BK84</f>
        <v>0</v>
      </c>
    </row>
    <row r="84" spans="2:65" s="1" customFormat="1" ht="20.5" customHeight="1">
      <c r="B84" s="41"/>
      <c r="C84" s="193" t="s">
        <v>1366</v>
      </c>
      <c r="D84" s="193" t="s">
        <v>1424</v>
      </c>
      <c r="E84" s="194" t="s">
        <v>541</v>
      </c>
      <c r="F84" s="195" t="s">
        <v>542</v>
      </c>
      <c r="G84" s="196" t="s">
        <v>536</v>
      </c>
      <c r="H84" s="197">
        <v>1</v>
      </c>
      <c r="I84" s="198"/>
      <c r="J84" s="199">
        <f>ROUND(I84*H84,2)</f>
        <v>0</v>
      </c>
      <c r="K84" s="195" t="s">
        <v>1448</v>
      </c>
      <c r="L84" s="61"/>
      <c r="M84" s="200" t="s">
        <v>1448</v>
      </c>
      <c r="N84" s="274" t="s">
        <v>1472</v>
      </c>
      <c r="O84" s="275"/>
      <c r="P84" s="276">
        <f>O84*H84</f>
        <v>0</v>
      </c>
      <c r="Q84" s="276">
        <v>0</v>
      </c>
      <c r="R84" s="276">
        <f>Q84*H84</f>
        <v>0</v>
      </c>
      <c r="S84" s="276">
        <v>0</v>
      </c>
      <c r="T84" s="277">
        <f>S84*H84</f>
        <v>0</v>
      </c>
      <c r="AR84" s="24" t="s">
        <v>537</v>
      </c>
      <c r="AT84" s="24" t="s">
        <v>1424</v>
      </c>
      <c r="AU84" s="24" t="s">
        <v>1366</v>
      </c>
      <c r="AY84" s="24" t="s">
        <v>1422</v>
      </c>
      <c r="BE84" s="204">
        <f>IF(N84="základní",J84,0)</f>
        <v>0</v>
      </c>
      <c r="BF84" s="204">
        <f>IF(N84="snížená",J84,0)</f>
        <v>0</v>
      </c>
      <c r="BG84" s="204">
        <f>IF(N84="zákl. přenesená",J84,0)</f>
        <v>0</v>
      </c>
      <c r="BH84" s="204">
        <f>IF(N84="sníž. přenesená",J84,0)</f>
        <v>0</v>
      </c>
      <c r="BI84" s="204">
        <f>IF(N84="nulová",J84,0)</f>
        <v>0</v>
      </c>
      <c r="BJ84" s="24" t="s">
        <v>1450</v>
      </c>
      <c r="BK84" s="204">
        <f>ROUND(I84*H84,2)</f>
        <v>0</v>
      </c>
      <c r="BL84" s="24" t="s">
        <v>537</v>
      </c>
      <c r="BM84" s="24" t="s">
        <v>543</v>
      </c>
    </row>
    <row r="85" spans="2:65" s="1" customFormat="1" ht="7" customHeight="1">
      <c r="B85" s="56"/>
      <c r="C85" s="57"/>
      <c r="D85" s="57"/>
      <c r="E85" s="57"/>
      <c r="F85" s="57"/>
      <c r="G85" s="57"/>
      <c r="H85" s="57"/>
      <c r="I85" s="139"/>
      <c r="J85" s="57"/>
      <c r="K85" s="57"/>
      <c r="L85" s="61"/>
    </row>
  </sheetData>
  <sheetProtection password="CC35" sheet="1" objects="1" scenarios="1"/>
  <autoFilter ref="C78:K84"/>
  <mergeCells count="9">
    <mergeCell ref="E69:H69"/>
    <mergeCell ref="E71:H71"/>
    <mergeCell ref="G1:H1"/>
    <mergeCell ref="L2:V2"/>
    <mergeCell ref="E7:H7"/>
    <mergeCell ref="E9:H9"/>
    <mergeCell ref="E24:H24"/>
    <mergeCell ref="E45:H45"/>
    <mergeCell ref="E47:H47"/>
  </mergeCells>
  <phoneticPr fontId="51" type="noConversion"/>
  <hyperlinks>
    <hyperlink ref="F1:G1" location="C2" display="1) Krycí list soupisu"/>
    <hyperlink ref="G1:H1" location="C54" display="2) Rekapitulace"/>
    <hyperlink ref="J1" location="C78" display="3) Soupis prací"/>
    <hyperlink ref="L1:V1" location="'Rekapitulace%20stavby'!C2" display="Rekapitulace stavby"/>
  </hyperlinks>
  <pageMargins left="0.58333330000000005" right="0.58333330000000005" top="0.58333330000000005" bottom="0.58333330000000005" header="0" footer="0"/>
  <headerFooter>
    <oddFooter>&amp;CStrana &amp;P z &amp;N</oddFooter>
  </headerFooter>
  <drawing r:id="rId1"/>
  <legacyDrawing r:id="rId2"/>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G22"/>
  <sheetViews>
    <sheetView view="pageLayout" workbookViewId="0">
      <selection activeCell="E27" sqref="E27"/>
    </sheetView>
  </sheetViews>
  <sheetFormatPr baseColWidth="10" defaultRowHeight="11"/>
  <cols>
    <col min="1" max="1" width="4.796875" style="356" customWidth="1"/>
    <col min="2" max="2" width="45.19921875" style="356" customWidth="1"/>
    <col min="3" max="3" width="5.59765625" style="356" customWidth="1"/>
    <col min="4" max="16384" width="11" style="356"/>
  </cols>
  <sheetData>
    <row r="1" spans="1:7" ht="18">
      <c r="A1" s="411" t="s">
        <v>317</v>
      </c>
      <c r="B1" s="412"/>
      <c r="C1" s="412"/>
      <c r="D1" s="412"/>
      <c r="E1" s="412"/>
      <c r="F1" s="412"/>
      <c r="G1" s="413"/>
    </row>
    <row r="2" spans="1:7" ht="16">
      <c r="A2" s="414" t="s">
        <v>318</v>
      </c>
      <c r="B2" s="415" t="s">
        <v>319</v>
      </c>
      <c r="C2" s="416" t="s">
        <v>320</v>
      </c>
      <c r="D2" s="417" t="s">
        <v>321</v>
      </c>
      <c r="E2" s="418" t="s">
        <v>322</v>
      </c>
      <c r="F2" s="418"/>
      <c r="G2" s="419" t="s">
        <v>323</v>
      </c>
    </row>
    <row r="3" spans="1:7" ht="16">
      <c r="A3" s="420"/>
      <c r="B3" s="421"/>
      <c r="C3" s="422"/>
      <c r="D3" s="423" t="s">
        <v>324</v>
      </c>
      <c r="E3" s="424" t="s">
        <v>325</v>
      </c>
      <c r="F3" s="424" t="s">
        <v>326</v>
      </c>
      <c r="G3" s="425" t="s">
        <v>326</v>
      </c>
    </row>
    <row r="4" spans="1:7" ht="16">
      <c r="A4" s="426"/>
      <c r="B4" s="427"/>
      <c r="C4" s="428"/>
      <c r="D4" s="429"/>
      <c r="E4" s="430"/>
      <c r="F4" s="430"/>
      <c r="G4" s="431"/>
    </row>
    <row r="5" spans="1:7">
      <c r="A5" s="432">
        <v>1</v>
      </c>
      <c r="B5" s="433" t="s">
        <v>327</v>
      </c>
      <c r="C5" s="434" t="s">
        <v>328</v>
      </c>
      <c r="D5" s="435">
        <v>1</v>
      </c>
      <c r="E5" s="436"/>
      <c r="F5" s="436"/>
      <c r="G5" s="437"/>
    </row>
    <row r="6" spans="1:7" ht="16">
      <c r="A6" s="432">
        <v>2</v>
      </c>
      <c r="B6" s="433" t="s">
        <v>329</v>
      </c>
      <c r="C6" s="438" t="s">
        <v>328</v>
      </c>
      <c r="D6" s="435">
        <v>2</v>
      </c>
      <c r="E6" s="439"/>
      <c r="F6" s="440"/>
      <c r="G6" s="441"/>
    </row>
    <row r="7" spans="1:7" ht="16">
      <c r="A7" s="432"/>
      <c r="B7" s="433" t="s">
        <v>330</v>
      </c>
      <c r="C7" s="438" t="s">
        <v>328</v>
      </c>
      <c r="D7" s="435">
        <v>2</v>
      </c>
      <c r="E7" s="439"/>
      <c r="F7" s="440"/>
      <c r="G7" s="441"/>
    </row>
    <row r="8" spans="1:7" ht="16">
      <c r="A8" s="432">
        <v>3</v>
      </c>
      <c r="B8" s="433" t="s">
        <v>331</v>
      </c>
      <c r="C8" s="438" t="s">
        <v>328</v>
      </c>
      <c r="D8" s="435">
        <v>1</v>
      </c>
      <c r="E8" s="439"/>
      <c r="F8" s="440"/>
      <c r="G8" s="441"/>
    </row>
    <row r="9" spans="1:7" ht="16">
      <c r="A9" s="432"/>
      <c r="B9" s="433" t="s">
        <v>332</v>
      </c>
      <c r="C9" s="438" t="s">
        <v>328</v>
      </c>
      <c r="D9" s="435">
        <v>1</v>
      </c>
      <c r="E9" s="439"/>
      <c r="F9" s="440"/>
      <c r="G9" s="441"/>
    </row>
    <row r="10" spans="1:7">
      <c r="A10" s="432">
        <v>4</v>
      </c>
      <c r="B10" s="433" t="s">
        <v>333</v>
      </c>
      <c r="C10" s="442" t="s">
        <v>334</v>
      </c>
      <c r="D10" s="435">
        <v>1</v>
      </c>
      <c r="E10" s="439"/>
      <c r="F10" s="440"/>
      <c r="G10" s="441"/>
    </row>
    <row r="11" spans="1:7" ht="32">
      <c r="A11" s="432"/>
      <c r="B11" s="443" t="s">
        <v>335</v>
      </c>
      <c r="C11" s="442"/>
      <c r="D11" s="435"/>
      <c r="E11" s="439"/>
      <c r="F11" s="440"/>
      <c r="G11" s="441"/>
    </row>
    <row r="12" spans="1:7" ht="16">
      <c r="A12" s="432">
        <v>5</v>
      </c>
      <c r="B12" s="433" t="s">
        <v>336</v>
      </c>
      <c r="C12" s="438" t="s">
        <v>328</v>
      </c>
      <c r="D12" s="435">
        <v>1</v>
      </c>
      <c r="E12" s="439"/>
      <c r="F12" s="440"/>
      <c r="G12" s="441"/>
    </row>
    <row r="13" spans="1:7" ht="16">
      <c r="A13" s="432">
        <v>6</v>
      </c>
      <c r="B13" s="433" t="s">
        <v>337</v>
      </c>
      <c r="C13" s="438" t="s">
        <v>1189</v>
      </c>
      <c r="D13" s="435">
        <v>2</v>
      </c>
      <c r="E13" s="439"/>
      <c r="F13" s="440"/>
      <c r="G13" s="441"/>
    </row>
    <row r="14" spans="1:7" ht="16">
      <c r="A14" s="432">
        <v>7</v>
      </c>
      <c r="B14" s="433" t="s">
        <v>338</v>
      </c>
      <c r="C14" s="438" t="s">
        <v>1189</v>
      </c>
      <c r="D14" s="435">
        <v>3</v>
      </c>
      <c r="E14" s="439"/>
      <c r="F14" s="440"/>
      <c r="G14" s="441"/>
    </row>
    <row r="15" spans="1:7" ht="19" thickBot="1">
      <c r="A15" s="444" t="s">
        <v>339</v>
      </c>
      <c r="B15" s="445"/>
      <c r="C15" s="446"/>
      <c r="D15" s="446"/>
      <c r="E15" s="447"/>
      <c r="F15" s="448"/>
      <c r="G15" s="449"/>
    </row>
    <row r="16" spans="1:7" ht="16">
      <c r="A16" s="450"/>
      <c r="B16" s="443" t="s">
        <v>340</v>
      </c>
      <c r="C16" s="451"/>
      <c r="D16" s="452"/>
      <c r="E16" s="453"/>
      <c r="F16" s="453"/>
      <c r="G16" s="454"/>
    </row>
    <row r="17" spans="1:7" ht="16">
      <c r="A17" s="450"/>
      <c r="B17" s="455" t="s">
        <v>341</v>
      </c>
      <c r="C17" s="451" t="s">
        <v>342</v>
      </c>
      <c r="D17" s="452">
        <v>2</v>
      </c>
      <c r="E17" s="453"/>
      <c r="F17" s="453"/>
      <c r="G17" s="454"/>
    </row>
    <row r="18" spans="1:7" ht="22">
      <c r="A18" s="450"/>
      <c r="B18" s="456" t="s">
        <v>343</v>
      </c>
      <c r="C18" s="451" t="s">
        <v>342</v>
      </c>
      <c r="D18" s="452">
        <v>0.5</v>
      </c>
      <c r="E18" s="453"/>
      <c r="F18" s="453"/>
      <c r="G18" s="454"/>
    </row>
    <row r="19" spans="1:7" ht="16">
      <c r="A19" s="450"/>
      <c r="B19" s="457" t="s">
        <v>344</v>
      </c>
      <c r="C19" s="458" t="s">
        <v>1356</v>
      </c>
      <c r="D19" s="459">
        <v>3</v>
      </c>
      <c r="E19" s="453"/>
      <c r="F19" s="453"/>
      <c r="G19" s="454"/>
    </row>
    <row r="20" spans="1:7">
      <c r="A20" s="450"/>
      <c r="B20" s="457" t="s">
        <v>345</v>
      </c>
      <c r="C20" s="460" t="s">
        <v>328</v>
      </c>
      <c r="D20" s="459">
        <v>2</v>
      </c>
      <c r="E20" s="453"/>
      <c r="F20" s="453"/>
      <c r="G20" s="454"/>
    </row>
    <row r="21" spans="1:7">
      <c r="A21" s="450"/>
      <c r="B21" s="457" t="s">
        <v>346</v>
      </c>
      <c r="C21" s="460" t="s">
        <v>328</v>
      </c>
      <c r="D21" s="459">
        <v>2</v>
      </c>
      <c r="E21" s="453"/>
      <c r="F21" s="453"/>
      <c r="G21" s="454"/>
    </row>
    <row r="22" spans="1:7" ht="12" thickBot="1">
      <c r="A22" s="461"/>
      <c r="B22" s="462" t="s">
        <v>347</v>
      </c>
      <c r="C22" s="463" t="s">
        <v>348</v>
      </c>
      <c r="D22" s="464">
        <v>1</v>
      </c>
      <c r="E22" s="465"/>
      <c r="F22" s="465"/>
      <c r="G22" s="466"/>
    </row>
  </sheetData>
  <mergeCells count="5">
    <mergeCell ref="A1:G1"/>
    <mergeCell ref="A2:A3"/>
    <mergeCell ref="B2:B3"/>
    <mergeCell ref="E2:F2"/>
    <mergeCell ref="A15:B15"/>
  </mergeCells>
  <phoneticPr fontId="51" type="noConversion"/>
  <pageMargins left="0.75" right="0.75" top="1" bottom="1" header="0.5" footer="0.5"/>
  <pageSetup paperSize="0" orientation="portrait" horizontalDpi="4294967292" verticalDpi="4294967292"/>
  <extLst>
    <ext xmlns:mx="http://schemas.microsoft.com/office/mac/excel/2008/main" uri="http://schemas.microsoft.com/office/mac/excel/2008/main">
      <mx:PLV Mode="1"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G20"/>
  <sheetViews>
    <sheetView view="pageLayout" workbookViewId="0">
      <selection activeCell="B25" sqref="B25"/>
    </sheetView>
  </sheetViews>
  <sheetFormatPr baseColWidth="10" defaultRowHeight="11"/>
  <cols>
    <col min="1" max="1" width="4" style="356" customWidth="1"/>
    <col min="2" max="2" width="52.3984375" style="356" customWidth="1"/>
    <col min="3" max="4" width="6" style="356" customWidth="1"/>
    <col min="5" max="5" width="8.59765625" style="356" customWidth="1"/>
    <col min="6" max="16384" width="11" style="356"/>
  </cols>
  <sheetData>
    <row r="1" spans="1:7" ht="17" thickBot="1">
      <c r="A1" s="467" t="s">
        <v>349</v>
      </c>
      <c r="B1" s="468"/>
      <c r="C1" s="468"/>
      <c r="D1" s="468"/>
      <c r="E1" s="468"/>
      <c r="F1" s="468"/>
      <c r="G1" s="469"/>
    </row>
    <row r="2" spans="1:7" ht="17" thickBot="1">
      <c r="A2" s="470" t="s">
        <v>350</v>
      </c>
      <c r="B2" s="471"/>
      <c r="C2" s="471"/>
      <c r="D2" s="471"/>
      <c r="E2" s="472"/>
      <c r="F2" s="473" t="s">
        <v>351</v>
      </c>
      <c r="G2" s="474"/>
    </row>
    <row r="3" spans="1:7" ht="13">
      <c r="A3" s="475" t="s">
        <v>352</v>
      </c>
      <c r="B3" s="476" t="s">
        <v>456</v>
      </c>
      <c r="C3" s="476"/>
      <c r="D3" s="477" t="s">
        <v>353</v>
      </c>
      <c r="E3" s="477" t="s">
        <v>354</v>
      </c>
      <c r="F3" s="478" t="s">
        <v>355</v>
      </c>
      <c r="G3" s="479" t="s">
        <v>356</v>
      </c>
    </row>
    <row r="4" spans="1:7" ht="13">
      <c r="A4" s="480">
        <v>1</v>
      </c>
      <c r="B4" s="481" t="s">
        <v>357</v>
      </c>
      <c r="C4" s="482"/>
      <c r="D4" s="483"/>
      <c r="E4" s="483"/>
      <c r="F4" s="484"/>
      <c r="G4" s="485"/>
    </row>
    <row r="5" spans="1:7" ht="13">
      <c r="A5" s="480"/>
      <c r="B5" s="486" t="s">
        <v>358</v>
      </c>
      <c r="C5" s="482"/>
      <c r="D5" s="483" t="s">
        <v>1189</v>
      </c>
      <c r="E5" s="483">
        <v>10</v>
      </c>
      <c r="F5" s="484"/>
      <c r="G5" s="485"/>
    </row>
    <row r="6" spans="1:7" ht="13">
      <c r="A6" s="480"/>
      <c r="B6" s="487" t="s">
        <v>359</v>
      </c>
      <c r="C6" s="482"/>
      <c r="D6" s="483" t="s">
        <v>1189</v>
      </c>
      <c r="E6" s="483">
        <v>32</v>
      </c>
      <c r="F6" s="484"/>
      <c r="G6" s="485"/>
    </row>
    <row r="7" spans="1:7" ht="26">
      <c r="A7" s="488">
        <v>2</v>
      </c>
      <c r="B7" s="481" t="s">
        <v>360</v>
      </c>
      <c r="C7" s="482"/>
      <c r="D7" s="483"/>
      <c r="E7" s="483"/>
      <c r="F7" s="484"/>
      <c r="G7" s="485"/>
    </row>
    <row r="8" spans="1:7" ht="13">
      <c r="A8" s="489"/>
      <c r="B8" s="490" t="s">
        <v>361</v>
      </c>
      <c r="C8" s="482"/>
      <c r="D8" s="483" t="s">
        <v>328</v>
      </c>
      <c r="E8" s="483">
        <v>3</v>
      </c>
      <c r="F8" s="484"/>
      <c r="G8" s="485"/>
    </row>
    <row r="9" spans="1:7" ht="13">
      <c r="A9" s="489"/>
      <c r="B9" s="490" t="s">
        <v>362</v>
      </c>
      <c r="C9" s="482"/>
      <c r="D9" s="483" t="s">
        <v>328</v>
      </c>
      <c r="E9" s="483">
        <v>1</v>
      </c>
      <c r="F9" s="484"/>
      <c r="G9" s="485"/>
    </row>
    <row r="10" spans="1:7" ht="13">
      <c r="A10" s="491"/>
      <c r="B10" s="490" t="s">
        <v>363</v>
      </c>
      <c r="C10" s="482"/>
      <c r="D10" s="492" t="s">
        <v>328</v>
      </c>
      <c r="E10" s="492">
        <v>1</v>
      </c>
      <c r="F10" s="484"/>
      <c r="G10" s="485"/>
    </row>
    <row r="11" spans="1:7" ht="26">
      <c r="A11" s="493">
        <v>3</v>
      </c>
      <c r="B11" s="494" t="s">
        <v>364</v>
      </c>
      <c r="C11" s="482"/>
      <c r="D11" s="492" t="s">
        <v>328</v>
      </c>
      <c r="E11" s="492">
        <v>5</v>
      </c>
      <c r="F11" s="484"/>
      <c r="G11" s="485"/>
    </row>
    <row r="12" spans="1:7" ht="13">
      <c r="A12" s="493">
        <v>4</v>
      </c>
      <c r="B12" s="430" t="s">
        <v>365</v>
      </c>
      <c r="C12" s="482"/>
      <c r="D12" s="492" t="s">
        <v>328</v>
      </c>
      <c r="E12" s="492">
        <v>5</v>
      </c>
      <c r="F12" s="484"/>
      <c r="G12" s="485"/>
    </row>
    <row r="13" spans="1:7" ht="13">
      <c r="A13" s="488">
        <v>5</v>
      </c>
      <c r="B13" s="481" t="s">
        <v>366</v>
      </c>
      <c r="C13" s="495"/>
      <c r="D13" s="496"/>
      <c r="E13" s="492"/>
      <c r="F13" s="484"/>
      <c r="G13" s="485"/>
    </row>
    <row r="14" spans="1:7" ht="13">
      <c r="A14" s="489"/>
      <c r="B14" s="487" t="s">
        <v>367</v>
      </c>
      <c r="C14" s="495"/>
      <c r="D14" s="496" t="s">
        <v>1189</v>
      </c>
      <c r="E14" s="483">
        <v>10</v>
      </c>
      <c r="F14" s="484"/>
      <c r="G14" s="485"/>
    </row>
    <row r="15" spans="1:7" ht="13">
      <c r="A15" s="491"/>
      <c r="B15" s="494" t="s">
        <v>368</v>
      </c>
      <c r="C15" s="495"/>
      <c r="D15" s="483" t="s">
        <v>1189</v>
      </c>
      <c r="E15" s="483">
        <v>32</v>
      </c>
      <c r="F15" s="497"/>
      <c r="G15" s="485"/>
    </row>
    <row r="16" spans="1:7" ht="13">
      <c r="A16" s="498">
        <v>6</v>
      </c>
      <c r="B16" s="481" t="s">
        <v>369</v>
      </c>
      <c r="C16" s="495"/>
      <c r="D16" s="492" t="s">
        <v>1189</v>
      </c>
      <c r="E16" s="492">
        <v>42</v>
      </c>
      <c r="F16" s="497"/>
      <c r="G16" s="485"/>
    </row>
    <row r="17" spans="1:7" ht="39">
      <c r="A17" s="498">
        <v>7</v>
      </c>
      <c r="B17" s="481" t="s">
        <v>370</v>
      </c>
      <c r="C17" s="495"/>
      <c r="D17" s="492"/>
      <c r="E17" s="492"/>
      <c r="F17" s="497"/>
      <c r="G17" s="485"/>
    </row>
    <row r="18" spans="1:7" ht="26">
      <c r="A18" s="498">
        <v>8</v>
      </c>
      <c r="B18" s="481" t="s">
        <v>371</v>
      </c>
      <c r="C18" s="495"/>
      <c r="D18" s="492" t="s">
        <v>891</v>
      </c>
      <c r="E18" s="492">
        <v>1</v>
      </c>
      <c r="F18" s="497"/>
      <c r="G18" s="485"/>
    </row>
    <row r="19" spans="1:7" ht="13">
      <c r="A19" s="499">
        <v>9</v>
      </c>
      <c r="B19" s="500" t="s">
        <v>372</v>
      </c>
      <c r="C19" s="501"/>
      <c r="D19" s="502"/>
      <c r="E19" s="501"/>
      <c r="F19" s="503"/>
      <c r="G19" s="504"/>
    </row>
    <row r="20" spans="1:7" ht="14" thickBot="1">
      <c r="A20" s="505"/>
      <c r="B20" s="506" t="s">
        <v>260</v>
      </c>
      <c r="C20" s="506"/>
      <c r="D20" s="507" t="s">
        <v>261</v>
      </c>
      <c r="E20" s="508">
        <v>2</v>
      </c>
      <c r="F20" s="509"/>
      <c r="G20" s="510"/>
    </row>
  </sheetData>
  <mergeCells count="7">
    <mergeCell ref="F19:G19"/>
    <mergeCell ref="A1:G1"/>
    <mergeCell ref="A2:E2"/>
    <mergeCell ref="F2:G2"/>
    <mergeCell ref="A4:A6"/>
    <mergeCell ref="A7:A10"/>
    <mergeCell ref="A13:A15"/>
  </mergeCells>
  <phoneticPr fontId="51" type="noConversion"/>
  <pageMargins left="0.75" right="0.75" top="1" bottom="1" header="0.5" footer="0.5"/>
  <pageSetup paperSize="0" orientation="portrait" horizontalDpi="4294967292" verticalDpi="4294967292"/>
  <extLst>
    <ext xmlns:mx="http://schemas.microsoft.com/office/mac/excel/2008/main" uri="http://schemas.microsoft.com/office/mac/excel/2008/main">
      <mx:PLV Mode="1"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O57"/>
  <sheetViews>
    <sheetView showGridLines="0" topLeftCell="B1" zoomScaleSheetLayoutView="75" workbookViewId="0">
      <selection activeCell="A28" sqref="A28"/>
    </sheetView>
  </sheetViews>
  <sheetFormatPr baseColWidth="10" defaultColWidth="12.59765625" defaultRowHeight="11"/>
  <cols>
    <col min="1" max="1" width="11.796875" style="356" hidden="1" customWidth="1"/>
    <col min="2" max="2" width="12.796875" style="356" customWidth="1"/>
    <col min="3" max="3" width="10.3984375" style="356" customWidth="1"/>
    <col min="4" max="4" width="18.796875" style="356" customWidth="1"/>
    <col min="5" max="5" width="17" style="356" customWidth="1"/>
    <col min="6" max="6" width="16" style="356" customWidth="1"/>
    <col min="7" max="7" width="17.796875" style="782" customWidth="1"/>
    <col min="8" max="8" width="17.796875" style="356" customWidth="1"/>
    <col min="9" max="9" width="17.796875" style="782" customWidth="1"/>
    <col min="10" max="10" width="9.3984375" style="782" customWidth="1"/>
    <col min="11" max="11" width="6" style="356" customWidth="1"/>
    <col min="12" max="15" width="15" style="356" customWidth="1"/>
    <col min="16" max="16384" width="12.59765625" style="356"/>
  </cols>
  <sheetData>
    <row r="1" spans="1:15" ht="18">
      <c r="A1" s="623" t="s">
        <v>211</v>
      </c>
      <c r="B1" s="624" t="s">
        <v>75</v>
      </c>
      <c r="C1" s="625"/>
      <c r="D1" s="625"/>
      <c r="E1" s="625"/>
      <c r="F1" s="625"/>
      <c r="G1" s="625"/>
      <c r="H1" s="625"/>
      <c r="I1" s="625"/>
      <c r="J1" s="626"/>
    </row>
    <row r="2" spans="1:15" ht="16">
      <c r="A2" s="627"/>
      <c r="B2" s="628" t="s">
        <v>1444</v>
      </c>
      <c r="C2" s="629"/>
      <c r="D2" s="630" t="s">
        <v>76</v>
      </c>
      <c r="E2" s="630" t="s">
        <v>77</v>
      </c>
      <c r="F2" s="631"/>
      <c r="G2" s="632"/>
      <c r="H2" s="631"/>
      <c r="I2" s="632"/>
      <c r="J2" s="633"/>
      <c r="O2" s="634"/>
    </row>
    <row r="3" spans="1:15" ht="13">
      <c r="A3" s="627"/>
      <c r="B3" s="635" t="s">
        <v>1375</v>
      </c>
      <c r="C3" s="629"/>
      <c r="D3" s="636" t="s">
        <v>78</v>
      </c>
      <c r="E3" s="636" t="s">
        <v>79</v>
      </c>
      <c r="F3" s="637"/>
      <c r="G3" s="637"/>
      <c r="H3" s="629"/>
      <c r="I3" s="638"/>
      <c r="J3" s="639"/>
    </row>
    <row r="4" spans="1:15" ht="13">
      <c r="A4" s="640">
        <v>276</v>
      </c>
      <c r="B4" s="641" t="s">
        <v>80</v>
      </c>
      <c r="C4" s="642"/>
      <c r="D4" s="643" t="s">
        <v>1450</v>
      </c>
      <c r="E4" s="643" t="s">
        <v>81</v>
      </c>
      <c r="F4" s="644"/>
      <c r="G4" s="645"/>
      <c r="H4" s="644"/>
      <c r="I4" s="645"/>
      <c r="J4" s="646"/>
    </row>
    <row r="5" spans="1:15" ht="13">
      <c r="A5" s="627"/>
      <c r="B5" s="647" t="s">
        <v>82</v>
      </c>
      <c r="C5" s="648"/>
      <c r="D5" s="649"/>
      <c r="E5" s="650"/>
      <c r="F5" s="650"/>
      <c r="G5" s="650"/>
      <c r="H5" s="651" t="s">
        <v>83</v>
      </c>
      <c r="I5" s="649"/>
      <c r="J5" s="652"/>
    </row>
    <row r="6" spans="1:15" ht="13">
      <c r="A6" s="627"/>
      <c r="B6" s="653"/>
      <c r="C6" s="650"/>
      <c r="D6" s="649"/>
      <c r="E6" s="650"/>
      <c r="F6" s="650"/>
      <c r="G6" s="650"/>
      <c r="H6" s="651" t="s">
        <v>1460</v>
      </c>
      <c r="I6" s="649"/>
      <c r="J6" s="652"/>
    </row>
    <row r="7" spans="1:15" ht="13">
      <c r="A7" s="627"/>
      <c r="B7" s="654"/>
      <c r="C7" s="655"/>
      <c r="D7" s="656"/>
      <c r="E7" s="657"/>
      <c r="F7" s="657"/>
      <c r="G7" s="657"/>
      <c r="H7" s="658"/>
      <c r="I7" s="657"/>
      <c r="J7" s="659"/>
    </row>
    <row r="8" spans="1:15" ht="13">
      <c r="A8" s="627"/>
      <c r="B8" s="647" t="s">
        <v>1463</v>
      </c>
      <c r="C8" s="648"/>
      <c r="D8" s="660"/>
      <c r="E8" s="648"/>
      <c r="F8" s="648"/>
      <c r="G8" s="661"/>
      <c r="H8" s="651" t="s">
        <v>83</v>
      </c>
      <c r="I8" s="649"/>
      <c r="J8" s="652"/>
    </row>
    <row r="9" spans="1:15" ht="13">
      <c r="A9" s="627"/>
      <c r="B9" s="627"/>
      <c r="C9" s="648"/>
      <c r="D9" s="660"/>
      <c r="E9" s="648"/>
      <c r="F9" s="648"/>
      <c r="G9" s="661"/>
      <c r="H9" s="651" t="s">
        <v>1460</v>
      </c>
      <c r="I9" s="649"/>
      <c r="J9" s="652"/>
    </row>
    <row r="10" spans="1:15" ht="13">
      <c r="A10" s="627"/>
      <c r="B10" s="662"/>
      <c r="C10" s="655"/>
      <c r="D10" s="663"/>
      <c r="E10" s="664"/>
      <c r="F10" s="664"/>
      <c r="G10" s="665"/>
      <c r="H10" s="665"/>
      <c r="I10" s="666"/>
      <c r="J10" s="659"/>
    </row>
    <row r="11" spans="1:15" ht="13">
      <c r="A11" s="627"/>
      <c r="B11" s="647" t="s">
        <v>84</v>
      </c>
      <c r="C11" s="648"/>
      <c r="D11" s="667"/>
      <c r="E11" s="667"/>
      <c r="F11" s="667"/>
      <c r="G11" s="667"/>
      <c r="H11" s="651" t="s">
        <v>83</v>
      </c>
      <c r="I11" s="668"/>
      <c r="J11" s="652"/>
    </row>
    <row r="12" spans="1:15" ht="13">
      <c r="A12" s="627"/>
      <c r="B12" s="653"/>
      <c r="C12" s="650"/>
      <c r="D12" s="669"/>
      <c r="E12" s="669"/>
      <c r="F12" s="669"/>
      <c r="G12" s="669"/>
      <c r="H12" s="651" t="s">
        <v>1460</v>
      </c>
      <c r="I12" s="668"/>
      <c r="J12" s="652"/>
    </row>
    <row r="13" spans="1:15" ht="13">
      <c r="A13" s="627"/>
      <c r="B13" s="654"/>
      <c r="C13" s="670"/>
      <c r="D13" s="671"/>
      <c r="E13" s="671"/>
      <c r="F13" s="671"/>
      <c r="G13" s="671"/>
      <c r="H13" s="672"/>
      <c r="I13" s="657"/>
      <c r="J13" s="659"/>
    </row>
    <row r="14" spans="1:15" ht="13">
      <c r="A14" s="627"/>
      <c r="B14" s="673" t="s">
        <v>85</v>
      </c>
      <c r="C14" s="674"/>
      <c r="D14" s="675" t="s">
        <v>86</v>
      </c>
      <c r="E14" s="676"/>
      <c r="F14" s="676"/>
      <c r="G14" s="676"/>
      <c r="H14" s="677"/>
      <c r="I14" s="676"/>
      <c r="J14" s="678"/>
    </row>
    <row r="15" spans="1:15">
      <c r="A15" s="627"/>
      <c r="B15" s="662" t="s">
        <v>87</v>
      </c>
      <c r="C15" s="679"/>
      <c r="D15" s="665"/>
      <c r="E15" s="680"/>
      <c r="F15" s="680"/>
      <c r="G15" s="681"/>
      <c r="H15" s="681"/>
      <c r="I15" s="681" t="s">
        <v>88</v>
      </c>
      <c r="J15" s="682"/>
    </row>
    <row r="16" spans="1:15" ht="15">
      <c r="A16" s="683" t="s">
        <v>1420</v>
      </c>
      <c r="B16" s="684" t="s">
        <v>1420</v>
      </c>
      <c r="C16" s="685"/>
      <c r="D16" s="686"/>
      <c r="E16" s="687"/>
      <c r="F16" s="688"/>
      <c r="G16" s="687"/>
      <c r="H16" s="688"/>
      <c r="I16" s="687">
        <f>SUMIF(F49:F53,A16,I49:I53)+SUMIF(F49:F53,"PSU",I49:I53)</f>
        <v>0</v>
      </c>
      <c r="J16" s="689"/>
    </row>
    <row r="17" spans="1:10" ht="23.25" customHeight="1">
      <c r="A17" s="683" t="s">
        <v>939</v>
      </c>
      <c r="B17" s="684" t="s">
        <v>939</v>
      </c>
      <c r="C17" s="685"/>
      <c r="D17" s="686"/>
      <c r="E17" s="687"/>
      <c r="F17" s="688"/>
      <c r="G17" s="687"/>
      <c r="H17" s="688"/>
      <c r="I17" s="687">
        <f>SUMIF(F49:F53,A17,I49:I53)</f>
        <v>0</v>
      </c>
      <c r="J17" s="689"/>
    </row>
    <row r="18" spans="1:10" ht="23.25" customHeight="1">
      <c r="A18" s="683" t="s">
        <v>89</v>
      </c>
      <c r="B18" s="684" t="s">
        <v>89</v>
      </c>
      <c r="C18" s="685"/>
      <c r="D18" s="686"/>
      <c r="E18" s="687"/>
      <c r="F18" s="688"/>
      <c r="G18" s="687"/>
      <c r="H18" s="688"/>
      <c r="I18" s="687">
        <f>SUMIF(F49:F53,A18,I49:I53)</f>
        <v>0</v>
      </c>
      <c r="J18" s="689"/>
    </row>
    <row r="19" spans="1:10" ht="23.25" customHeight="1">
      <c r="A19" s="683" t="s">
        <v>90</v>
      </c>
      <c r="B19" s="684" t="s">
        <v>91</v>
      </c>
      <c r="C19" s="685"/>
      <c r="D19" s="686"/>
      <c r="E19" s="687"/>
      <c r="F19" s="688"/>
      <c r="G19" s="687"/>
      <c r="H19" s="688"/>
      <c r="I19" s="687">
        <f>SUMIF(F49:F53,A19,I49:I53)</f>
        <v>0</v>
      </c>
      <c r="J19" s="689"/>
    </row>
    <row r="20" spans="1:10" ht="23.25" customHeight="1">
      <c r="A20" s="683" t="s">
        <v>92</v>
      </c>
      <c r="B20" s="684" t="s">
        <v>312</v>
      </c>
      <c r="C20" s="685"/>
      <c r="D20" s="686"/>
      <c r="E20" s="687"/>
      <c r="F20" s="688"/>
      <c r="G20" s="687"/>
      <c r="H20" s="688"/>
      <c r="I20" s="687">
        <f>SUMIF(F49:F53,A20,I49:I53)</f>
        <v>0</v>
      </c>
      <c r="J20" s="689"/>
    </row>
    <row r="21" spans="1:10" ht="23.25" customHeight="1">
      <c r="A21" s="627"/>
      <c r="B21" s="690" t="s">
        <v>88</v>
      </c>
      <c r="C21" s="691"/>
      <c r="D21" s="692"/>
      <c r="E21" s="693"/>
      <c r="F21" s="694"/>
      <c r="G21" s="693"/>
      <c r="H21" s="694"/>
      <c r="I21" s="693">
        <f>SUM(I16:J20)</f>
        <v>0</v>
      </c>
      <c r="J21" s="695"/>
    </row>
    <row r="22" spans="1:10" ht="33" customHeight="1">
      <c r="A22" s="627"/>
      <c r="B22" s="696" t="s">
        <v>93</v>
      </c>
      <c r="C22" s="685"/>
      <c r="D22" s="686"/>
      <c r="E22" s="697"/>
      <c r="F22" s="698"/>
      <c r="G22" s="699"/>
      <c r="H22" s="699"/>
      <c r="I22" s="699"/>
      <c r="J22" s="700"/>
    </row>
    <row r="23" spans="1:10" ht="23.25" customHeight="1">
      <c r="A23" s="627"/>
      <c r="B23" s="684" t="s">
        <v>94</v>
      </c>
      <c r="C23" s="685"/>
      <c r="D23" s="686"/>
      <c r="E23" s="701">
        <v>15</v>
      </c>
      <c r="F23" s="698" t="s">
        <v>95</v>
      </c>
      <c r="G23" s="702">
        <f>ZakladDPHSniVypocet</f>
        <v>0</v>
      </c>
      <c r="H23" s="703"/>
      <c r="I23" s="703"/>
      <c r="J23" s="700" t="str">
        <f t="shared" ref="J23:J28" si="0">Mena</f>
        <v>CZK</v>
      </c>
    </row>
    <row r="24" spans="1:10" ht="23.25" customHeight="1">
      <c r="A24" s="627"/>
      <c r="B24" s="684" t="s">
        <v>96</v>
      </c>
      <c r="C24" s="685"/>
      <c r="D24" s="686"/>
      <c r="E24" s="701">
        <f>SazbaDPH1</f>
        <v>15</v>
      </c>
      <c r="F24" s="698" t="s">
        <v>95</v>
      </c>
      <c r="G24" s="704">
        <f>ZakladDPHSni*SazbaDPH1/100</f>
        <v>0</v>
      </c>
      <c r="H24" s="705"/>
      <c r="I24" s="705"/>
      <c r="J24" s="700" t="str">
        <f t="shared" si="0"/>
        <v>CZK</v>
      </c>
    </row>
    <row r="25" spans="1:10" ht="23.25" customHeight="1">
      <c r="A25" s="627"/>
      <c r="B25" s="684" t="s">
        <v>97</v>
      </c>
      <c r="C25" s="685"/>
      <c r="D25" s="686"/>
      <c r="E25" s="701">
        <v>21</v>
      </c>
      <c r="F25" s="698" t="s">
        <v>95</v>
      </c>
      <c r="G25" s="702">
        <f>ZakladDPHZaklVypocet</f>
        <v>0</v>
      </c>
      <c r="H25" s="703"/>
      <c r="I25" s="703"/>
      <c r="J25" s="700" t="str">
        <f t="shared" si="0"/>
        <v>CZK</v>
      </c>
    </row>
    <row r="26" spans="1:10" ht="23.25" customHeight="1">
      <c r="A26" s="627"/>
      <c r="B26" s="706" t="s">
        <v>98</v>
      </c>
      <c r="C26" s="707"/>
      <c r="D26" s="708"/>
      <c r="E26" s="709">
        <f>SazbaDPH2</f>
        <v>21</v>
      </c>
      <c r="F26" s="710" t="s">
        <v>95</v>
      </c>
      <c r="G26" s="711">
        <f>ZakladDPHZakl*SazbaDPH2/100</f>
        <v>0</v>
      </c>
      <c r="H26" s="712"/>
      <c r="I26" s="712"/>
      <c r="J26" s="713" t="str">
        <f t="shared" si="0"/>
        <v>CZK</v>
      </c>
    </row>
    <row r="27" spans="1:10" ht="23.25" customHeight="1" thickBot="1">
      <c r="A27" s="627"/>
      <c r="B27" s="714" t="s">
        <v>99</v>
      </c>
      <c r="C27" s="715"/>
      <c r="D27" s="716"/>
      <c r="E27" s="715"/>
      <c r="F27" s="717"/>
      <c r="G27" s="718">
        <f>0</f>
        <v>0</v>
      </c>
      <c r="H27" s="718"/>
      <c r="I27" s="718"/>
      <c r="J27" s="719" t="str">
        <f t="shared" si="0"/>
        <v>CZK</v>
      </c>
    </row>
    <row r="28" spans="1:10" ht="27.75" hidden="1" customHeight="1" thickBot="1">
      <c r="A28" s="627"/>
      <c r="B28" s="720" t="s">
        <v>100</v>
      </c>
      <c r="C28" s="721"/>
      <c r="D28" s="721"/>
      <c r="E28" s="722"/>
      <c r="F28" s="723"/>
      <c r="G28" s="724">
        <f>ZakladDPHSniVypocet+ZakladDPHZaklVypocet</f>
        <v>0</v>
      </c>
      <c r="H28" s="724"/>
      <c r="I28" s="724"/>
      <c r="J28" s="725" t="str">
        <f t="shared" si="0"/>
        <v>CZK</v>
      </c>
    </row>
    <row r="29" spans="1:10" ht="27.75" customHeight="1" thickBot="1">
      <c r="A29" s="627"/>
      <c r="B29" s="720" t="s">
        <v>101</v>
      </c>
      <c r="C29" s="726"/>
      <c r="D29" s="726"/>
      <c r="E29" s="726"/>
      <c r="F29" s="726"/>
      <c r="G29" s="727">
        <f>ZakladDPHSni+DPHSni+ZakladDPHZakl+DPHZakl+Zaokrouhleni</f>
        <v>0</v>
      </c>
      <c r="H29" s="727"/>
      <c r="I29" s="727"/>
      <c r="J29" s="728" t="s">
        <v>1479</v>
      </c>
    </row>
    <row r="30" spans="1:10" ht="12.75" customHeight="1">
      <c r="A30" s="627"/>
      <c r="B30" s="627"/>
      <c r="C30" s="648"/>
      <c r="D30" s="648"/>
      <c r="E30" s="648"/>
      <c r="F30" s="648"/>
      <c r="G30" s="661"/>
      <c r="H30" s="648"/>
      <c r="I30" s="661"/>
      <c r="J30" s="729"/>
    </row>
    <row r="31" spans="1:10" ht="30" customHeight="1">
      <c r="A31" s="627"/>
      <c r="B31" s="627"/>
      <c r="C31" s="648"/>
      <c r="D31" s="648"/>
      <c r="E31" s="648"/>
      <c r="F31" s="648"/>
      <c r="G31" s="661"/>
      <c r="H31" s="648"/>
      <c r="I31" s="661"/>
      <c r="J31" s="729"/>
    </row>
    <row r="32" spans="1:10" ht="18.75" customHeight="1">
      <c r="A32" s="627"/>
      <c r="B32" s="730"/>
      <c r="C32" s="731" t="s">
        <v>1478</v>
      </c>
      <c r="D32" s="732"/>
      <c r="E32" s="732"/>
      <c r="F32" s="731" t="s">
        <v>102</v>
      </c>
      <c r="G32" s="732"/>
      <c r="H32" s="733">
        <f ca="1">TODAY()</f>
        <v>42857</v>
      </c>
      <c r="I32" s="732"/>
      <c r="J32" s="729"/>
    </row>
    <row r="33" spans="1:10" ht="47.25" customHeight="1">
      <c r="A33" s="627"/>
      <c r="B33" s="627"/>
      <c r="C33" s="648"/>
      <c r="D33" s="648"/>
      <c r="E33" s="648"/>
      <c r="F33" s="648"/>
      <c r="G33" s="661"/>
      <c r="H33" s="648"/>
      <c r="I33" s="661"/>
      <c r="J33" s="729"/>
    </row>
    <row r="34" spans="1:10" s="739" customFormat="1" ht="18.75" customHeight="1">
      <c r="A34" s="734"/>
      <c r="B34" s="734"/>
      <c r="C34" s="735"/>
      <c r="D34" s="736"/>
      <c r="E34" s="736"/>
      <c r="F34" s="735"/>
      <c r="G34" s="737"/>
      <c r="H34" s="736"/>
      <c r="I34" s="737"/>
      <c r="J34" s="738"/>
    </row>
    <row r="35" spans="1:10" ht="12.75" customHeight="1">
      <c r="A35" s="627"/>
      <c r="B35" s="627"/>
      <c r="C35" s="648"/>
      <c r="D35" s="740" t="s">
        <v>103</v>
      </c>
      <c r="E35" s="740"/>
      <c r="F35" s="648"/>
      <c r="G35" s="661"/>
      <c r="H35" s="741" t="s">
        <v>104</v>
      </c>
      <c r="I35" s="661"/>
      <c r="J35" s="729"/>
    </row>
    <row r="36" spans="1:10" ht="13.5" customHeight="1" thickBot="1">
      <c r="A36" s="742"/>
      <c r="B36" s="742"/>
      <c r="C36" s="743"/>
      <c r="D36" s="743"/>
      <c r="E36" s="743"/>
      <c r="F36" s="743"/>
      <c r="G36" s="744"/>
      <c r="H36" s="743"/>
      <c r="I36" s="744"/>
      <c r="J36" s="745"/>
    </row>
    <row r="37" spans="1:10" ht="27" hidden="1" customHeight="1">
      <c r="B37" s="746" t="s">
        <v>105</v>
      </c>
      <c r="C37" s="747"/>
      <c r="D37" s="747"/>
      <c r="E37" s="747"/>
      <c r="F37" s="748"/>
      <c r="G37" s="748"/>
      <c r="H37" s="748"/>
      <c r="I37" s="748"/>
      <c r="J37" s="747"/>
    </row>
    <row r="38" spans="1:10" ht="25.5" hidden="1" customHeight="1">
      <c r="A38" s="749" t="s">
        <v>106</v>
      </c>
      <c r="B38" s="750" t="s">
        <v>107</v>
      </c>
      <c r="C38" s="751" t="s">
        <v>456</v>
      </c>
      <c r="D38" s="752"/>
      <c r="E38" s="752"/>
      <c r="F38" s="753" t="str">
        <f>B23</f>
        <v>Základ pro sníženou DPH</v>
      </c>
      <c r="G38" s="753" t="str">
        <f>B25</f>
        <v>Základ pro základní DPH</v>
      </c>
      <c r="H38" s="754" t="s">
        <v>108</v>
      </c>
      <c r="I38" s="754" t="s">
        <v>401</v>
      </c>
      <c r="J38" s="755" t="s">
        <v>95</v>
      </c>
    </row>
    <row r="39" spans="1:10" ht="25.5" hidden="1" customHeight="1">
      <c r="A39" s="749">
        <v>1</v>
      </c>
      <c r="B39" s="756" t="s">
        <v>465</v>
      </c>
      <c r="C39" s="757"/>
      <c r="D39" s="758"/>
      <c r="E39" s="758"/>
      <c r="F39" s="759">
        <f>'[1]SO-01 1 Pol'!AE58</f>
        <v>0</v>
      </c>
      <c r="G39" s="760">
        <f>'[1]SO-01 1 Pol'!AF58</f>
        <v>0</v>
      </c>
      <c r="H39" s="761">
        <f>(F39*SazbaDPH1/100)+(G39*SazbaDPH2/100)</f>
        <v>0</v>
      </c>
      <c r="I39" s="761">
        <f>F39+G39+H39</f>
        <v>0</v>
      </c>
      <c r="J39" s="762" t="str">
        <f>IF(CenaCelkemVypocet=0,"",I39/CenaCelkemVypocet*100)</f>
        <v/>
      </c>
    </row>
    <row r="40" spans="1:10" ht="25.5" hidden="1" customHeight="1">
      <c r="A40" s="749">
        <v>2</v>
      </c>
      <c r="B40" s="763" t="s">
        <v>78</v>
      </c>
      <c r="C40" s="764" t="s">
        <v>79</v>
      </c>
      <c r="D40" s="765"/>
      <c r="E40" s="765"/>
      <c r="F40" s="766">
        <f>'[1]SO-01 1 Pol'!AE58</f>
        <v>0</v>
      </c>
      <c r="G40" s="767">
        <f>'[1]SO-01 1 Pol'!AF58</f>
        <v>0</v>
      </c>
      <c r="H40" s="767">
        <f>(F40*SazbaDPH1/100)+(G40*SazbaDPH2/100)</f>
        <v>0</v>
      </c>
      <c r="I40" s="767">
        <f>F40+G40+H40</f>
        <v>0</v>
      </c>
      <c r="J40" s="768" t="str">
        <f>IF(CenaCelkemVypocet=0,"",I40/CenaCelkemVypocet*100)</f>
        <v/>
      </c>
    </row>
    <row r="41" spans="1:10" ht="25.5" hidden="1" customHeight="1">
      <c r="A41" s="749">
        <v>3</v>
      </c>
      <c r="B41" s="769" t="s">
        <v>1450</v>
      </c>
      <c r="C41" s="770" t="s">
        <v>81</v>
      </c>
      <c r="D41" s="771"/>
      <c r="E41" s="771"/>
      <c r="F41" s="772">
        <f>'[1]SO-01 1 Pol'!AE58</f>
        <v>0</v>
      </c>
      <c r="G41" s="773">
        <f>'[1]SO-01 1 Pol'!AF58</f>
        <v>0</v>
      </c>
      <c r="H41" s="773">
        <f>(F41*SazbaDPH1/100)+(G41*SazbaDPH2/100)</f>
        <v>0</v>
      </c>
      <c r="I41" s="773">
        <f>F41+G41+H41</f>
        <v>0</v>
      </c>
      <c r="J41" s="774" t="str">
        <f>IF(CenaCelkemVypocet=0,"",I41/CenaCelkemVypocet*100)</f>
        <v/>
      </c>
    </row>
    <row r="42" spans="1:10" ht="25.5" hidden="1" customHeight="1">
      <c r="A42" s="749"/>
      <c r="B42" s="775" t="s">
        <v>109</v>
      </c>
      <c r="C42" s="776"/>
      <c r="D42" s="776"/>
      <c r="E42" s="777"/>
      <c r="F42" s="778">
        <f>SUMIF(A39:A41,"=1",F39:F41)</f>
        <v>0</v>
      </c>
      <c r="G42" s="779">
        <f>SUMIF(A39:A41,"=1",G39:G41)</f>
        <v>0</v>
      </c>
      <c r="H42" s="779">
        <f>SUMIF(A39:A41,"=1",H39:H41)</f>
        <v>0</v>
      </c>
      <c r="I42" s="779">
        <f>SUMIF(A39:A41,"=1",I39:I41)</f>
        <v>0</v>
      </c>
      <c r="J42" s="780">
        <f>SUMIF(A39:A41,"=1",J39:J41)</f>
        <v>0</v>
      </c>
    </row>
    <row r="46" spans="1:10" ht="16">
      <c r="B46" s="781" t="s">
        <v>110</v>
      </c>
    </row>
    <row r="48" spans="1:10" ht="25.5" customHeight="1">
      <c r="A48" s="783"/>
      <c r="B48" s="784" t="s">
        <v>107</v>
      </c>
      <c r="C48" s="784" t="s">
        <v>456</v>
      </c>
      <c r="D48" s="785"/>
      <c r="E48" s="785"/>
      <c r="F48" s="786" t="s">
        <v>111</v>
      </c>
      <c r="G48" s="786"/>
      <c r="H48" s="786"/>
      <c r="I48" s="786" t="s">
        <v>88</v>
      </c>
      <c r="J48" s="786" t="s">
        <v>95</v>
      </c>
    </row>
    <row r="49" spans="1:10" ht="25.5" customHeight="1">
      <c r="A49" s="787"/>
      <c r="B49" s="788" t="s">
        <v>887</v>
      </c>
      <c r="C49" s="789" t="s">
        <v>112</v>
      </c>
      <c r="D49" s="790"/>
      <c r="E49" s="790"/>
      <c r="F49" s="791" t="s">
        <v>939</v>
      </c>
      <c r="G49" s="792"/>
      <c r="H49" s="792"/>
      <c r="I49" s="792">
        <f>'[1]SO-01 1 Pol'!G7</f>
        <v>0</v>
      </c>
      <c r="J49" s="793" t="str">
        <f>IF(I54=0,"",I49/I54*100)</f>
        <v/>
      </c>
    </row>
    <row r="50" spans="1:10" ht="25.5" customHeight="1">
      <c r="A50" s="787"/>
      <c r="B50" s="794" t="s">
        <v>113</v>
      </c>
      <c r="C50" s="795" t="s">
        <v>114</v>
      </c>
      <c r="D50" s="796"/>
      <c r="E50" s="796"/>
      <c r="F50" s="797" t="s">
        <v>939</v>
      </c>
      <c r="G50" s="798"/>
      <c r="H50" s="798"/>
      <c r="I50" s="798">
        <f>'[1]SO-01 1 Pol'!G19</f>
        <v>0</v>
      </c>
      <c r="J50" s="799" t="str">
        <f>IF(I54=0,"",I50/I54*100)</f>
        <v/>
      </c>
    </row>
    <row r="51" spans="1:10" ht="25.5" customHeight="1">
      <c r="A51" s="787"/>
      <c r="B51" s="794" t="s">
        <v>115</v>
      </c>
      <c r="C51" s="795" t="s">
        <v>116</v>
      </c>
      <c r="D51" s="796"/>
      <c r="E51" s="796"/>
      <c r="F51" s="797" t="s">
        <v>939</v>
      </c>
      <c r="G51" s="798"/>
      <c r="H51" s="798"/>
      <c r="I51" s="798">
        <f>'[1]SO-01 1 Pol'!G30</f>
        <v>0</v>
      </c>
      <c r="J51" s="799" t="str">
        <f>IF(I54=0,"",I51/I54*100)</f>
        <v/>
      </c>
    </row>
    <row r="52" spans="1:10" ht="25.5" customHeight="1">
      <c r="A52" s="787"/>
      <c r="B52" s="794" t="s">
        <v>117</v>
      </c>
      <c r="C52" s="795" t="s">
        <v>562</v>
      </c>
      <c r="D52" s="796"/>
      <c r="E52" s="796"/>
      <c r="F52" s="797" t="s">
        <v>939</v>
      </c>
      <c r="G52" s="798"/>
      <c r="H52" s="798"/>
      <c r="I52" s="798">
        <f>'[1]SO-01 1 Pol'!G50</f>
        <v>0</v>
      </c>
      <c r="J52" s="799" t="str">
        <f>IF(I54=0,"",I52/I54*100)</f>
        <v/>
      </c>
    </row>
    <row r="53" spans="1:10" ht="25.5" customHeight="1">
      <c r="A53" s="787"/>
      <c r="B53" s="800" t="s">
        <v>90</v>
      </c>
      <c r="C53" s="801" t="s">
        <v>91</v>
      </c>
      <c r="D53" s="802"/>
      <c r="E53" s="802"/>
      <c r="F53" s="803" t="s">
        <v>90</v>
      </c>
      <c r="G53" s="804"/>
      <c r="H53" s="804"/>
      <c r="I53" s="804">
        <f>'[1]SO-01 1 Pol'!G53</f>
        <v>0</v>
      </c>
      <c r="J53" s="805" t="str">
        <f>IF(I54=0,"",I53/I54*100)</f>
        <v/>
      </c>
    </row>
    <row r="54" spans="1:10" ht="25.5" customHeight="1">
      <c r="A54" s="806"/>
      <c r="B54" s="807" t="s">
        <v>401</v>
      </c>
      <c r="C54" s="807"/>
      <c r="D54" s="808"/>
      <c r="E54" s="808"/>
      <c r="F54" s="809"/>
      <c r="G54" s="810"/>
      <c r="H54" s="810"/>
      <c r="I54" s="810">
        <f>SUM(I49:I53)</f>
        <v>0</v>
      </c>
      <c r="J54" s="811">
        <f>SUM(J49:J53)</f>
        <v>0</v>
      </c>
    </row>
    <row r="55" spans="1:10">
      <c r="F55" s="812"/>
      <c r="G55" s="813"/>
      <c r="H55" s="812"/>
      <c r="I55" s="813"/>
      <c r="J55" s="814"/>
    </row>
    <row r="56" spans="1:10">
      <c r="F56" s="812"/>
      <c r="G56" s="813"/>
      <c r="H56" s="812"/>
      <c r="I56" s="813"/>
      <c r="J56" s="814"/>
    </row>
    <row r="57" spans="1:10">
      <c r="F57" s="812"/>
      <c r="G57" s="813"/>
      <c r="H57" s="812"/>
      <c r="I57" s="813"/>
      <c r="J57" s="814"/>
    </row>
  </sheetData>
  <mergeCells count="42">
    <mergeCell ref="C49:E49"/>
    <mergeCell ref="C50:E50"/>
    <mergeCell ref="C51:E51"/>
    <mergeCell ref="C52:E52"/>
    <mergeCell ref="C53:E53"/>
    <mergeCell ref="G29:I29"/>
    <mergeCell ref="D35:E35"/>
    <mergeCell ref="C39:E39"/>
    <mergeCell ref="C40:E40"/>
    <mergeCell ref="C41:E41"/>
    <mergeCell ref="B42:E42"/>
    <mergeCell ref="G23:I23"/>
    <mergeCell ref="G24:I24"/>
    <mergeCell ref="G25:I25"/>
    <mergeCell ref="G26:I26"/>
    <mergeCell ref="G27:I27"/>
    <mergeCell ref="G28:I28"/>
    <mergeCell ref="E20:F20"/>
    <mergeCell ref="G20:H20"/>
    <mergeCell ref="I20:J20"/>
    <mergeCell ref="E21:F21"/>
    <mergeCell ref="G21:H21"/>
    <mergeCell ref="I21:J21"/>
    <mergeCell ref="E18:F18"/>
    <mergeCell ref="G18:H18"/>
    <mergeCell ref="I18:J18"/>
    <mergeCell ref="E19:F19"/>
    <mergeCell ref="G19:H19"/>
    <mergeCell ref="I19:J19"/>
    <mergeCell ref="E16:F16"/>
    <mergeCell ref="G16:H16"/>
    <mergeCell ref="I16:J16"/>
    <mergeCell ref="E17:F17"/>
    <mergeCell ref="G17:H17"/>
    <mergeCell ref="I17:J17"/>
    <mergeCell ref="B1:J1"/>
    <mergeCell ref="D11:G11"/>
    <mergeCell ref="D12:G12"/>
    <mergeCell ref="D13:G13"/>
    <mergeCell ref="E15:F15"/>
    <mergeCell ref="G15:H15"/>
    <mergeCell ref="I15:J15"/>
  </mergeCells>
  <phoneticPr fontId="51" type="noConversion"/>
  <pageMargins left="0.39370078740157483" right="0.19685039370078741" top="0.59055118110236227" bottom="0.39370078740157483" header="0" footer="0.19685039370078741"/>
  <headerFooter alignWithMargins="0">
    <oddFooter>&amp;L&amp;9Zpracováno programem &amp;"Arial CE,tučné"BUILDpower S,  © RTS, a.s.&amp;R&amp;9Stránka &amp;P z &amp;N</oddFooter>
  </headerFooter>
  <rowBreaks count="1" manualBreakCount="1">
    <brk id="36" max="9" man="1"/>
  </rowBreaks>
  <legacyDrawing r:id="rId1"/>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outlinePr summaryBelow="0"/>
  </sheetPr>
  <dimension ref="A1:BH5000"/>
  <sheetViews>
    <sheetView workbookViewId="0">
      <selection sqref="A1:G1"/>
    </sheetView>
  </sheetViews>
  <sheetFormatPr baseColWidth="10" defaultColWidth="12.19921875" defaultRowHeight="11"/>
  <cols>
    <col min="1" max="1" width="6" style="356" customWidth="1"/>
    <col min="2" max="2" width="20.19921875" style="821" customWidth="1"/>
    <col min="3" max="3" width="53.59765625" style="821" customWidth="1"/>
    <col min="4" max="4" width="6.3984375" style="356" customWidth="1"/>
    <col min="5" max="5" width="14.796875" style="356" customWidth="1"/>
    <col min="6" max="6" width="13.796875" style="356" customWidth="1"/>
    <col min="7" max="7" width="17.796875" style="356" customWidth="1"/>
    <col min="8" max="18" width="0" style="356" hidden="1" customWidth="1"/>
    <col min="19" max="19" width="12.19921875" style="356"/>
    <col min="20" max="22" width="0" style="356" hidden="1" customWidth="1"/>
    <col min="23" max="28" width="12.19921875" style="356"/>
    <col min="29" max="29" width="0" style="356" hidden="1" customWidth="1"/>
    <col min="30" max="30" width="12.19921875" style="356"/>
    <col min="31" max="41" width="0" style="356" hidden="1" customWidth="1"/>
    <col min="42" max="16384" width="12.19921875" style="356"/>
  </cols>
  <sheetData>
    <row r="1" spans="1:60" ht="16">
      <c r="A1" s="815" t="s">
        <v>118</v>
      </c>
      <c r="B1" s="815"/>
      <c r="C1" s="815"/>
      <c r="D1" s="815"/>
      <c r="E1" s="815"/>
      <c r="F1" s="815"/>
      <c r="G1" s="815"/>
      <c r="AG1" s="356" t="s">
        <v>119</v>
      </c>
    </row>
    <row r="2" spans="1:60">
      <c r="A2" s="816" t="s">
        <v>120</v>
      </c>
      <c r="B2" s="817" t="s">
        <v>76</v>
      </c>
      <c r="C2" s="818" t="s">
        <v>77</v>
      </c>
      <c r="D2" s="819"/>
      <c r="E2" s="819"/>
      <c r="F2" s="819"/>
      <c r="G2" s="820"/>
      <c r="AG2" s="356" t="s">
        <v>1507</v>
      </c>
    </row>
    <row r="3" spans="1:60">
      <c r="A3" s="816" t="s">
        <v>121</v>
      </c>
      <c r="B3" s="817" t="s">
        <v>78</v>
      </c>
      <c r="C3" s="818" t="s">
        <v>79</v>
      </c>
      <c r="D3" s="819"/>
      <c r="E3" s="819"/>
      <c r="F3" s="819"/>
      <c r="G3" s="820"/>
      <c r="AC3" s="821" t="s">
        <v>1507</v>
      </c>
      <c r="AG3" s="356" t="s">
        <v>122</v>
      </c>
    </row>
    <row r="4" spans="1:60">
      <c r="A4" s="822" t="s">
        <v>123</v>
      </c>
      <c r="B4" s="823" t="s">
        <v>1450</v>
      </c>
      <c r="C4" s="824" t="s">
        <v>81</v>
      </c>
      <c r="D4" s="825"/>
      <c r="E4" s="825"/>
      <c r="F4" s="825"/>
      <c r="G4" s="826"/>
      <c r="AG4" s="356" t="s">
        <v>124</v>
      </c>
    </row>
    <row r="5" spans="1:60">
      <c r="D5" s="827"/>
    </row>
    <row r="6" spans="1:60" ht="22">
      <c r="A6" s="828" t="s">
        <v>125</v>
      </c>
      <c r="B6" s="829" t="s">
        <v>126</v>
      </c>
      <c r="C6" s="829" t="s">
        <v>127</v>
      </c>
      <c r="D6" s="830" t="s">
        <v>1409</v>
      </c>
      <c r="E6" s="828" t="s">
        <v>128</v>
      </c>
      <c r="F6" s="831" t="s">
        <v>129</v>
      </c>
      <c r="G6" s="828" t="s">
        <v>88</v>
      </c>
      <c r="H6" s="832" t="s">
        <v>265</v>
      </c>
      <c r="I6" s="832" t="s">
        <v>130</v>
      </c>
      <c r="J6" s="832" t="s">
        <v>266</v>
      </c>
      <c r="K6" s="832" t="s">
        <v>131</v>
      </c>
      <c r="L6" s="832" t="s">
        <v>1471</v>
      </c>
      <c r="M6" s="832" t="s">
        <v>132</v>
      </c>
      <c r="N6" s="832" t="s">
        <v>133</v>
      </c>
      <c r="O6" s="832" t="s">
        <v>134</v>
      </c>
      <c r="P6" s="832" t="s">
        <v>135</v>
      </c>
      <c r="Q6" s="832" t="s">
        <v>136</v>
      </c>
      <c r="R6" s="832" t="s">
        <v>137</v>
      </c>
      <c r="S6" s="832" t="s">
        <v>138</v>
      </c>
      <c r="T6" s="832" t="s">
        <v>139</v>
      </c>
      <c r="U6" s="832" t="s">
        <v>140</v>
      </c>
      <c r="V6" s="832" t="s">
        <v>141</v>
      </c>
    </row>
    <row r="7" spans="1:60">
      <c r="A7" s="833" t="s">
        <v>142</v>
      </c>
      <c r="B7" s="834" t="s">
        <v>887</v>
      </c>
      <c r="C7" s="835" t="s">
        <v>112</v>
      </c>
      <c r="D7" s="836"/>
      <c r="E7" s="837"/>
      <c r="F7" s="838"/>
      <c r="G7" s="838">
        <f>SUMIF(AG8:AG18,"&lt;&gt;NOR",G8:G18)</f>
        <v>0</v>
      </c>
      <c r="H7" s="838"/>
      <c r="I7" s="838">
        <f>SUM(I8:I18)</f>
        <v>0</v>
      </c>
      <c r="J7" s="838"/>
      <c r="K7" s="838">
        <f>SUM(K8:K18)</f>
        <v>0</v>
      </c>
      <c r="L7" s="838"/>
      <c r="M7" s="838">
        <f>SUM(M8:M18)</f>
        <v>0</v>
      </c>
      <c r="N7" s="838"/>
      <c r="O7" s="838">
        <f>SUM(O8:O18)</f>
        <v>0.01</v>
      </c>
      <c r="P7" s="838"/>
      <c r="Q7" s="838">
        <f>SUM(Q8:Q18)</f>
        <v>0</v>
      </c>
      <c r="R7" s="838"/>
      <c r="S7" s="838"/>
      <c r="T7" s="838"/>
      <c r="U7" s="839">
        <f>SUM(U8:U18)</f>
        <v>13.229999999999999</v>
      </c>
      <c r="V7" s="838"/>
      <c r="AG7" s="356" t="s">
        <v>143</v>
      </c>
    </row>
    <row r="8" spans="1:60">
      <c r="A8" s="840">
        <v>1</v>
      </c>
      <c r="B8" s="841" t="s">
        <v>144</v>
      </c>
      <c r="C8" s="842" t="s">
        <v>145</v>
      </c>
      <c r="D8" s="843" t="s">
        <v>1189</v>
      </c>
      <c r="E8" s="844">
        <v>3</v>
      </c>
      <c r="F8" s="845"/>
      <c r="G8" s="846">
        <f t="shared" ref="G8:G18" si="0">ROUND(E8*F8,2)</f>
        <v>0</v>
      </c>
      <c r="H8" s="845"/>
      <c r="I8" s="846">
        <f t="shared" ref="I8:I18" si="1">ROUND(E8*H8,2)</f>
        <v>0</v>
      </c>
      <c r="J8" s="845"/>
      <c r="K8" s="846">
        <f t="shared" ref="K8:K18" si="2">ROUND(E8*J8,2)</f>
        <v>0</v>
      </c>
      <c r="L8" s="846">
        <v>21</v>
      </c>
      <c r="M8" s="846">
        <f t="shared" ref="M8:M18" si="3">G8*(1+L8/100)</f>
        <v>0</v>
      </c>
      <c r="N8" s="846">
        <v>3.8000000000000002E-4</v>
      </c>
      <c r="O8" s="846">
        <f t="shared" ref="O8:O18" si="4">ROUND(E8*N8,2)</f>
        <v>0</v>
      </c>
      <c r="P8" s="846">
        <v>0</v>
      </c>
      <c r="Q8" s="846">
        <f t="shared" ref="Q8:Q18" si="5">ROUND(E8*P8,2)</f>
        <v>0</v>
      </c>
      <c r="R8" s="846" t="s">
        <v>146</v>
      </c>
      <c r="S8" s="846" t="s">
        <v>147</v>
      </c>
      <c r="T8" s="846">
        <v>0.32</v>
      </c>
      <c r="U8" s="847">
        <f t="shared" ref="U8:U18" si="6">ROUND(E8*T8,2)</f>
        <v>0.96</v>
      </c>
      <c r="V8" s="846"/>
      <c r="W8" s="848"/>
      <c r="X8" s="848"/>
      <c r="Y8" s="848"/>
      <c r="Z8" s="848"/>
      <c r="AA8" s="848"/>
      <c r="AB8" s="848"/>
      <c r="AC8" s="848"/>
      <c r="AD8" s="848"/>
      <c r="AE8" s="848"/>
      <c r="AF8" s="848"/>
      <c r="AG8" s="848" t="s">
        <v>148</v>
      </c>
      <c r="AH8" s="848"/>
      <c r="AI8" s="848"/>
      <c r="AJ8" s="848"/>
      <c r="AK8" s="848"/>
      <c r="AL8" s="848"/>
      <c r="AM8" s="848"/>
      <c r="AN8" s="848"/>
      <c r="AO8" s="848"/>
      <c r="AP8" s="848"/>
      <c r="AQ8" s="848"/>
      <c r="AR8" s="848"/>
      <c r="AS8" s="848"/>
      <c r="AT8" s="848"/>
      <c r="AU8" s="848"/>
      <c r="AV8" s="848"/>
      <c r="AW8" s="848"/>
      <c r="AX8" s="848"/>
      <c r="AY8" s="848"/>
      <c r="AZ8" s="848"/>
      <c r="BA8" s="848"/>
      <c r="BB8" s="848"/>
      <c r="BC8" s="848"/>
      <c r="BD8" s="848"/>
      <c r="BE8" s="848"/>
      <c r="BF8" s="848"/>
      <c r="BG8" s="848"/>
      <c r="BH8" s="848"/>
    </row>
    <row r="9" spans="1:60">
      <c r="A9" s="840">
        <v>2</v>
      </c>
      <c r="B9" s="841" t="s">
        <v>149</v>
      </c>
      <c r="C9" s="842" t="s">
        <v>150</v>
      </c>
      <c r="D9" s="843" t="s">
        <v>1189</v>
      </c>
      <c r="E9" s="844">
        <v>3</v>
      </c>
      <c r="F9" s="845"/>
      <c r="G9" s="846">
        <f t="shared" si="0"/>
        <v>0</v>
      </c>
      <c r="H9" s="845"/>
      <c r="I9" s="846">
        <f t="shared" si="1"/>
        <v>0</v>
      </c>
      <c r="J9" s="845"/>
      <c r="K9" s="846">
        <f t="shared" si="2"/>
        <v>0</v>
      </c>
      <c r="L9" s="846">
        <v>21</v>
      </c>
      <c r="M9" s="846">
        <f t="shared" si="3"/>
        <v>0</v>
      </c>
      <c r="N9" s="846">
        <v>4.6999999999999999E-4</v>
      </c>
      <c r="O9" s="846">
        <f t="shared" si="4"/>
        <v>0</v>
      </c>
      <c r="P9" s="846">
        <v>0</v>
      </c>
      <c r="Q9" s="846">
        <f t="shared" si="5"/>
        <v>0</v>
      </c>
      <c r="R9" s="846" t="s">
        <v>146</v>
      </c>
      <c r="S9" s="846" t="s">
        <v>147</v>
      </c>
      <c r="T9" s="846">
        <v>0.35899999999999999</v>
      </c>
      <c r="U9" s="847">
        <f t="shared" si="6"/>
        <v>1.08</v>
      </c>
      <c r="V9" s="846"/>
      <c r="W9" s="848"/>
      <c r="X9" s="848"/>
      <c r="Y9" s="848"/>
      <c r="Z9" s="848"/>
      <c r="AA9" s="848"/>
      <c r="AB9" s="848"/>
      <c r="AC9" s="848"/>
      <c r="AD9" s="848"/>
      <c r="AE9" s="848"/>
      <c r="AF9" s="848"/>
      <c r="AG9" s="848" t="s">
        <v>148</v>
      </c>
      <c r="AH9" s="848"/>
      <c r="AI9" s="848"/>
      <c r="AJ9" s="848"/>
      <c r="AK9" s="848"/>
      <c r="AL9" s="848"/>
      <c r="AM9" s="848"/>
      <c r="AN9" s="848"/>
      <c r="AO9" s="848"/>
      <c r="AP9" s="848"/>
      <c r="AQ9" s="848"/>
      <c r="AR9" s="848"/>
      <c r="AS9" s="848"/>
      <c r="AT9" s="848"/>
      <c r="AU9" s="848"/>
      <c r="AV9" s="848"/>
      <c r="AW9" s="848"/>
      <c r="AX9" s="848"/>
      <c r="AY9" s="848"/>
      <c r="AZ9" s="848"/>
      <c r="BA9" s="848"/>
      <c r="BB9" s="848"/>
      <c r="BC9" s="848"/>
      <c r="BD9" s="848"/>
      <c r="BE9" s="848"/>
      <c r="BF9" s="848"/>
      <c r="BG9" s="848"/>
      <c r="BH9" s="848"/>
    </row>
    <row r="10" spans="1:60">
      <c r="A10" s="840">
        <v>3</v>
      </c>
      <c r="B10" s="841" t="s">
        <v>151</v>
      </c>
      <c r="C10" s="842" t="s">
        <v>152</v>
      </c>
      <c r="D10" s="843" t="s">
        <v>1189</v>
      </c>
      <c r="E10" s="844">
        <v>6</v>
      </c>
      <c r="F10" s="845"/>
      <c r="G10" s="846">
        <f t="shared" si="0"/>
        <v>0</v>
      </c>
      <c r="H10" s="845"/>
      <c r="I10" s="846">
        <f t="shared" si="1"/>
        <v>0</v>
      </c>
      <c r="J10" s="845"/>
      <c r="K10" s="846">
        <f t="shared" si="2"/>
        <v>0</v>
      </c>
      <c r="L10" s="846">
        <v>21</v>
      </c>
      <c r="M10" s="846">
        <f t="shared" si="3"/>
        <v>0</v>
      </c>
      <c r="N10" s="846">
        <v>1.5200000000000001E-3</v>
      </c>
      <c r="O10" s="846">
        <f t="shared" si="4"/>
        <v>0.01</v>
      </c>
      <c r="P10" s="846">
        <v>0</v>
      </c>
      <c r="Q10" s="846">
        <f t="shared" si="5"/>
        <v>0</v>
      </c>
      <c r="R10" s="846" t="s">
        <v>146</v>
      </c>
      <c r="S10" s="846" t="s">
        <v>147</v>
      </c>
      <c r="T10" s="846">
        <v>1.173</v>
      </c>
      <c r="U10" s="847">
        <f t="shared" si="6"/>
        <v>7.04</v>
      </c>
      <c r="V10" s="846"/>
      <c r="W10" s="848"/>
      <c r="X10" s="848"/>
      <c r="Y10" s="848"/>
      <c r="Z10" s="848"/>
      <c r="AA10" s="848"/>
      <c r="AB10" s="848"/>
      <c r="AC10" s="848"/>
      <c r="AD10" s="848"/>
      <c r="AE10" s="848"/>
      <c r="AF10" s="848"/>
      <c r="AG10" s="848" t="s">
        <v>148</v>
      </c>
      <c r="AH10" s="848"/>
      <c r="AI10" s="848"/>
      <c r="AJ10" s="848"/>
      <c r="AK10" s="848"/>
      <c r="AL10" s="848"/>
      <c r="AM10" s="848"/>
      <c r="AN10" s="848"/>
      <c r="AO10" s="848"/>
      <c r="AP10" s="848"/>
      <c r="AQ10" s="848"/>
      <c r="AR10" s="848"/>
      <c r="AS10" s="848"/>
      <c r="AT10" s="848"/>
      <c r="AU10" s="848"/>
      <c r="AV10" s="848"/>
      <c r="AW10" s="848"/>
      <c r="AX10" s="848"/>
      <c r="AY10" s="848"/>
      <c r="AZ10" s="848"/>
      <c r="BA10" s="848"/>
      <c r="BB10" s="848"/>
      <c r="BC10" s="848"/>
      <c r="BD10" s="848"/>
      <c r="BE10" s="848"/>
      <c r="BF10" s="848"/>
      <c r="BG10" s="848"/>
      <c r="BH10" s="848"/>
    </row>
    <row r="11" spans="1:60">
      <c r="A11" s="840">
        <v>4</v>
      </c>
      <c r="B11" s="841" t="s">
        <v>153</v>
      </c>
      <c r="C11" s="842" t="s">
        <v>154</v>
      </c>
      <c r="D11" s="843" t="s">
        <v>1245</v>
      </c>
      <c r="E11" s="844">
        <v>2</v>
      </c>
      <c r="F11" s="845"/>
      <c r="G11" s="846">
        <f t="shared" si="0"/>
        <v>0</v>
      </c>
      <c r="H11" s="845"/>
      <c r="I11" s="846">
        <f t="shared" si="1"/>
        <v>0</v>
      </c>
      <c r="J11" s="845"/>
      <c r="K11" s="846">
        <f t="shared" si="2"/>
        <v>0</v>
      </c>
      <c r="L11" s="846">
        <v>21</v>
      </c>
      <c r="M11" s="846">
        <f t="shared" si="3"/>
        <v>0</v>
      </c>
      <c r="N11" s="846">
        <v>0</v>
      </c>
      <c r="O11" s="846">
        <f t="shared" si="4"/>
        <v>0</v>
      </c>
      <c r="P11" s="846">
        <v>0</v>
      </c>
      <c r="Q11" s="846">
        <f t="shared" si="5"/>
        <v>0</v>
      </c>
      <c r="R11" s="846" t="s">
        <v>146</v>
      </c>
      <c r="S11" s="846" t="s">
        <v>147</v>
      </c>
      <c r="T11" s="846">
        <v>0.157</v>
      </c>
      <c r="U11" s="847">
        <f t="shared" si="6"/>
        <v>0.31</v>
      </c>
      <c r="V11" s="846"/>
      <c r="W11" s="848"/>
      <c r="X11" s="848"/>
      <c r="Y11" s="848"/>
      <c r="Z11" s="848"/>
      <c r="AA11" s="848"/>
      <c r="AB11" s="848"/>
      <c r="AC11" s="848"/>
      <c r="AD11" s="848"/>
      <c r="AE11" s="848"/>
      <c r="AF11" s="848"/>
      <c r="AG11" s="848" t="s">
        <v>148</v>
      </c>
      <c r="AH11" s="848"/>
      <c r="AI11" s="848"/>
      <c r="AJ11" s="848"/>
      <c r="AK11" s="848"/>
      <c r="AL11" s="848"/>
      <c r="AM11" s="848"/>
      <c r="AN11" s="848"/>
      <c r="AO11" s="848"/>
      <c r="AP11" s="848"/>
      <c r="AQ11" s="848"/>
      <c r="AR11" s="848"/>
      <c r="AS11" s="848"/>
      <c r="AT11" s="848"/>
      <c r="AU11" s="848"/>
      <c r="AV11" s="848"/>
      <c r="AW11" s="848"/>
      <c r="AX11" s="848"/>
      <c r="AY11" s="848"/>
      <c r="AZ11" s="848"/>
      <c r="BA11" s="848"/>
      <c r="BB11" s="848"/>
      <c r="BC11" s="848"/>
      <c r="BD11" s="848"/>
      <c r="BE11" s="848"/>
      <c r="BF11" s="848"/>
      <c r="BG11" s="848"/>
      <c r="BH11" s="848"/>
    </row>
    <row r="12" spans="1:60">
      <c r="A12" s="840">
        <v>5</v>
      </c>
      <c r="B12" s="841" t="s">
        <v>155</v>
      </c>
      <c r="C12" s="842" t="s">
        <v>156</v>
      </c>
      <c r="D12" s="843" t="s">
        <v>1245</v>
      </c>
      <c r="E12" s="844">
        <v>1</v>
      </c>
      <c r="F12" s="845"/>
      <c r="G12" s="846">
        <f t="shared" si="0"/>
        <v>0</v>
      </c>
      <c r="H12" s="845"/>
      <c r="I12" s="846">
        <f t="shared" si="1"/>
        <v>0</v>
      </c>
      <c r="J12" s="845"/>
      <c r="K12" s="846">
        <f t="shared" si="2"/>
        <v>0</v>
      </c>
      <c r="L12" s="846">
        <v>21</v>
      </c>
      <c r="M12" s="846">
        <f t="shared" si="3"/>
        <v>0</v>
      </c>
      <c r="N12" s="846">
        <v>0</v>
      </c>
      <c r="O12" s="846">
        <f t="shared" si="4"/>
        <v>0</v>
      </c>
      <c r="P12" s="846">
        <v>0</v>
      </c>
      <c r="Q12" s="846">
        <f t="shared" si="5"/>
        <v>0</v>
      </c>
      <c r="R12" s="846" t="s">
        <v>146</v>
      </c>
      <c r="S12" s="846" t="s">
        <v>147</v>
      </c>
      <c r="T12" s="846">
        <v>0.17399999999999999</v>
      </c>
      <c r="U12" s="847">
        <f t="shared" si="6"/>
        <v>0.17</v>
      </c>
      <c r="V12" s="846"/>
      <c r="W12" s="848"/>
      <c r="X12" s="848"/>
      <c r="Y12" s="848"/>
      <c r="Z12" s="848"/>
      <c r="AA12" s="848"/>
      <c r="AB12" s="848"/>
      <c r="AC12" s="848"/>
      <c r="AD12" s="848"/>
      <c r="AE12" s="848"/>
      <c r="AF12" s="848"/>
      <c r="AG12" s="848" t="s">
        <v>148</v>
      </c>
      <c r="AH12" s="848"/>
      <c r="AI12" s="848"/>
      <c r="AJ12" s="848"/>
      <c r="AK12" s="848"/>
      <c r="AL12" s="848"/>
      <c r="AM12" s="848"/>
      <c r="AN12" s="848"/>
      <c r="AO12" s="848"/>
      <c r="AP12" s="848"/>
      <c r="AQ12" s="848"/>
      <c r="AR12" s="848"/>
      <c r="AS12" s="848"/>
      <c r="AT12" s="848"/>
      <c r="AU12" s="848"/>
      <c r="AV12" s="848"/>
      <c r="AW12" s="848"/>
      <c r="AX12" s="848"/>
      <c r="AY12" s="848"/>
      <c r="AZ12" s="848"/>
      <c r="BA12" s="848"/>
      <c r="BB12" s="848"/>
      <c r="BC12" s="848"/>
      <c r="BD12" s="848"/>
      <c r="BE12" s="848"/>
      <c r="BF12" s="848"/>
      <c r="BG12" s="848"/>
      <c r="BH12" s="848"/>
    </row>
    <row r="13" spans="1:60">
      <c r="A13" s="840">
        <v>6</v>
      </c>
      <c r="B13" s="841" t="s">
        <v>157</v>
      </c>
      <c r="C13" s="842" t="s">
        <v>158</v>
      </c>
      <c r="D13" s="843" t="s">
        <v>1245</v>
      </c>
      <c r="E13" s="844">
        <v>2</v>
      </c>
      <c r="F13" s="845"/>
      <c r="G13" s="846">
        <f t="shared" si="0"/>
        <v>0</v>
      </c>
      <c r="H13" s="845"/>
      <c r="I13" s="846">
        <f t="shared" si="1"/>
        <v>0</v>
      </c>
      <c r="J13" s="845"/>
      <c r="K13" s="846">
        <f t="shared" si="2"/>
        <v>0</v>
      </c>
      <c r="L13" s="846">
        <v>21</v>
      </c>
      <c r="M13" s="846">
        <f t="shared" si="3"/>
        <v>0</v>
      </c>
      <c r="N13" s="846">
        <v>0</v>
      </c>
      <c r="O13" s="846">
        <f t="shared" si="4"/>
        <v>0</v>
      </c>
      <c r="P13" s="846">
        <v>0</v>
      </c>
      <c r="Q13" s="846">
        <f t="shared" si="5"/>
        <v>0</v>
      </c>
      <c r="R13" s="846" t="s">
        <v>146</v>
      </c>
      <c r="S13" s="846" t="s">
        <v>147</v>
      </c>
      <c r="T13" s="846">
        <v>0.25900000000000001</v>
      </c>
      <c r="U13" s="847">
        <f t="shared" si="6"/>
        <v>0.52</v>
      </c>
      <c r="V13" s="846"/>
      <c r="W13" s="848"/>
      <c r="X13" s="848"/>
      <c r="Y13" s="848"/>
      <c r="Z13" s="848"/>
      <c r="AA13" s="848"/>
      <c r="AB13" s="848"/>
      <c r="AC13" s="848"/>
      <c r="AD13" s="848"/>
      <c r="AE13" s="848"/>
      <c r="AF13" s="848"/>
      <c r="AG13" s="848" t="s">
        <v>148</v>
      </c>
      <c r="AH13" s="848"/>
      <c r="AI13" s="848"/>
      <c r="AJ13" s="848"/>
      <c r="AK13" s="848"/>
      <c r="AL13" s="848"/>
      <c r="AM13" s="848"/>
      <c r="AN13" s="848"/>
      <c r="AO13" s="848"/>
      <c r="AP13" s="848"/>
      <c r="AQ13" s="848"/>
      <c r="AR13" s="848"/>
      <c r="AS13" s="848"/>
      <c r="AT13" s="848"/>
      <c r="AU13" s="848"/>
      <c r="AV13" s="848"/>
      <c r="AW13" s="848"/>
      <c r="AX13" s="848"/>
      <c r="AY13" s="848"/>
      <c r="AZ13" s="848"/>
      <c r="BA13" s="848"/>
      <c r="BB13" s="848"/>
      <c r="BC13" s="848"/>
      <c r="BD13" s="848"/>
      <c r="BE13" s="848"/>
      <c r="BF13" s="848"/>
      <c r="BG13" s="848"/>
      <c r="BH13" s="848"/>
    </row>
    <row r="14" spans="1:60">
      <c r="A14" s="840">
        <v>7</v>
      </c>
      <c r="B14" s="841" t="s">
        <v>159</v>
      </c>
      <c r="C14" s="842" t="s">
        <v>160</v>
      </c>
      <c r="D14" s="843" t="s">
        <v>1245</v>
      </c>
      <c r="E14" s="844">
        <v>2</v>
      </c>
      <c r="F14" s="845"/>
      <c r="G14" s="846">
        <f t="shared" si="0"/>
        <v>0</v>
      </c>
      <c r="H14" s="845"/>
      <c r="I14" s="846">
        <f t="shared" si="1"/>
        <v>0</v>
      </c>
      <c r="J14" s="845"/>
      <c r="K14" s="846">
        <f t="shared" si="2"/>
        <v>0</v>
      </c>
      <c r="L14" s="846">
        <v>21</v>
      </c>
      <c r="M14" s="846">
        <f t="shared" si="3"/>
        <v>0</v>
      </c>
      <c r="N14" s="846">
        <v>3.8000000000000002E-4</v>
      </c>
      <c r="O14" s="846">
        <f t="shared" si="4"/>
        <v>0</v>
      </c>
      <c r="P14" s="846">
        <v>0</v>
      </c>
      <c r="Q14" s="846">
        <f t="shared" si="5"/>
        <v>0</v>
      </c>
      <c r="R14" s="846" t="s">
        <v>146</v>
      </c>
      <c r="S14" s="846" t="s">
        <v>147</v>
      </c>
      <c r="T14" s="846">
        <v>0.13300000000000001</v>
      </c>
      <c r="U14" s="847">
        <f t="shared" si="6"/>
        <v>0.27</v>
      </c>
      <c r="V14" s="846"/>
      <c r="W14" s="848"/>
      <c r="X14" s="848"/>
      <c r="Y14" s="848"/>
      <c r="Z14" s="848"/>
      <c r="AA14" s="848"/>
      <c r="AB14" s="848"/>
      <c r="AC14" s="848"/>
      <c r="AD14" s="848"/>
      <c r="AE14" s="848"/>
      <c r="AF14" s="848"/>
      <c r="AG14" s="848" t="s">
        <v>148</v>
      </c>
      <c r="AH14" s="848"/>
      <c r="AI14" s="848"/>
      <c r="AJ14" s="848"/>
      <c r="AK14" s="848"/>
      <c r="AL14" s="848"/>
      <c r="AM14" s="848"/>
      <c r="AN14" s="848"/>
      <c r="AO14" s="848"/>
      <c r="AP14" s="848"/>
      <c r="AQ14" s="848"/>
      <c r="AR14" s="848"/>
      <c r="AS14" s="848"/>
      <c r="AT14" s="848"/>
      <c r="AU14" s="848"/>
      <c r="AV14" s="848"/>
      <c r="AW14" s="848"/>
      <c r="AX14" s="848"/>
      <c r="AY14" s="848"/>
      <c r="AZ14" s="848"/>
      <c r="BA14" s="848"/>
      <c r="BB14" s="848"/>
      <c r="BC14" s="848"/>
      <c r="BD14" s="848"/>
      <c r="BE14" s="848"/>
      <c r="BF14" s="848"/>
      <c r="BG14" s="848"/>
      <c r="BH14" s="848"/>
    </row>
    <row r="15" spans="1:60">
      <c r="A15" s="840">
        <v>8</v>
      </c>
      <c r="B15" s="841" t="s">
        <v>161</v>
      </c>
      <c r="C15" s="842" t="s">
        <v>162</v>
      </c>
      <c r="D15" s="843" t="s">
        <v>1189</v>
      </c>
      <c r="E15" s="844">
        <v>12</v>
      </c>
      <c r="F15" s="845"/>
      <c r="G15" s="846">
        <f t="shared" si="0"/>
        <v>0</v>
      </c>
      <c r="H15" s="845"/>
      <c r="I15" s="846">
        <f t="shared" si="1"/>
        <v>0</v>
      </c>
      <c r="J15" s="845"/>
      <c r="K15" s="846">
        <f t="shared" si="2"/>
        <v>0</v>
      </c>
      <c r="L15" s="846">
        <v>21</v>
      </c>
      <c r="M15" s="846">
        <f t="shared" si="3"/>
        <v>0</v>
      </c>
      <c r="N15" s="846">
        <v>0</v>
      </c>
      <c r="O15" s="846">
        <f t="shared" si="4"/>
        <v>0</v>
      </c>
      <c r="P15" s="846">
        <v>0</v>
      </c>
      <c r="Q15" s="846">
        <f t="shared" si="5"/>
        <v>0</v>
      </c>
      <c r="R15" s="846" t="s">
        <v>146</v>
      </c>
      <c r="S15" s="846" t="s">
        <v>147</v>
      </c>
      <c r="T15" s="846">
        <v>4.8000000000000001E-2</v>
      </c>
      <c r="U15" s="847">
        <f t="shared" si="6"/>
        <v>0.57999999999999996</v>
      </c>
      <c r="V15" s="846"/>
      <c r="W15" s="848"/>
      <c r="X15" s="848"/>
      <c r="Y15" s="848"/>
      <c r="Z15" s="848"/>
      <c r="AA15" s="848"/>
      <c r="AB15" s="848"/>
      <c r="AC15" s="848"/>
      <c r="AD15" s="848"/>
      <c r="AE15" s="848"/>
      <c r="AF15" s="848"/>
      <c r="AG15" s="848" t="s">
        <v>148</v>
      </c>
      <c r="AH15" s="848"/>
      <c r="AI15" s="848"/>
      <c r="AJ15" s="848"/>
      <c r="AK15" s="848"/>
      <c r="AL15" s="848"/>
      <c r="AM15" s="848"/>
      <c r="AN15" s="848"/>
      <c r="AO15" s="848"/>
      <c r="AP15" s="848"/>
      <c r="AQ15" s="848"/>
      <c r="AR15" s="848"/>
      <c r="AS15" s="848"/>
      <c r="AT15" s="848"/>
      <c r="AU15" s="848"/>
      <c r="AV15" s="848"/>
      <c r="AW15" s="848"/>
      <c r="AX15" s="848"/>
      <c r="AY15" s="848"/>
      <c r="AZ15" s="848"/>
      <c r="BA15" s="848"/>
      <c r="BB15" s="848"/>
      <c r="BC15" s="848"/>
      <c r="BD15" s="848"/>
      <c r="BE15" s="848"/>
      <c r="BF15" s="848"/>
      <c r="BG15" s="848"/>
      <c r="BH15" s="848"/>
    </row>
    <row r="16" spans="1:60">
      <c r="A16" s="840">
        <v>9</v>
      </c>
      <c r="B16" s="841" t="s">
        <v>163</v>
      </c>
      <c r="C16" s="842" t="s">
        <v>164</v>
      </c>
      <c r="D16" s="843" t="s">
        <v>1245</v>
      </c>
      <c r="E16" s="844">
        <v>3</v>
      </c>
      <c r="F16" s="845"/>
      <c r="G16" s="846">
        <f t="shared" si="0"/>
        <v>0</v>
      </c>
      <c r="H16" s="845"/>
      <c r="I16" s="846">
        <f t="shared" si="1"/>
        <v>0</v>
      </c>
      <c r="J16" s="845"/>
      <c r="K16" s="846">
        <f t="shared" si="2"/>
        <v>0</v>
      </c>
      <c r="L16" s="846">
        <v>21</v>
      </c>
      <c r="M16" s="846">
        <f t="shared" si="3"/>
        <v>0</v>
      </c>
      <c r="N16" s="846">
        <v>5.5000000000000003E-4</v>
      </c>
      <c r="O16" s="846">
        <f t="shared" si="4"/>
        <v>0</v>
      </c>
      <c r="P16" s="846">
        <v>0</v>
      </c>
      <c r="Q16" s="846">
        <f t="shared" si="5"/>
        <v>0</v>
      </c>
      <c r="R16" s="846"/>
      <c r="S16" s="846" t="s">
        <v>165</v>
      </c>
      <c r="T16" s="846">
        <v>0.36670000000000003</v>
      </c>
      <c r="U16" s="847">
        <f t="shared" si="6"/>
        <v>1.1000000000000001</v>
      </c>
      <c r="V16" s="846"/>
      <c r="W16" s="848"/>
      <c r="X16" s="848"/>
      <c r="Y16" s="848"/>
      <c r="Z16" s="848"/>
      <c r="AA16" s="848"/>
      <c r="AB16" s="848"/>
      <c r="AC16" s="848"/>
      <c r="AD16" s="848"/>
      <c r="AE16" s="848"/>
      <c r="AF16" s="848"/>
      <c r="AG16" s="848" t="s">
        <v>148</v>
      </c>
      <c r="AH16" s="848"/>
      <c r="AI16" s="848"/>
      <c r="AJ16" s="848"/>
      <c r="AK16" s="848"/>
      <c r="AL16" s="848"/>
      <c r="AM16" s="848"/>
      <c r="AN16" s="848"/>
      <c r="AO16" s="848"/>
      <c r="AP16" s="848"/>
      <c r="AQ16" s="848"/>
      <c r="AR16" s="848"/>
      <c r="AS16" s="848"/>
      <c r="AT16" s="848"/>
      <c r="AU16" s="848"/>
      <c r="AV16" s="848"/>
      <c r="AW16" s="848"/>
      <c r="AX16" s="848"/>
      <c r="AY16" s="848"/>
      <c r="AZ16" s="848"/>
      <c r="BA16" s="848"/>
      <c r="BB16" s="848"/>
      <c r="BC16" s="848"/>
      <c r="BD16" s="848"/>
      <c r="BE16" s="848"/>
      <c r="BF16" s="848"/>
      <c r="BG16" s="848"/>
      <c r="BH16" s="848"/>
    </row>
    <row r="17" spans="1:60">
      <c r="A17" s="840">
        <v>10</v>
      </c>
      <c r="B17" s="841" t="s">
        <v>166</v>
      </c>
      <c r="C17" s="842" t="s">
        <v>167</v>
      </c>
      <c r="D17" s="843" t="s">
        <v>1245</v>
      </c>
      <c r="E17" s="844">
        <v>3</v>
      </c>
      <c r="F17" s="845"/>
      <c r="G17" s="846">
        <f t="shared" si="0"/>
        <v>0</v>
      </c>
      <c r="H17" s="845"/>
      <c r="I17" s="846">
        <f t="shared" si="1"/>
        <v>0</v>
      </c>
      <c r="J17" s="845"/>
      <c r="K17" s="846">
        <f t="shared" si="2"/>
        <v>0</v>
      </c>
      <c r="L17" s="846">
        <v>21</v>
      </c>
      <c r="M17" s="846">
        <f t="shared" si="3"/>
        <v>0</v>
      </c>
      <c r="N17" s="846">
        <v>1.56E-3</v>
      </c>
      <c r="O17" s="846">
        <f t="shared" si="4"/>
        <v>0</v>
      </c>
      <c r="P17" s="846">
        <v>0</v>
      </c>
      <c r="Q17" s="846">
        <f t="shared" si="5"/>
        <v>0</v>
      </c>
      <c r="R17" s="846"/>
      <c r="S17" s="846" t="s">
        <v>165</v>
      </c>
      <c r="T17" s="846">
        <v>0.4</v>
      </c>
      <c r="U17" s="847">
        <f t="shared" si="6"/>
        <v>1.2</v>
      </c>
      <c r="V17" s="846"/>
      <c r="W17" s="848"/>
      <c r="X17" s="848"/>
      <c r="Y17" s="848"/>
      <c r="Z17" s="848"/>
      <c r="AA17" s="848"/>
      <c r="AB17" s="848"/>
      <c r="AC17" s="848"/>
      <c r="AD17" s="848"/>
      <c r="AE17" s="848"/>
      <c r="AF17" s="848"/>
      <c r="AG17" s="848" t="s">
        <v>148</v>
      </c>
      <c r="AH17" s="848"/>
      <c r="AI17" s="848"/>
      <c r="AJ17" s="848"/>
      <c r="AK17" s="848"/>
      <c r="AL17" s="848"/>
      <c r="AM17" s="848"/>
      <c r="AN17" s="848"/>
      <c r="AO17" s="848"/>
      <c r="AP17" s="848"/>
      <c r="AQ17" s="848"/>
      <c r="AR17" s="848"/>
      <c r="AS17" s="848"/>
      <c r="AT17" s="848"/>
      <c r="AU17" s="848"/>
      <c r="AV17" s="848"/>
      <c r="AW17" s="848"/>
      <c r="AX17" s="848"/>
      <c r="AY17" s="848"/>
      <c r="AZ17" s="848"/>
      <c r="BA17" s="848"/>
      <c r="BB17" s="848"/>
      <c r="BC17" s="848"/>
      <c r="BD17" s="848"/>
      <c r="BE17" s="848"/>
      <c r="BF17" s="848"/>
      <c r="BG17" s="848"/>
      <c r="BH17" s="848"/>
    </row>
    <row r="18" spans="1:60">
      <c r="A18" s="840">
        <v>11</v>
      </c>
      <c r="B18" s="841" t="s">
        <v>168</v>
      </c>
      <c r="C18" s="842" t="s">
        <v>169</v>
      </c>
      <c r="D18" s="843" t="s">
        <v>95</v>
      </c>
      <c r="E18" s="849"/>
      <c r="F18" s="845"/>
      <c r="G18" s="846">
        <f t="shared" si="0"/>
        <v>0</v>
      </c>
      <c r="H18" s="845"/>
      <c r="I18" s="846">
        <f t="shared" si="1"/>
        <v>0</v>
      </c>
      <c r="J18" s="845"/>
      <c r="K18" s="846">
        <f t="shared" si="2"/>
        <v>0</v>
      </c>
      <c r="L18" s="846">
        <v>21</v>
      </c>
      <c r="M18" s="846">
        <f t="shared" si="3"/>
        <v>0</v>
      </c>
      <c r="N18" s="846">
        <v>0</v>
      </c>
      <c r="O18" s="846">
        <f t="shared" si="4"/>
        <v>0</v>
      </c>
      <c r="P18" s="846">
        <v>0</v>
      </c>
      <c r="Q18" s="846">
        <f t="shared" si="5"/>
        <v>0</v>
      </c>
      <c r="R18" s="846" t="s">
        <v>146</v>
      </c>
      <c r="S18" s="846" t="s">
        <v>147</v>
      </c>
      <c r="T18" s="846">
        <v>0</v>
      </c>
      <c r="U18" s="847">
        <f t="shared" si="6"/>
        <v>0</v>
      </c>
      <c r="V18" s="846"/>
      <c r="W18" s="848"/>
      <c r="X18" s="848"/>
      <c r="Y18" s="848"/>
      <c r="Z18" s="848"/>
      <c r="AA18" s="848"/>
      <c r="AB18" s="848"/>
      <c r="AC18" s="848"/>
      <c r="AD18" s="848"/>
      <c r="AE18" s="848"/>
      <c r="AF18" s="848"/>
      <c r="AG18" s="848" t="s">
        <v>170</v>
      </c>
      <c r="AH18" s="848"/>
      <c r="AI18" s="848"/>
      <c r="AJ18" s="848"/>
      <c r="AK18" s="848"/>
      <c r="AL18" s="848"/>
      <c r="AM18" s="848"/>
      <c r="AN18" s="848"/>
      <c r="AO18" s="848"/>
      <c r="AP18" s="848"/>
      <c r="AQ18" s="848"/>
      <c r="AR18" s="848"/>
      <c r="AS18" s="848"/>
      <c r="AT18" s="848"/>
      <c r="AU18" s="848"/>
      <c r="AV18" s="848"/>
      <c r="AW18" s="848"/>
      <c r="AX18" s="848"/>
      <c r="AY18" s="848"/>
      <c r="AZ18" s="848"/>
      <c r="BA18" s="848"/>
      <c r="BB18" s="848"/>
      <c r="BC18" s="848"/>
      <c r="BD18" s="848"/>
      <c r="BE18" s="848"/>
      <c r="BF18" s="848"/>
      <c r="BG18" s="848"/>
      <c r="BH18" s="848"/>
    </row>
    <row r="19" spans="1:60">
      <c r="A19" s="850" t="s">
        <v>142</v>
      </c>
      <c r="B19" s="851" t="s">
        <v>113</v>
      </c>
      <c r="C19" s="852" t="s">
        <v>114</v>
      </c>
      <c r="D19" s="853"/>
      <c r="E19" s="854"/>
      <c r="F19" s="855"/>
      <c r="G19" s="855">
        <f>SUMIF(AG20:AG29,"&lt;&gt;NOR",G20:G29)</f>
        <v>0</v>
      </c>
      <c r="H19" s="855"/>
      <c r="I19" s="855">
        <f>SUM(I20:I29)</f>
        <v>0</v>
      </c>
      <c r="J19" s="855"/>
      <c r="K19" s="855">
        <f>SUM(K20:K29)</f>
        <v>0</v>
      </c>
      <c r="L19" s="855"/>
      <c r="M19" s="855">
        <f>SUM(M20:M29)</f>
        <v>0</v>
      </c>
      <c r="N19" s="855"/>
      <c r="O19" s="855">
        <f>SUM(O20:O29)</f>
        <v>0.2</v>
      </c>
      <c r="P19" s="855"/>
      <c r="Q19" s="855">
        <f>SUM(Q20:Q29)</f>
        <v>0</v>
      </c>
      <c r="R19" s="855"/>
      <c r="S19" s="855"/>
      <c r="T19" s="855"/>
      <c r="U19" s="856">
        <f>SUM(U20:U29)</f>
        <v>40.019999999999996</v>
      </c>
      <c r="V19" s="855"/>
      <c r="AG19" s="356" t="s">
        <v>143</v>
      </c>
    </row>
    <row r="20" spans="1:60">
      <c r="A20" s="840">
        <v>12</v>
      </c>
      <c r="B20" s="841" t="s">
        <v>171</v>
      </c>
      <c r="C20" s="842" t="s">
        <v>23</v>
      </c>
      <c r="D20" s="843" t="s">
        <v>1189</v>
      </c>
      <c r="E20" s="844">
        <v>20</v>
      </c>
      <c r="F20" s="845"/>
      <c r="G20" s="846">
        <f t="shared" ref="G20:G29" si="7">ROUND(E20*F20,2)</f>
        <v>0</v>
      </c>
      <c r="H20" s="845"/>
      <c r="I20" s="846">
        <f t="shared" ref="I20:I29" si="8">ROUND(E20*H20,2)</f>
        <v>0</v>
      </c>
      <c r="J20" s="845"/>
      <c r="K20" s="846">
        <f t="shared" ref="K20:K29" si="9">ROUND(E20*J20,2)</f>
        <v>0</v>
      </c>
      <c r="L20" s="846">
        <v>21</v>
      </c>
      <c r="M20" s="846">
        <f t="shared" ref="M20:M29" si="10">G20*(1+L20/100)</f>
        <v>0</v>
      </c>
      <c r="N20" s="846">
        <v>3.9899999999999996E-3</v>
      </c>
      <c r="O20" s="846">
        <f t="shared" ref="O20:O29" si="11">ROUND(E20*N20,2)</f>
        <v>0.08</v>
      </c>
      <c r="P20" s="846">
        <v>0</v>
      </c>
      <c r="Q20" s="846">
        <f t="shared" ref="Q20:Q29" si="12">ROUND(E20*P20,2)</f>
        <v>0</v>
      </c>
      <c r="R20" s="846" t="s">
        <v>146</v>
      </c>
      <c r="S20" s="846" t="s">
        <v>147</v>
      </c>
      <c r="T20" s="846">
        <v>0.54290000000000005</v>
      </c>
      <c r="U20" s="847">
        <f t="shared" ref="U20:U29" si="13">ROUND(E20*T20,2)</f>
        <v>10.86</v>
      </c>
      <c r="V20" s="846"/>
      <c r="W20" s="848"/>
      <c r="X20" s="848"/>
      <c r="Y20" s="848"/>
      <c r="Z20" s="848"/>
      <c r="AA20" s="848"/>
      <c r="AB20" s="848"/>
      <c r="AC20" s="848"/>
      <c r="AD20" s="848"/>
      <c r="AE20" s="848"/>
      <c r="AF20" s="848"/>
      <c r="AG20" s="848" t="s">
        <v>148</v>
      </c>
      <c r="AH20" s="848"/>
      <c r="AI20" s="848"/>
      <c r="AJ20" s="848"/>
      <c r="AK20" s="848"/>
      <c r="AL20" s="848"/>
      <c r="AM20" s="848"/>
      <c r="AN20" s="848"/>
      <c r="AO20" s="848"/>
      <c r="AP20" s="848"/>
      <c r="AQ20" s="848"/>
      <c r="AR20" s="848"/>
      <c r="AS20" s="848"/>
      <c r="AT20" s="848"/>
      <c r="AU20" s="848"/>
      <c r="AV20" s="848"/>
      <c r="AW20" s="848"/>
      <c r="AX20" s="848"/>
      <c r="AY20" s="848"/>
      <c r="AZ20" s="848"/>
      <c r="BA20" s="848"/>
      <c r="BB20" s="848"/>
      <c r="BC20" s="848"/>
      <c r="BD20" s="848"/>
      <c r="BE20" s="848"/>
      <c r="BF20" s="848"/>
      <c r="BG20" s="848"/>
      <c r="BH20" s="848"/>
    </row>
    <row r="21" spans="1:60">
      <c r="A21" s="840">
        <v>13</v>
      </c>
      <c r="B21" s="841" t="s">
        <v>24</v>
      </c>
      <c r="C21" s="842" t="s">
        <v>25</v>
      </c>
      <c r="D21" s="843" t="s">
        <v>1189</v>
      </c>
      <c r="E21" s="844">
        <v>24</v>
      </c>
      <c r="F21" s="845"/>
      <c r="G21" s="846">
        <f t="shared" si="7"/>
        <v>0</v>
      </c>
      <c r="H21" s="845"/>
      <c r="I21" s="846">
        <f t="shared" si="8"/>
        <v>0</v>
      </c>
      <c r="J21" s="845"/>
      <c r="K21" s="846">
        <f t="shared" si="9"/>
        <v>0</v>
      </c>
      <c r="L21" s="846">
        <v>21</v>
      </c>
      <c r="M21" s="846">
        <f t="shared" si="10"/>
        <v>0</v>
      </c>
      <c r="N21" s="846">
        <v>5.1799999999999997E-3</v>
      </c>
      <c r="O21" s="846">
        <f t="shared" si="11"/>
        <v>0.12</v>
      </c>
      <c r="P21" s="846">
        <v>0</v>
      </c>
      <c r="Q21" s="846">
        <f t="shared" si="12"/>
        <v>0</v>
      </c>
      <c r="R21" s="846" t="s">
        <v>146</v>
      </c>
      <c r="S21" s="846" t="s">
        <v>147</v>
      </c>
      <c r="T21" s="846">
        <v>0.63429999999999997</v>
      </c>
      <c r="U21" s="847">
        <f t="shared" si="13"/>
        <v>15.22</v>
      </c>
      <c r="V21" s="846"/>
      <c r="W21" s="848"/>
      <c r="X21" s="848"/>
      <c r="Y21" s="848"/>
      <c r="Z21" s="848"/>
      <c r="AA21" s="848"/>
      <c r="AB21" s="848"/>
      <c r="AC21" s="848"/>
      <c r="AD21" s="848"/>
      <c r="AE21" s="848"/>
      <c r="AF21" s="848"/>
      <c r="AG21" s="848" t="s">
        <v>148</v>
      </c>
      <c r="AH21" s="848"/>
      <c r="AI21" s="848"/>
      <c r="AJ21" s="848"/>
      <c r="AK21" s="848"/>
      <c r="AL21" s="848"/>
      <c r="AM21" s="848"/>
      <c r="AN21" s="848"/>
      <c r="AO21" s="848"/>
      <c r="AP21" s="848"/>
      <c r="AQ21" s="848"/>
      <c r="AR21" s="848"/>
      <c r="AS21" s="848"/>
      <c r="AT21" s="848"/>
      <c r="AU21" s="848"/>
      <c r="AV21" s="848"/>
      <c r="AW21" s="848"/>
      <c r="AX21" s="848"/>
      <c r="AY21" s="848"/>
      <c r="AZ21" s="848"/>
      <c r="BA21" s="848"/>
      <c r="BB21" s="848"/>
      <c r="BC21" s="848"/>
      <c r="BD21" s="848"/>
      <c r="BE21" s="848"/>
      <c r="BF21" s="848"/>
      <c r="BG21" s="848"/>
      <c r="BH21" s="848"/>
    </row>
    <row r="22" spans="1:60" ht="22">
      <c r="A22" s="840">
        <v>14</v>
      </c>
      <c r="B22" s="841" t="s">
        <v>26</v>
      </c>
      <c r="C22" s="842" t="s">
        <v>27</v>
      </c>
      <c r="D22" s="843" t="s">
        <v>1189</v>
      </c>
      <c r="E22" s="844">
        <v>10</v>
      </c>
      <c r="F22" s="845"/>
      <c r="G22" s="846">
        <f t="shared" si="7"/>
        <v>0</v>
      </c>
      <c r="H22" s="845"/>
      <c r="I22" s="846">
        <f t="shared" si="8"/>
        <v>0</v>
      </c>
      <c r="J22" s="845"/>
      <c r="K22" s="846">
        <f t="shared" si="9"/>
        <v>0</v>
      </c>
      <c r="L22" s="846">
        <v>21</v>
      </c>
      <c r="M22" s="846">
        <f t="shared" si="10"/>
        <v>0</v>
      </c>
      <c r="N22" s="846">
        <v>3.0000000000000001E-5</v>
      </c>
      <c r="O22" s="846">
        <f t="shared" si="11"/>
        <v>0</v>
      </c>
      <c r="P22" s="846">
        <v>0</v>
      </c>
      <c r="Q22" s="846">
        <f t="shared" si="12"/>
        <v>0</v>
      </c>
      <c r="R22" s="846" t="s">
        <v>146</v>
      </c>
      <c r="S22" s="846" t="s">
        <v>147</v>
      </c>
      <c r="T22" s="846">
        <v>0.129</v>
      </c>
      <c r="U22" s="847">
        <f t="shared" si="13"/>
        <v>1.29</v>
      </c>
      <c r="V22" s="846"/>
      <c r="W22" s="848"/>
      <c r="X22" s="848"/>
      <c r="Y22" s="848"/>
      <c r="Z22" s="848"/>
      <c r="AA22" s="848"/>
      <c r="AB22" s="848"/>
      <c r="AC22" s="848"/>
      <c r="AD22" s="848"/>
      <c r="AE22" s="848"/>
      <c r="AF22" s="848"/>
      <c r="AG22" s="848" t="s">
        <v>148</v>
      </c>
      <c r="AH22" s="848"/>
      <c r="AI22" s="848"/>
      <c r="AJ22" s="848"/>
      <c r="AK22" s="848"/>
      <c r="AL22" s="848"/>
      <c r="AM22" s="848"/>
      <c r="AN22" s="848"/>
      <c r="AO22" s="848"/>
      <c r="AP22" s="848"/>
      <c r="AQ22" s="848"/>
      <c r="AR22" s="848"/>
      <c r="AS22" s="848"/>
      <c r="AT22" s="848"/>
      <c r="AU22" s="848"/>
      <c r="AV22" s="848"/>
      <c r="AW22" s="848"/>
      <c r="AX22" s="848"/>
      <c r="AY22" s="848"/>
      <c r="AZ22" s="848"/>
      <c r="BA22" s="848"/>
      <c r="BB22" s="848"/>
      <c r="BC22" s="848"/>
      <c r="BD22" s="848"/>
      <c r="BE22" s="848"/>
      <c r="BF22" s="848"/>
      <c r="BG22" s="848"/>
      <c r="BH22" s="848"/>
    </row>
    <row r="23" spans="1:60" ht="22">
      <c r="A23" s="840">
        <v>15</v>
      </c>
      <c r="B23" s="841" t="s">
        <v>28</v>
      </c>
      <c r="C23" s="842" t="s">
        <v>29</v>
      </c>
      <c r="D23" s="843" t="s">
        <v>1189</v>
      </c>
      <c r="E23" s="844">
        <v>12</v>
      </c>
      <c r="F23" s="845"/>
      <c r="G23" s="846">
        <f t="shared" si="7"/>
        <v>0</v>
      </c>
      <c r="H23" s="845"/>
      <c r="I23" s="846">
        <f t="shared" si="8"/>
        <v>0</v>
      </c>
      <c r="J23" s="845"/>
      <c r="K23" s="846">
        <f t="shared" si="9"/>
        <v>0</v>
      </c>
      <c r="L23" s="846">
        <v>21</v>
      </c>
      <c r="M23" s="846">
        <f t="shared" si="10"/>
        <v>0</v>
      </c>
      <c r="N23" s="846">
        <v>6.0000000000000002E-5</v>
      </c>
      <c r="O23" s="846">
        <f t="shared" si="11"/>
        <v>0</v>
      </c>
      <c r="P23" s="846">
        <v>0</v>
      </c>
      <c r="Q23" s="846">
        <f t="shared" si="12"/>
        <v>0</v>
      </c>
      <c r="R23" s="846" t="s">
        <v>146</v>
      </c>
      <c r="S23" s="846" t="s">
        <v>147</v>
      </c>
      <c r="T23" s="846">
        <v>0.129</v>
      </c>
      <c r="U23" s="847">
        <f t="shared" si="13"/>
        <v>1.55</v>
      </c>
      <c r="V23" s="846"/>
      <c r="W23" s="848"/>
      <c r="X23" s="848"/>
      <c r="Y23" s="848"/>
      <c r="Z23" s="848"/>
      <c r="AA23" s="848"/>
      <c r="AB23" s="848"/>
      <c r="AC23" s="848"/>
      <c r="AD23" s="848"/>
      <c r="AE23" s="848"/>
      <c r="AF23" s="848"/>
      <c r="AG23" s="848" t="s">
        <v>148</v>
      </c>
      <c r="AH23" s="848"/>
      <c r="AI23" s="848"/>
      <c r="AJ23" s="848"/>
      <c r="AK23" s="848"/>
      <c r="AL23" s="848"/>
      <c r="AM23" s="848"/>
      <c r="AN23" s="848"/>
      <c r="AO23" s="848"/>
      <c r="AP23" s="848"/>
      <c r="AQ23" s="848"/>
      <c r="AR23" s="848"/>
      <c r="AS23" s="848"/>
      <c r="AT23" s="848"/>
      <c r="AU23" s="848"/>
      <c r="AV23" s="848"/>
      <c r="AW23" s="848"/>
      <c r="AX23" s="848"/>
      <c r="AY23" s="848"/>
      <c r="AZ23" s="848"/>
      <c r="BA23" s="848"/>
      <c r="BB23" s="848"/>
      <c r="BC23" s="848"/>
      <c r="BD23" s="848"/>
      <c r="BE23" s="848"/>
      <c r="BF23" s="848"/>
      <c r="BG23" s="848"/>
      <c r="BH23" s="848"/>
    </row>
    <row r="24" spans="1:60" ht="22">
      <c r="A24" s="840">
        <v>16</v>
      </c>
      <c r="B24" s="841" t="s">
        <v>30</v>
      </c>
      <c r="C24" s="842" t="s">
        <v>31</v>
      </c>
      <c r="D24" s="843" t="s">
        <v>1189</v>
      </c>
      <c r="E24" s="844">
        <v>10</v>
      </c>
      <c r="F24" s="845"/>
      <c r="G24" s="846">
        <f t="shared" si="7"/>
        <v>0</v>
      </c>
      <c r="H24" s="845"/>
      <c r="I24" s="846">
        <f t="shared" si="8"/>
        <v>0</v>
      </c>
      <c r="J24" s="845"/>
      <c r="K24" s="846">
        <f t="shared" si="9"/>
        <v>0</v>
      </c>
      <c r="L24" s="846">
        <v>21</v>
      </c>
      <c r="M24" s="846">
        <f t="shared" si="10"/>
        <v>0</v>
      </c>
      <c r="N24" s="846">
        <v>5.0000000000000002E-5</v>
      </c>
      <c r="O24" s="846">
        <f t="shared" si="11"/>
        <v>0</v>
      </c>
      <c r="P24" s="846">
        <v>0</v>
      </c>
      <c r="Q24" s="846">
        <f t="shared" si="12"/>
        <v>0</v>
      </c>
      <c r="R24" s="846" t="s">
        <v>146</v>
      </c>
      <c r="S24" s="846" t="s">
        <v>147</v>
      </c>
      <c r="T24" s="846">
        <v>0.129</v>
      </c>
      <c r="U24" s="847">
        <f t="shared" si="13"/>
        <v>1.29</v>
      </c>
      <c r="V24" s="846"/>
      <c r="W24" s="848"/>
      <c r="X24" s="848"/>
      <c r="Y24" s="848"/>
      <c r="Z24" s="848"/>
      <c r="AA24" s="848"/>
      <c r="AB24" s="848"/>
      <c r="AC24" s="848"/>
      <c r="AD24" s="848"/>
      <c r="AE24" s="848"/>
      <c r="AF24" s="848"/>
      <c r="AG24" s="848" t="s">
        <v>148</v>
      </c>
      <c r="AH24" s="848"/>
      <c r="AI24" s="848"/>
      <c r="AJ24" s="848"/>
      <c r="AK24" s="848"/>
      <c r="AL24" s="848"/>
      <c r="AM24" s="848"/>
      <c r="AN24" s="848"/>
      <c r="AO24" s="848"/>
      <c r="AP24" s="848"/>
      <c r="AQ24" s="848"/>
      <c r="AR24" s="848"/>
      <c r="AS24" s="848"/>
      <c r="AT24" s="848"/>
      <c r="AU24" s="848"/>
      <c r="AV24" s="848"/>
      <c r="AW24" s="848"/>
      <c r="AX24" s="848"/>
      <c r="AY24" s="848"/>
      <c r="AZ24" s="848"/>
      <c r="BA24" s="848"/>
      <c r="BB24" s="848"/>
      <c r="BC24" s="848"/>
      <c r="BD24" s="848"/>
      <c r="BE24" s="848"/>
      <c r="BF24" s="848"/>
      <c r="BG24" s="848"/>
      <c r="BH24" s="848"/>
    </row>
    <row r="25" spans="1:60" ht="22">
      <c r="A25" s="840">
        <v>17</v>
      </c>
      <c r="B25" s="841" t="s">
        <v>32</v>
      </c>
      <c r="C25" s="842" t="s">
        <v>33</v>
      </c>
      <c r="D25" s="843" t="s">
        <v>1189</v>
      </c>
      <c r="E25" s="844">
        <v>12</v>
      </c>
      <c r="F25" s="845"/>
      <c r="G25" s="846">
        <f t="shared" si="7"/>
        <v>0</v>
      </c>
      <c r="H25" s="845"/>
      <c r="I25" s="846">
        <f t="shared" si="8"/>
        <v>0</v>
      </c>
      <c r="J25" s="845"/>
      <c r="K25" s="846">
        <f t="shared" si="9"/>
        <v>0</v>
      </c>
      <c r="L25" s="846">
        <v>21</v>
      </c>
      <c r="M25" s="846">
        <f t="shared" si="10"/>
        <v>0</v>
      </c>
      <c r="N25" s="846">
        <v>6.9999999999999994E-5</v>
      </c>
      <c r="O25" s="846">
        <f t="shared" si="11"/>
        <v>0</v>
      </c>
      <c r="P25" s="846">
        <v>0</v>
      </c>
      <c r="Q25" s="846">
        <f t="shared" si="12"/>
        <v>0</v>
      </c>
      <c r="R25" s="846" t="s">
        <v>146</v>
      </c>
      <c r="S25" s="846" t="s">
        <v>147</v>
      </c>
      <c r="T25" s="846">
        <v>0.129</v>
      </c>
      <c r="U25" s="847">
        <f t="shared" si="13"/>
        <v>1.55</v>
      </c>
      <c r="V25" s="846"/>
      <c r="W25" s="848"/>
      <c r="X25" s="848"/>
      <c r="Y25" s="848"/>
      <c r="Z25" s="848"/>
      <c r="AA25" s="848"/>
      <c r="AB25" s="848"/>
      <c r="AC25" s="848"/>
      <c r="AD25" s="848"/>
      <c r="AE25" s="848"/>
      <c r="AF25" s="848"/>
      <c r="AG25" s="848" t="s">
        <v>148</v>
      </c>
      <c r="AH25" s="848"/>
      <c r="AI25" s="848"/>
      <c r="AJ25" s="848"/>
      <c r="AK25" s="848"/>
      <c r="AL25" s="848"/>
      <c r="AM25" s="848"/>
      <c r="AN25" s="848"/>
      <c r="AO25" s="848"/>
      <c r="AP25" s="848"/>
      <c r="AQ25" s="848"/>
      <c r="AR25" s="848"/>
      <c r="AS25" s="848"/>
      <c r="AT25" s="848"/>
      <c r="AU25" s="848"/>
      <c r="AV25" s="848"/>
      <c r="AW25" s="848"/>
      <c r="AX25" s="848"/>
      <c r="AY25" s="848"/>
      <c r="AZ25" s="848"/>
      <c r="BA25" s="848"/>
      <c r="BB25" s="848"/>
      <c r="BC25" s="848"/>
      <c r="BD25" s="848"/>
      <c r="BE25" s="848"/>
      <c r="BF25" s="848"/>
      <c r="BG25" s="848"/>
      <c r="BH25" s="848"/>
    </row>
    <row r="26" spans="1:60">
      <c r="A26" s="840">
        <v>18</v>
      </c>
      <c r="B26" s="841" t="s">
        <v>34</v>
      </c>
      <c r="C26" s="842" t="s">
        <v>35</v>
      </c>
      <c r="D26" s="843" t="s">
        <v>1245</v>
      </c>
      <c r="E26" s="844">
        <v>10</v>
      </c>
      <c r="F26" s="845"/>
      <c r="G26" s="846">
        <f t="shared" si="7"/>
        <v>0</v>
      </c>
      <c r="H26" s="845"/>
      <c r="I26" s="846">
        <f t="shared" si="8"/>
        <v>0</v>
      </c>
      <c r="J26" s="845"/>
      <c r="K26" s="846">
        <f t="shared" si="9"/>
        <v>0</v>
      </c>
      <c r="L26" s="846">
        <v>21</v>
      </c>
      <c r="M26" s="846">
        <f t="shared" si="10"/>
        <v>0</v>
      </c>
      <c r="N26" s="846">
        <v>0</v>
      </c>
      <c r="O26" s="846">
        <f t="shared" si="11"/>
        <v>0</v>
      </c>
      <c r="P26" s="846">
        <v>0</v>
      </c>
      <c r="Q26" s="846">
        <f t="shared" si="12"/>
        <v>0</v>
      </c>
      <c r="R26" s="846" t="s">
        <v>146</v>
      </c>
      <c r="S26" s="846" t="s">
        <v>147</v>
      </c>
      <c r="T26" s="846">
        <v>0.42499999999999999</v>
      </c>
      <c r="U26" s="847">
        <f t="shared" si="13"/>
        <v>4.25</v>
      </c>
      <c r="V26" s="846"/>
      <c r="W26" s="848"/>
      <c r="X26" s="848"/>
      <c r="Y26" s="848"/>
      <c r="Z26" s="848"/>
      <c r="AA26" s="848"/>
      <c r="AB26" s="848"/>
      <c r="AC26" s="848"/>
      <c r="AD26" s="848"/>
      <c r="AE26" s="848"/>
      <c r="AF26" s="848"/>
      <c r="AG26" s="848" t="s">
        <v>148</v>
      </c>
      <c r="AH26" s="848"/>
      <c r="AI26" s="848"/>
      <c r="AJ26" s="848"/>
      <c r="AK26" s="848"/>
      <c r="AL26" s="848"/>
      <c r="AM26" s="848"/>
      <c r="AN26" s="848"/>
      <c r="AO26" s="848"/>
      <c r="AP26" s="848"/>
      <c r="AQ26" s="848"/>
      <c r="AR26" s="848"/>
      <c r="AS26" s="848"/>
      <c r="AT26" s="848"/>
      <c r="AU26" s="848"/>
      <c r="AV26" s="848"/>
      <c r="AW26" s="848"/>
      <c r="AX26" s="848"/>
      <c r="AY26" s="848"/>
      <c r="AZ26" s="848"/>
      <c r="BA26" s="848"/>
      <c r="BB26" s="848"/>
      <c r="BC26" s="848"/>
      <c r="BD26" s="848"/>
      <c r="BE26" s="848"/>
      <c r="BF26" s="848"/>
      <c r="BG26" s="848"/>
      <c r="BH26" s="848"/>
    </row>
    <row r="27" spans="1:60">
      <c r="A27" s="840">
        <v>19</v>
      </c>
      <c r="B27" s="841" t="s">
        <v>36</v>
      </c>
      <c r="C27" s="842" t="s">
        <v>37</v>
      </c>
      <c r="D27" s="843" t="s">
        <v>1189</v>
      </c>
      <c r="E27" s="844">
        <v>44</v>
      </c>
      <c r="F27" s="845"/>
      <c r="G27" s="846">
        <f t="shared" si="7"/>
        <v>0</v>
      </c>
      <c r="H27" s="845"/>
      <c r="I27" s="846">
        <f t="shared" si="8"/>
        <v>0</v>
      </c>
      <c r="J27" s="845"/>
      <c r="K27" s="846">
        <f t="shared" si="9"/>
        <v>0</v>
      </c>
      <c r="L27" s="846">
        <v>21</v>
      </c>
      <c r="M27" s="846">
        <f t="shared" si="10"/>
        <v>0</v>
      </c>
      <c r="N27" s="846">
        <v>0</v>
      </c>
      <c r="O27" s="846">
        <f t="shared" si="11"/>
        <v>0</v>
      </c>
      <c r="P27" s="846">
        <v>0</v>
      </c>
      <c r="Q27" s="846">
        <f t="shared" si="12"/>
        <v>0</v>
      </c>
      <c r="R27" s="846" t="s">
        <v>146</v>
      </c>
      <c r="S27" s="846" t="s">
        <v>147</v>
      </c>
      <c r="T27" s="846">
        <v>2.9000000000000001E-2</v>
      </c>
      <c r="U27" s="847">
        <f t="shared" si="13"/>
        <v>1.28</v>
      </c>
      <c r="V27" s="846"/>
      <c r="W27" s="848"/>
      <c r="X27" s="848"/>
      <c r="Y27" s="848"/>
      <c r="Z27" s="848"/>
      <c r="AA27" s="848"/>
      <c r="AB27" s="848"/>
      <c r="AC27" s="848"/>
      <c r="AD27" s="848"/>
      <c r="AE27" s="848"/>
      <c r="AF27" s="848"/>
      <c r="AG27" s="848" t="s">
        <v>148</v>
      </c>
      <c r="AH27" s="848"/>
      <c r="AI27" s="848"/>
      <c r="AJ27" s="848"/>
      <c r="AK27" s="848"/>
      <c r="AL27" s="848"/>
      <c r="AM27" s="848"/>
      <c r="AN27" s="848"/>
      <c r="AO27" s="848"/>
      <c r="AP27" s="848"/>
      <c r="AQ27" s="848"/>
      <c r="AR27" s="848"/>
      <c r="AS27" s="848"/>
      <c r="AT27" s="848"/>
      <c r="AU27" s="848"/>
      <c r="AV27" s="848"/>
      <c r="AW27" s="848"/>
      <c r="AX27" s="848"/>
      <c r="AY27" s="848"/>
      <c r="AZ27" s="848"/>
      <c r="BA27" s="848"/>
      <c r="BB27" s="848"/>
      <c r="BC27" s="848"/>
      <c r="BD27" s="848"/>
      <c r="BE27" s="848"/>
      <c r="BF27" s="848"/>
      <c r="BG27" s="848"/>
      <c r="BH27" s="848"/>
    </row>
    <row r="28" spans="1:60">
      <c r="A28" s="840">
        <v>20</v>
      </c>
      <c r="B28" s="841" t="s">
        <v>38</v>
      </c>
      <c r="C28" s="842" t="s">
        <v>39</v>
      </c>
      <c r="D28" s="843" t="s">
        <v>1189</v>
      </c>
      <c r="E28" s="844">
        <v>44</v>
      </c>
      <c r="F28" s="845"/>
      <c r="G28" s="846">
        <f t="shared" si="7"/>
        <v>0</v>
      </c>
      <c r="H28" s="845"/>
      <c r="I28" s="846">
        <f t="shared" si="8"/>
        <v>0</v>
      </c>
      <c r="J28" s="845"/>
      <c r="K28" s="846">
        <f t="shared" si="9"/>
        <v>0</v>
      </c>
      <c r="L28" s="846">
        <v>21</v>
      </c>
      <c r="M28" s="846">
        <f t="shared" si="10"/>
        <v>0</v>
      </c>
      <c r="N28" s="846">
        <v>1.0000000000000001E-5</v>
      </c>
      <c r="O28" s="846">
        <f t="shared" si="11"/>
        <v>0</v>
      </c>
      <c r="P28" s="846">
        <v>0</v>
      </c>
      <c r="Q28" s="846">
        <f t="shared" si="12"/>
        <v>0</v>
      </c>
      <c r="R28" s="846" t="s">
        <v>146</v>
      </c>
      <c r="S28" s="846" t="s">
        <v>147</v>
      </c>
      <c r="T28" s="846">
        <v>6.2E-2</v>
      </c>
      <c r="U28" s="847">
        <f t="shared" si="13"/>
        <v>2.73</v>
      </c>
      <c r="V28" s="846"/>
      <c r="W28" s="848"/>
      <c r="X28" s="848"/>
      <c r="Y28" s="848"/>
      <c r="Z28" s="848"/>
      <c r="AA28" s="848"/>
      <c r="AB28" s="848"/>
      <c r="AC28" s="848"/>
      <c r="AD28" s="848"/>
      <c r="AE28" s="848"/>
      <c r="AF28" s="848"/>
      <c r="AG28" s="848" t="s">
        <v>148</v>
      </c>
      <c r="AH28" s="848"/>
      <c r="AI28" s="848"/>
      <c r="AJ28" s="848"/>
      <c r="AK28" s="848"/>
      <c r="AL28" s="848"/>
      <c r="AM28" s="848"/>
      <c r="AN28" s="848"/>
      <c r="AO28" s="848"/>
      <c r="AP28" s="848"/>
      <c r="AQ28" s="848"/>
      <c r="AR28" s="848"/>
      <c r="AS28" s="848"/>
      <c r="AT28" s="848"/>
      <c r="AU28" s="848"/>
      <c r="AV28" s="848"/>
      <c r="AW28" s="848"/>
      <c r="AX28" s="848"/>
      <c r="AY28" s="848"/>
      <c r="AZ28" s="848"/>
      <c r="BA28" s="848"/>
      <c r="BB28" s="848"/>
      <c r="BC28" s="848"/>
      <c r="BD28" s="848"/>
      <c r="BE28" s="848"/>
      <c r="BF28" s="848"/>
      <c r="BG28" s="848"/>
      <c r="BH28" s="848"/>
    </row>
    <row r="29" spans="1:60">
      <c r="A29" s="840">
        <v>21</v>
      </c>
      <c r="B29" s="841" t="s">
        <v>40</v>
      </c>
      <c r="C29" s="842" t="s">
        <v>41</v>
      </c>
      <c r="D29" s="843" t="s">
        <v>95</v>
      </c>
      <c r="E29" s="849"/>
      <c r="F29" s="845"/>
      <c r="G29" s="846">
        <f t="shared" si="7"/>
        <v>0</v>
      </c>
      <c r="H29" s="845"/>
      <c r="I29" s="846">
        <f t="shared" si="8"/>
        <v>0</v>
      </c>
      <c r="J29" s="845"/>
      <c r="K29" s="846">
        <f t="shared" si="9"/>
        <v>0</v>
      </c>
      <c r="L29" s="846">
        <v>21</v>
      </c>
      <c r="M29" s="846">
        <f t="shared" si="10"/>
        <v>0</v>
      </c>
      <c r="N29" s="846">
        <v>0</v>
      </c>
      <c r="O29" s="846">
        <f t="shared" si="11"/>
        <v>0</v>
      </c>
      <c r="P29" s="846">
        <v>0</v>
      </c>
      <c r="Q29" s="846">
        <f t="shared" si="12"/>
        <v>0</v>
      </c>
      <c r="R29" s="846" t="s">
        <v>146</v>
      </c>
      <c r="S29" s="846" t="s">
        <v>147</v>
      </c>
      <c r="T29" s="846">
        <v>0</v>
      </c>
      <c r="U29" s="847">
        <f t="shared" si="13"/>
        <v>0</v>
      </c>
      <c r="V29" s="846"/>
      <c r="W29" s="848"/>
      <c r="X29" s="848"/>
      <c r="Y29" s="848"/>
      <c r="Z29" s="848"/>
      <c r="AA29" s="848"/>
      <c r="AB29" s="848"/>
      <c r="AC29" s="848"/>
      <c r="AD29" s="848"/>
      <c r="AE29" s="848"/>
      <c r="AF29" s="848"/>
      <c r="AG29" s="848" t="s">
        <v>170</v>
      </c>
      <c r="AH29" s="848"/>
      <c r="AI29" s="848"/>
      <c r="AJ29" s="848"/>
      <c r="AK29" s="848"/>
      <c r="AL29" s="848"/>
      <c r="AM29" s="848"/>
      <c r="AN29" s="848"/>
      <c r="AO29" s="848"/>
      <c r="AP29" s="848"/>
      <c r="AQ29" s="848"/>
      <c r="AR29" s="848"/>
      <c r="AS29" s="848"/>
      <c r="AT29" s="848"/>
      <c r="AU29" s="848"/>
      <c r="AV29" s="848"/>
      <c r="AW29" s="848"/>
      <c r="AX29" s="848"/>
      <c r="AY29" s="848"/>
      <c r="AZ29" s="848"/>
      <c r="BA29" s="848"/>
      <c r="BB29" s="848"/>
      <c r="BC29" s="848"/>
      <c r="BD29" s="848"/>
      <c r="BE29" s="848"/>
      <c r="BF29" s="848"/>
      <c r="BG29" s="848"/>
      <c r="BH29" s="848"/>
    </row>
    <row r="30" spans="1:60">
      <c r="A30" s="850" t="s">
        <v>142</v>
      </c>
      <c r="B30" s="851" t="s">
        <v>115</v>
      </c>
      <c r="C30" s="852" t="s">
        <v>116</v>
      </c>
      <c r="D30" s="853"/>
      <c r="E30" s="854"/>
      <c r="F30" s="855"/>
      <c r="G30" s="855">
        <f>SUMIF(AG31:AG49,"&lt;&gt;NOR",G31:G49)</f>
        <v>0</v>
      </c>
      <c r="H30" s="855"/>
      <c r="I30" s="855">
        <f>SUM(I31:I49)</f>
        <v>0</v>
      </c>
      <c r="J30" s="855"/>
      <c r="K30" s="855">
        <f>SUM(K31:K49)</f>
        <v>0</v>
      </c>
      <c r="L30" s="855"/>
      <c r="M30" s="855">
        <f>SUM(M31:M49)</f>
        <v>0</v>
      </c>
      <c r="N30" s="855"/>
      <c r="O30" s="855">
        <f>SUM(O31:O49)</f>
        <v>0.16</v>
      </c>
      <c r="P30" s="855"/>
      <c r="Q30" s="855">
        <f>SUM(Q31:Q49)</f>
        <v>0</v>
      </c>
      <c r="R30" s="855"/>
      <c r="S30" s="855"/>
      <c r="T30" s="855"/>
      <c r="U30" s="856">
        <f>SUM(U31:U49)</f>
        <v>12.469999999999999</v>
      </c>
      <c r="V30" s="855"/>
      <c r="AG30" s="356" t="s">
        <v>143</v>
      </c>
    </row>
    <row r="31" spans="1:60" ht="22">
      <c r="A31" s="840">
        <v>22</v>
      </c>
      <c r="B31" s="841" t="s">
        <v>42</v>
      </c>
      <c r="C31" s="842" t="s">
        <v>43</v>
      </c>
      <c r="D31" s="843" t="s">
        <v>536</v>
      </c>
      <c r="E31" s="844">
        <v>1</v>
      </c>
      <c r="F31" s="845"/>
      <c r="G31" s="846">
        <f t="shared" ref="G31:G49" si="14">ROUND(E31*F31,2)</f>
        <v>0</v>
      </c>
      <c r="H31" s="845"/>
      <c r="I31" s="846">
        <f t="shared" ref="I31:I49" si="15">ROUND(E31*H31,2)</f>
        <v>0</v>
      </c>
      <c r="J31" s="845"/>
      <c r="K31" s="846">
        <f t="shared" ref="K31:K49" si="16">ROUND(E31*J31,2)</f>
        <v>0</v>
      </c>
      <c r="L31" s="846">
        <v>21</v>
      </c>
      <c r="M31" s="846">
        <f t="shared" ref="M31:M49" si="17">G31*(1+L31/100)</f>
        <v>0</v>
      </c>
      <c r="N31" s="846">
        <v>2.8219999999999999E-2</v>
      </c>
      <c r="O31" s="846">
        <f t="shared" ref="O31:O49" si="18">ROUND(E31*N31,2)</f>
        <v>0.03</v>
      </c>
      <c r="P31" s="846">
        <v>0</v>
      </c>
      <c r="Q31" s="846">
        <f t="shared" ref="Q31:Q49" si="19">ROUND(E31*P31,2)</f>
        <v>0</v>
      </c>
      <c r="R31" s="846" t="s">
        <v>146</v>
      </c>
      <c r="S31" s="846" t="s">
        <v>147</v>
      </c>
      <c r="T31" s="846">
        <v>1.5</v>
      </c>
      <c r="U31" s="847">
        <f t="shared" ref="U31:U49" si="20">ROUND(E31*T31,2)</f>
        <v>1.5</v>
      </c>
      <c r="V31" s="846"/>
      <c r="W31" s="848"/>
      <c r="X31" s="848"/>
      <c r="Y31" s="848"/>
      <c r="Z31" s="848"/>
      <c r="AA31" s="848"/>
      <c r="AB31" s="848"/>
      <c r="AC31" s="848"/>
      <c r="AD31" s="848"/>
      <c r="AE31" s="848"/>
      <c r="AF31" s="848"/>
      <c r="AG31" s="848" t="s">
        <v>148</v>
      </c>
      <c r="AH31" s="848"/>
      <c r="AI31" s="848"/>
      <c r="AJ31" s="848"/>
      <c r="AK31" s="848"/>
      <c r="AL31" s="848"/>
      <c r="AM31" s="848"/>
      <c r="AN31" s="848"/>
      <c r="AO31" s="848"/>
      <c r="AP31" s="848"/>
      <c r="AQ31" s="848"/>
      <c r="AR31" s="848"/>
      <c r="AS31" s="848"/>
      <c r="AT31" s="848"/>
      <c r="AU31" s="848"/>
      <c r="AV31" s="848"/>
      <c r="AW31" s="848"/>
      <c r="AX31" s="848"/>
      <c r="AY31" s="848"/>
      <c r="AZ31" s="848"/>
      <c r="BA31" s="848"/>
      <c r="BB31" s="848"/>
      <c r="BC31" s="848"/>
      <c r="BD31" s="848"/>
      <c r="BE31" s="848"/>
      <c r="BF31" s="848"/>
      <c r="BG31" s="848"/>
      <c r="BH31" s="848"/>
    </row>
    <row r="32" spans="1:60" ht="22">
      <c r="A32" s="840">
        <v>23</v>
      </c>
      <c r="B32" s="841" t="s">
        <v>44</v>
      </c>
      <c r="C32" s="842" t="s">
        <v>45</v>
      </c>
      <c r="D32" s="843" t="s">
        <v>536</v>
      </c>
      <c r="E32" s="844">
        <v>1</v>
      </c>
      <c r="F32" s="845"/>
      <c r="G32" s="846">
        <f t="shared" si="14"/>
        <v>0</v>
      </c>
      <c r="H32" s="845"/>
      <c r="I32" s="846">
        <f t="shared" si="15"/>
        <v>0</v>
      </c>
      <c r="J32" s="845"/>
      <c r="K32" s="846">
        <f t="shared" si="16"/>
        <v>0</v>
      </c>
      <c r="L32" s="846">
        <v>21</v>
      </c>
      <c r="M32" s="846">
        <f t="shared" si="17"/>
        <v>0</v>
      </c>
      <c r="N32" s="846">
        <v>2.8719999999999999E-2</v>
      </c>
      <c r="O32" s="846">
        <f t="shared" si="18"/>
        <v>0.03</v>
      </c>
      <c r="P32" s="846">
        <v>0</v>
      </c>
      <c r="Q32" s="846">
        <f t="shared" si="19"/>
        <v>0</v>
      </c>
      <c r="R32" s="846" t="s">
        <v>146</v>
      </c>
      <c r="S32" s="846" t="s">
        <v>147</v>
      </c>
      <c r="T32" s="846">
        <v>1.5</v>
      </c>
      <c r="U32" s="847">
        <f t="shared" si="20"/>
        <v>1.5</v>
      </c>
      <c r="V32" s="846"/>
      <c r="W32" s="848"/>
      <c r="X32" s="848"/>
      <c r="Y32" s="848"/>
      <c r="Z32" s="848"/>
      <c r="AA32" s="848"/>
      <c r="AB32" s="848"/>
      <c r="AC32" s="848"/>
      <c r="AD32" s="848"/>
      <c r="AE32" s="848"/>
      <c r="AF32" s="848"/>
      <c r="AG32" s="848" t="s">
        <v>148</v>
      </c>
      <c r="AH32" s="848"/>
      <c r="AI32" s="848"/>
      <c r="AJ32" s="848"/>
      <c r="AK32" s="848"/>
      <c r="AL32" s="848"/>
      <c r="AM32" s="848"/>
      <c r="AN32" s="848"/>
      <c r="AO32" s="848"/>
      <c r="AP32" s="848"/>
      <c r="AQ32" s="848"/>
      <c r="AR32" s="848"/>
      <c r="AS32" s="848"/>
      <c r="AT32" s="848"/>
      <c r="AU32" s="848"/>
      <c r="AV32" s="848"/>
      <c r="AW32" s="848"/>
      <c r="AX32" s="848"/>
      <c r="AY32" s="848"/>
      <c r="AZ32" s="848"/>
      <c r="BA32" s="848"/>
      <c r="BB32" s="848"/>
      <c r="BC32" s="848"/>
      <c r="BD32" s="848"/>
      <c r="BE32" s="848"/>
      <c r="BF32" s="848"/>
      <c r="BG32" s="848"/>
      <c r="BH32" s="848"/>
    </row>
    <row r="33" spans="1:60">
      <c r="A33" s="840">
        <v>24</v>
      </c>
      <c r="B33" s="841" t="s">
        <v>46</v>
      </c>
      <c r="C33" s="842" t="s">
        <v>47</v>
      </c>
      <c r="D33" s="843" t="s">
        <v>536</v>
      </c>
      <c r="E33" s="844">
        <v>1</v>
      </c>
      <c r="F33" s="845"/>
      <c r="G33" s="846">
        <f t="shared" si="14"/>
        <v>0</v>
      </c>
      <c r="H33" s="845"/>
      <c r="I33" s="846">
        <f t="shared" si="15"/>
        <v>0</v>
      </c>
      <c r="J33" s="845"/>
      <c r="K33" s="846">
        <f t="shared" si="16"/>
        <v>0</v>
      </c>
      <c r="L33" s="846">
        <v>21</v>
      </c>
      <c r="M33" s="846">
        <f t="shared" si="17"/>
        <v>0</v>
      </c>
      <c r="N33" s="846">
        <v>1.6E-2</v>
      </c>
      <c r="O33" s="846">
        <f t="shared" si="18"/>
        <v>0.02</v>
      </c>
      <c r="P33" s="846">
        <v>0</v>
      </c>
      <c r="Q33" s="846">
        <f t="shared" si="19"/>
        <v>0</v>
      </c>
      <c r="R33" s="846" t="s">
        <v>146</v>
      </c>
      <c r="S33" s="846" t="s">
        <v>147</v>
      </c>
      <c r="T33" s="846">
        <v>0.5</v>
      </c>
      <c r="U33" s="847">
        <f t="shared" si="20"/>
        <v>0.5</v>
      </c>
      <c r="V33" s="846"/>
      <c r="W33" s="848"/>
      <c r="X33" s="848"/>
      <c r="Y33" s="848"/>
      <c r="Z33" s="848"/>
      <c r="AA33" s="848"/>
      <c r="AB33" s="848"/>
      <c r="AC33" s="848"/>
      <c r="AD33" s="848"/>
      <c r="AE33" s="848"/>
      <c r="AF33" s="848"/>
      <c r="AG33" s="848" t="s">
        <v>148</v>
      </c>
      <c r="AH33" s="848"/>
      <c r="AI33" s="848"/>
      <c r="AJ33" s="848"/>
      <c r="AK33" s="848"/>
      <c r="AL33" s="848"/>
      <c r="AM33" s="848"/>
      <c r="AN33" s="848"/>
      <c r="AO33" s="848"/>
      <c r="AP33" s="848"/>
      <c r="AQ33" s="848"/>
      <c r="AR33" s="848"/>
      <c r="AS33" s="848"/>
      <c r="AT33" s="848"/>
      <c r="AU33" s="848"/>
      <c r="AV33" s="848"/>
      <c r="AW33" s="848"/>
      <c r="AX33" s="848"/>
      <c r="AY33" s="848"/>
      <c r="AZ33" s="848"/>
      <c r="BA33" s="848"/>
      <c r="BB33" s="848"/>
      <c r="BC33" s="848"/>
      <c r="BD33" s="848"/>
      <c r="BE33" s="848"/>
      <c r="BF33" s="848"/>
      <c r="BG33" s="848"/>
      <c r="BH33" s="848"/>
    </row>
    <row r="34" spans="1:60">
      <c r="A34" s="840">
        <v>25</v>
      </c>
      <c r="B34" s="841" t="s">
        <v>48</v>
      </c>
      <c r="C34" s="842" t="s">
        <v>49</v>
      </c>
      <c r="D34" s="843" t="s">
        <v>536</v>
      </c>
      <c r="E34" s="844">
        <v>1</v>
      </c>
      <c r="F34" s="845"/>
      <c r="G34" s="846">
        <f t="shared" si="14"/>
        <v>0</v>
      </c>
      <c r="H34" s="845"/>
      <c r="I34" s="846">
        <f t="shared" si="15"/>
        <v>0</v>
      </c>
      <c r="J34" s="845"/>
      <c r="K34" s="846">
        <f t="shared" si="16"/>
        <v>0</v>
      </c>
      <c r="L34" s="846">
        <v>21</v>
      </c>
      <c r="M34" s="846">
        <f t="shared" si="17"/>
        <v>0</v>
      </c>
      <c r="N34" s="846">
        <v>1.7010000000000001E-2</v>
      </c>
      <c r="O34" s="846">
        <f t="shared" si="18"/>
        <v>0.02</v>
      </c>
      <c r="P34" s="846">
        <v>0</v>
      </c>
      <c r="Q34" s="846">
        <f t="shared" si="19"/>
        <v>0</v>
      </c>
      <c r="R34" s="846" t="s">
        <v>146</v>
      </c>
      <c r="S34" s="846" t="s">
        <v>147</v>
      </c>
      <c r="T34" s="846">
        <v>1.2529999999999999</v>
      </c>
      <c r="U34" s="847">
        <f t="shared" si="20"/>
        <v>1.25</v>
      </c>
      <c r="V34" s="846"/>
      <c r="W34" s="848"/>
      <c r="X34" s="848"/>
      <c r="Y34" s="848"/>
      <c r="Z34" s="848"/>
      <c r="AA34" s="848"/>
      <c r="AB34" s="848"/>
      <c r="AC34" s="848"/>
      <c r="AD34" s="848"/>
      <c r="AE34" s="848"/>
      <c r="AF34" s="848"/>
      <c r="AG34" s="848" t="s">
        <v>148</v>
      </c>
      <c r="AH34" s="848"/>
      <c r="AI34" s="848"/>
      <c r="AJ34" s="848"/>
      <c r="AK34" s="848"/>
      <c r="AL34" s="848"/>
      <c r="AM34" s="848"/>
      <c r="AN34" s="848"/>
      <c r="AO34" s="848"/>
      <c r="AP34" s="848"/>
      <c r="AQ34" s="848"/>
      <c r="AR34" s="848"/>
      <c r="AS34" s="848"/>
      <c r="AT34" s="848"/>
      <c r="AU34" s="848"/>
      <c r="AV34" s="848"/>
      <c r="AW34" s="848"/>
      <c r="AX34" s="848"/>
      <c r="AY34" s="848"/>
      <c r="AZ34" s="848"/>
      <c r="BA34" s="848"/>
      <c r="BB34" s="848"/>
      <c r="BC34" s="848"/>
      <c r="BD34" s="848"/>
      <c r="BE34" s="848"/>
      <c r="BF34" s="848"/>
      <c r="BG34" s="848"/>
      <c r="BH34" s="848"/>
    </row>
    <row r="35" spans="1:60">
      <c r="A35" s="840">
        <v>26</v>
      </c>
      <c r="B35" s="841" t="s">
        <v>50</v>
      </c>
      <c r="C35" s="842" t="s">
        <v>51</v>
      </c>
      <c r="D35" s="843" t="s">
        <v>536</v>
      </c>
      <c r="E35" s="844">
        <v>1</v>
      </c>
      <c r="F35" s="845"/>
      <c r="G35" s="846">
        <f t="shared" si="14"/>
        <v>0</v>
      </c>
      <c r="H35" s="845"/>
      <c r="I35" s="846">
        <f t="shared" si="15"/>
        <v>0</v>
      </c>
      <c r="J35" s="845"/>
      <c r="K35" s="846">
        <f t="shared" si="16"/>
        <v>0</v>
      </c>
      <c r="L35" s="846">
        <v>21</v>
      </c>
      <c r="M35" s="846">
        <f t="shared" si="17"/>
        <v>0</v>
      </c>
      <c r="N35" s="846">
        <v>1.5310000000000001E-2</v>
      </c>
      <c r="O35" s="846">
        <f t="shared" si="18"/>
        <v>0.02</v>
      </c>
      <c r="P35" s="846">
        <v>0</v>
      </c>
      <c r="Q35" s="846">
        <f t="shared" si="19"/>
        <v>0</v>
      </c>
      <c r="R35" s="846" t="s">
        <v>146</v>
      </c>
      <c r="S35" s="846" t="s">
        <v>147</v>
      </c>
      <c r="T35" s="846">
        <v>1.1890000000000001</v>
      </c>
      <c r="U35" s="847">
        <f t="shared" si="20"/>
        <v>1.19</v>
      </c>
      <c r="V35" s="846"/>
      <c r="W35" s="848"/>
      <c r="X35" s="848"/>
      <c r="Y35" s="848"/>
      <c r="Z35" s="848"/>
      <c r="AA35" s="848"/>
      <c r="AB35" s="848"/>
      <c r="AC35" s="848"/>
      <c r="AD35" s="848"/>
      <c r="AE35" s="848"/>
      <c r="AF35" s="848"/>
      <c r="AG35" s="848" t="s">
        <v>148</v>
      </c>
      <c r="AH35" s="848"/>
      <c r="AI35" s="848"/>
      <c r="AJ35" s="848"/>
      <c r="AK35" s="848"/>
      <c r="AL35" s="848"/>
      <c r="AM35" s="848"/>
      <c r="AN35" s="848"/>
      <c r="AO35" s="848"/>
      <c r="AP35" s="848"/>
      <c r="AQ35" s="848"/>
      <c r="AR35" s="848"/>
      <c r="AS35" s="848"/>
      <c r="AT35" s="848"/>
      <c r="AU35" s="848"/>
      <c r="AV35" s="848"/>
      <c r="AW35" s="848"/>
      <c r="AX35" s="848"/>
      <c r="AY35" s="848"/>
      <c r="AZ35" s="848"/>
      <c r="BA35" s="848"/>
      <c r="BB35" s="848"/>
      <c r="BC35" s="848"/>
      <c r="BD35" s="848"/>
      <c r="BE35" s="848"/>
      <c r="BF35" s="848"/>
      <c r="BG35" s="848"/>
      <c r="BH35" s="848"/>
    </row>
    <row r="36" spans="1:60">
      <c r="A36" s="840">
        <v>27</v>
      </c>
      <c r="B36" s="841" t="s">
        <v>52</v>
      </c>
      <c r="C36" s="842" t="s">
        <v>53</v>
      </c>
      <c r="D36" s="843" t="s">
        <v>536</v>
      </c>
      <c r="E36" s="844">
        <v>1</v>
      </c>
      <c r="F36" s="845"/>
      <c r="G36" s="846">
        <f t="shared" si="14"/>
        <v>0</v>
      </c>
      <c r="H36" s="845"/>
      <c r="I36" s="846">
        <f t="shared" si="15"/>
        <v>0</v>
      </c>
      <c r="J36" s="845"/>
      <c r="K36" s="846">
        <f t="shared" si="16"/>
        <v>0</v>
      </c>
      <c r="L36" s="846">
        <v>21</v>
      </c>
      <c r="M36" s="846">
        <f t="shared" si="17"/>
        <v>0</v>
      </c>
      <c r="N36" s="846">
        <v>2.3E-3</v>
      </c>
      <c r="O36" s="846">
        <f t="shared" si="18"/>
        <v>0</v>
      </c>
      <c r="P36" s="846">
        <v>0</v>
      </c>
      <c r="Q36" s="846">
        <f t="shared" si="19"/>
        <v>0</v>
      </c>
      <c r="R36" s="846" t="s">
        <v>146</v>
      </c>
      <c r="S36" s="846" t="s">
        <v>147</v>
      </c>
      <c r="T36" s="846">
        <v>0.38</v>
      </c>
      <c r="U36" s="847">
        <f t="shared" si="20"/>
        <v>0.38</v>
      </c>
      <c r="V36" s="846"/>
      <c r="W36" s="848"/>
      <c r="X36" s="848"/>
      <c r="Y36" s="848"/>
      <c r="Z36" s="848"/>
      <c r="AA36" s="848"/>
      <c r="AB36" s="848"/>
      <c r="AC36" s="848"/>
      <c r="AD36" s="848"/>
      <c r="AE36" s="848"/>
      <c r="AF36" s="848"/>
      <c r="AG36" s="848" t="s">
        <v>148</v>
      </c>
      <c r="AH36" s="848"/>
      <c r="AI36" s="848"/>
      <c r="AJ36" s="848"/>
      <c r="AK36" s="848"/>
      <c r="AL36" s="848"/>
      <c r="AM36" s="848"/>
      <c r="AN36" s="848"/>
      <c r="AO36" s="848"/>
      <c r="AP36" s="848"/>
      <c r="AQ36" s="848"/>
      <c r="AR36" s="848"/>
      <c r="AS36" s="848"/>
      <c r="AT36" s="848"/>
      <c r="AU36" s="848"/>
      <c r="AV36" s="848"/>
      <c r="AW36" s="848"/>
      <c r="AX36" s="848"/>
      <c r="AY36" s="848"/>
      <c r="AZ36" s="848"/>
      <c r="BA36" s="848"/>
      <c r="BB36" s="848"/>
      <c r="BC36" s="848"/>
      <c r="BD36" s="848"/>
      <c r="BE36" s="848"/>
      <c r="BF36" s="848"/>
      <c r="BG36" s="848"/>
      <c r="BH36" s="848"/>
    </row>
    <row r="37" spans="1:60">
      <c r="A37" s="840">
        <v>28</v>
      </c>
      <c r="B37" s="841" t="s">
        <v>54</v>
      </c>
      <c r="C37" s="842" t="s">
        <v>55</v>
      </c>
      <c r="D37" s="843" t="s">
        <v>536</v>
      </c>
      <c r="E37" s="844">
        <v>1</v>
      </c>
      <c r="F37" s="845"/>
      <c r="G37" s="846">
        <f t="shared" si="14"/>
        <v>0</v>
      </c>
      <c r="H37" s="845"/>
      <c r="I37" s="846">
        <f t="shared" si="15"/>
        <v>0</v>
      </c>
      <c r="J37" s="845"/>
      <c r="K37" s="846">
        <f t="shared" si="16"/>
        <v>0</v>
      </c>
      <c r="L37" s="846">
        <v>21</v>
      </c>
      <c r="M37" s="846">
        <f t="shared" si="17"/>
        <v>0</v>
      </c>
      <c r="N37" s="846">
        <v>7.2000000000000005E-4</v>
      </c>
      <c r="O37" s="846">
        <f t="shared" si="18"/>
        <v>0</v>
      </c>
      <c r="P37" s="846">
        <v>0</v>
      </c>
      <c r="Q37" s="846">
        <f t="shared" si="19"/>
        <v>0</v>
      </c>
      <c r="R37" s="846" t="s">
        <v>146</v>
      </c>
      <c r="S37" s="846" t="s">
        <v>147</v>
      </c>
      <c r="T37" s="846">
        <v>0.50600000000000001</v>
      </c>
      <c r="U37" s="847">
        <f t="shared" si="20"/>
        <v>0.51</v>
      </c>
      <c r="V37" s="846"/>
      <c r="W37" s="848"/>
      <c r="X37" s="848"/>
      <c r="Y37" s="848"/>
      <c r="Z37" s="848"/>
      <c r="AA37" s="848"/>
      <c r="AB37" s="848"/>
      <c r="AC37" s="848"/>
      <c r="AD37" s="848"/>
      <c r="AE37" s="848"/>
      <c r="AF37" s="848"/>
      <c r="AG37" s="848" t="s">
        <v>148</v>
      </c>
      <c r="AH37" s="848"/>
      <c r="AI37" s="848"/>
      <c r="AJ37" s="848"/>
      <c r="AK37" s="848"/>
      <c r="AL37" s="848"/>
      <c r="AM37" s="848"/>
      <c r="AN37" s="848"/>
      <c r="AO37" s="848"/>
      <c r="AP37" s="848"/>
      <c r="AQ37" s="848"/>
      <c r="AR37" s="848"/>
      <c r="AS37" s="848"/>
      <c r="AT37" s="848"/>
      <c r="AU37" s="848"/>
      <c r="AV37" s="848"/>
      <c r="AW37" s="848"/>
      <c r="AX37" s="848"/>
      <c r="AY37" s="848"/>
      <c r="AZ37" s="848"/>
      <c r="BA37" s="848"/>
      <c r="BB37" s="848"/>
      <c r="BC37" s="848"/>
      <c r="BD37" s="848"/>
      <c r="BE37" s="848"/>
      <c r="BF37" s="848"/>
      <c r="BG37" s="848"/>
      <c r="BH37" s="848"/>
    </row>
    <row r="38" spans="1:60">
      <c r="A38" s="840">
        <v>29</v>
      </c>
      <c r="B38" s="841" t="s">
        <v>56</v>
      </c>
      <c r="C38" s="842" t="s">
        <v>57</v>
      </c>
      <c r="D38" s="843" t="s">
        <v>536</v>
      </c>
      <c r="E38" s="844">
        <v>1</v>
      </c>
      <c r="F38" s="845"/>
      <c r="G38" s="846">
        <f t="shared" si="14"/>
        <v>0</v>
      </c>
      <c r="H38" s="845"/>
      <c r="I38" s="846">
        <f t="shared" si="15"/>
        <v>0</v>
      </c>
      <c r="J38" s="845"/>
      <c r="K38" s="846">
        <f t="shared" si="16"/>
        <v>0</v>
      </c>
      <c r="L38" s="846">
        <v>21</v>
      </c>
      <c r="M38" s="846">
        <f t="shared" si="17"/>
        <v>0</v>
      </c>
      <c r="N38" s="846">
        <v>1.444E-2</v>
      </c>
      <c r="O38" s="846">
        <f t="shared" si="18"/>
        <v>0.01</v>
      </c>
      <c r="P38" s="846">
        <v>0</v>
      </c>
      <c r="Q38" s="846">
        <f t="shared" si="19"/>
        <v>0</v>
      </c>
      <c r="R38" s="846" t="s">
        <v>146</v>
      </c>
      <c r="S38" s="846" t="s">
        <v>147</v>
      </c>
      <c r="T38" s="846">
        <v>1.25</v>
      </c>
      <c r="U38" s="847">
        <f t="shared" si="20"/>
        <v>1.25</v>
      </c>
      <c r="V38" s="846"/>
      <c r="W38" s="848"/>
      <c r="X38" s="848"/>
      <c r="Y38" s="848"/>
      <c r="Z38" s="848"/>
      <c r="AA38" s="848"/>
      <c r="AB38" s="848"/>
      <c r="AC38" s="848"/>
      <c r="AD38" s="848"/>
      <c r="AE38" s="848"/>
      <c r="AF38" s="848"/>
      <c r="AG38" s="848" t="s">
        <v>148</v>
      </c>
      <c r="AH38" s="848"/>
      <c r="AI38" s="848"/>
      <c r="AJ38" s="848"/>
      <c r="AK38" s="848"/>
      <c r="AL38" s="848"/>
      <c r="AM38" s="848"/>
      <c r="AN38" s="848"/>
      <c r="AO38" s="848"/>
      <c r="AP38" s="848"/>
      <c r="AQ38" s="848"/>
      <c r="AR38" s="848"/>
      <c r="AS38" s="848"/>
      <c r="AT38" s="848"/>
      <c r="AU38" s="848"/>
      <c r="AV38" s="848"/>
      <c r="AW38" s="848"/>
      <c r="AX38" s="848"/>
      <c r="AY38" s="848"/>
      <c r="AZ38" s="848"/>
      <c r="BA38" s="848"/>
      <c r="BB38" s="848"/>
      <c r="BC38" s="848"/>
      <c r="BD38" s="848"/>
      <c r="BE38" s="848"/>
      <c r="BF38" s="848"/>
      <c r="BG38" s="848"/>
      <c r="BH38" s="848"/>
    </row>
    <row r="39" spans="1:60">
      <c r="A39" s="840">
        <v>30</v>
      </c>
      <c r="B39" s="841" t="s">
        <v>58</v>
      </c>
      <c r="C39" s="842" t="s">
        <v>59</v>
      </c>
      <c r="D39" s="843" t="s">
        <v>536</v>
      </c>
      <c r="E39" s="844">
        <v>9</v>
      </c>
      <c r="F39" s="845"/>
      <c r="G39" s="846">
        <f t="shared" si="14"/>
        <v>0</v>
      </c>
      <c r="H39" s="845"/>
      <c r="I39" s="846">
        <f t="shared" si="15"/>
        <v>0</v>
      </c>
      <c r="J39" s="845"/>
      <c r="K39" s="846">
        <f t="shared" si="16"/>
        <v>0</v>
      </c>
      <c r="L39" s="846">
        <v>21</v>
      </c>
      <c r="M39" s="846">
        <f t="shared" si="17"/>
        <v>0</v>
      </c>
      <c r="N39" s="846">
        <v>2.4000000000000001E-4</v>
      </c>
      <c r="O39" s="846">
        <f t="shared" si="18"/>
        <v>0</v>
      </c>
      <c r="P39" s="846">
        <v>0</v>
      </c>
      <c r="Q39" s="846">
        <f t="shared" si="19"/>
        <v>0</v>
      </c>
      <c r="R39" s="846" t="s">
        <v>146</v>
      </c>
      <c r="S39" s="846" t="s">
        <v>147</v>
      </c>
      <c r="T39" s="846">
        <v>0.124</v>
      </c>
      <c r="U39" s="847">
        <f t="shared" si="20"/>
        <v>1.1200000000000001</v>
      </c>
      <c r="V39" s="846"/>
      <c r="W39" s="848"/>
      <c r="X39" s="848"/>
      <c r="Y39" s="848"/>
      <c r="Z39" s="848"/>
      <c r="AA39" s="848"/>
      <c r="AB39" s="848"/>
      <c r="AC39" s="848"/>
      <c r="AD39" s="848"/>
      <c r="AE39" s="848"/>
      <c r="AF39" s="848"/>
      <c r="AG39" s="848" t="s">
        <v>148</v>
      </c>
      <c r="AH39" s="848"/>
      <c r="AI39" s="848"/>
      <c r="AJ39" s="848"/>
      <c r="AK39" s="848"/>
      <c r="AL39" s="848"/>
      <c r="AM39" s="848"/>
      <c r="AN39" s="848"/>
      <c r="AO39" s="848"/>
      <c r="AP39" s="848"/>
      <c r="AQ39" s="848"/>
      <c r="AR39" s="848"/>
      <c r="AS39" s="848"/>
      <c r="AT39" s="848"/>
      <c r="AU39" s="848"/>
      <c r="AV39" s="848"/>
      <c r="AW39" s="848"/>
      <c r="AX39" s="848"/>
      <c r="AY39" s="848"/>
      <c r="AZ39" s="848"/>
      <c r="BA39" s="848"/>
      <c r="BB39" s="848"/>
      <c r="BC39" s="848"/>
      <c r="BD39" s="848"/>
      <c r="BE39" s="848"/>
      <c r="BF39" s="848"/>
      <c r="BG39" s="848"/>
      <c r="BH39" s="848"/>
    </row>
    <row r="40" spans="1:60">
      <c r="A40" s="840">
        <v>31</v>
      </c>
      <c r="B40" s="841" t="s">
        <v>60</v>
      </c>
      <c r="C40" s="842" t="s">
        <v>61</v>
      </c>
      <c r="D40" s="843" t="s">
        <v>1245</v>
      </c>
      <c r="E40" s="844">
        <v>1</v>
      </c>
      <c r="F40" s="845"/>
      <c r="G40" s="846">
        <f t="shared" si="14"/>
        <v>0</v>
      </c>
      <c r="H40" s="845"/>
      <c r="I40" s="846">
        <f t="shared" si="15"/>
        <v>0</v>
      </c>
      <c r="J40" s="845"/>
      <c r="K40" s="846">
        <f t="shared" si="16"/>
        <v>0</v>
      </c>
      <c r="L40" s="846">
        <v>21</v>
      </c>
      <c r="M40" s="846">
        <f t="shared" si="17"/>
        <v>0</v>
      </c>
      <c r="N40" s="846">
        <v>8.4999999999999995E-4</v>
      </c>
      <c r="O40" s="846">
        <f t="shared" si="18"/>
        <v>0</v>
      </c>
      <c r="P40" s="846">
        <v>0</v>
      </c>
      <c r="Q40" s="846">
        <f t="shared" si="19"/>
        <v>0</v>
      </c>
      <c r="R40" s="846" t="s">
        <v>146</v>
      </c>
      <c r="S40" s="846" t="s">
        <v>147</v>
      </c>
      <c r="T40" s="846">
        <v>0.44500000000000001</v>
      </c>
      <c r="U40" s="847">
        <f t="shared" si="20"/>
        <v>0.45</v>
      </c>
      <c r="V40" s="846"/>
      <c r="W40" s="848"/>
      <c r="X40" s="848"/>
      <c r="Y40" s="848"/>
      <c r="Z40" s="848"/>
      <c r="AA40" s="848"/>
      <c r="AB40" s="848"/>
      <c r="AC40" s="848"/>
      <c r="AD40" s="848"/>
      <c r="AE40" s="848"/>
      <c r="AF40" s="848"/>
      <c r="AG40" s="848" t="s">
        <v>148</v>
      </c>
      <c r="AH40" s="848"/>
      <c r="AI40" s="848"/>
      <c r="AJ40" s="848"/>
      <c r="AK40" s="848"/>
      <c r="AL40" s="848"/>
      <c r="AM40" s="848"/>
      <c r="AN40" s="848"/>
      <c r="AO40" s="848"/>
      <c r="AP40" s="848"/>
      <c r="AQ40" s="848"/>
      <c r="AR40" s="848"/>
      <c r="AS40" s="848"/>
      <c r="AT40" s="848"/>
      <c r="AU40" s="848"/>
      <c r="AV40" s="848"/>
      <c r="AW40" s="848"/>
      <c r="AX40" s="848"/>
      <c r="AY40" s="848"/>
      <c r="AZ40" s="848"/>
      <c r="BA40" s="848"/>
      <c r="BB40" s="848"/>
      <c r="BC40" s="848"/>
      <c r="BD40" s="848"/>
      <c r="BE40" s="848"/>
      <c r="BF40" s="848"/>
      <c r="BG40" s="848"/>
      <c r="BH40" s="848"/>
    </row>
    <row r="41" spans="1:60">
      <c r="A41" s="840">
        <v>32</v>
      </c>
      <c r="B41" s="841" t="s">
        <v>62</v>
      </c>
      <c r="C41" s="842" t="s">
        <v>63</v>
      </c>
      <c r="D41" s="843" t="s">
        <v>1245</v>
      </c>
      <c r="E41" s="844">
        <v>1</v>
      </c>
      <c r="F41" s="845"/>
      <c r="G41" s="846">
        <f t="shared" si="14"/>
        <v>0</v>
      </c>
      <c r="H41" s="845"/>
      <c r="I41" s="846">
        <f t="shared" si="15"/>
        <v>0</v>
      </c>
      <c r="J41" s="845"/>
      <c r="K41" s="846">
        <f t="shared" si="16"/>
        <v>0</v>
      </c>
      <c r="L41" s="846">
        <v>21</v>
      </c>
      <c r="M41" s="846">
        <f t="shared" si="17"/>
        <v>0</v>
      </c>
      <c r="N41" s="846">
        <v>2.2000000000000001E-4</v>
      </c>
      <c r="O41" s="846">
        <f t="shared" si="18"/>
        <v>0</v>
      </c>
      <c r="P41" s="846">
        <v>0</v>
      </c>
      <c r="Q41" s="846">
        <f t="shared" si="19"/>
        <v>0</v>
      </c>
      <c r="R41" s="846" t="s">
        <v>146</v>
      </c>
      <c r="S41" s="846" t="s">
        <v>147</v>
      </c>
      <c r="T41" s="846">
        <v>0.246</v>
      </c>
      <c r="U41" s="847">
        <f t="shared" si="20"/>
        <v>0.25</v>
      </c>
      <c r="V41" s="846"/>
      <c r="W41" s="848"/>
      <c r="X41" s="848"/>
      <c r="Y41" s="848"/>
      <c r="Z41" s="848"/>
      <c r="AA41" s="848"/>
      <c r="AB41" s="848"/>
      <c r="AC41" s="848"/>
      <c r="AD41" s="848"/>
      <c r="AE41" s="848"/>
      <c r="AF41" s="848"/>
      <c r="AG41" s="848" t="s">
        <v>148</v>
      </c>
      <c r="AH41" s="848"/>
      <c r="AI41" s="848"/>
      <c r="AJ41" s="848"/>
      <c r="AK41" s="848"/>
      <c r="AL41" s="848"/>
      <c r="AM41" s="848"/>
      <c r="AN41" s="848"/>
      <c r="AO41" s="848"/>
      <c r="AP41" s="848"/>
      <c r="AQ41" s="848"/>
      <c r="AR41" s="848"/>
      <c r="AS41" s="848"/>
      <c r="AT41" s="848"/>
      <c r="AU41" s="848"/>
      <c r="AV41" s="848"/>
      <c r="AW41" s="848"/>
      <c r="AX41" s="848"/>
      <c r="AY41" s="848"/>
      <c r="AZ41" s="848"/>
      <c r="BA41" s="848"/>
      <c r="BB41" s="848"/>
      <c r="BC41" s="848"/>
      <c r="BD41" s="848"/>
      <c r="BE41" s="848"/>
      <c r="BF41" s="848"/>
      <c r="BG41" s="848"/>
      <c r="BH41" s="848"/>
    </row>
    <row r="42" spans="1:60">
      <c r="A42" s="840">
        <v>33</v>
      </c>
      <c r="B42" s="841" t="s">
        <v>64</v>
      </c>
      <c r="C42" s="842" t="s">
        <v>65</v>
      </c>
      <c r="D42" s="843" t="s">
        <v>1245</v>
      </c>
      <c r="E42" s="844">
        <v>1</v>
      </c>
      <c r="F42" s="845"/>
      <c r="G42" s="846">
        <f t="shared" si="14"/>
        <v>0</v>
      </c>
      <c r="H42" s="845"/>
      <c r="I42" s="846">
        <f t="shared" si="15"/>
        <v>0</v>
      </c>
      <c r="J42" s="845"/>
      <c r="K42" s="846">
        <f t="shared" si="16"/>
        <v>0</v>
      </c>
      <c r="L42" s="846">
        <v>21</v>
      </c>
      <c r="M42" s="846">
        <f t="shared" si="17"/>
        <v>0</v>
      </c>
      <c r="N42" s="846">
        <v>2.2000000000000001E-4</v>
      </c>
      <c r="O42" s="846">
        <f t="shared" si="18"/>
        <v>0</v>
      </c>
      <c r="P42" s="846">
        <v>0</v>
      </c>
      <c r="Q42" s="846">
        <f t="shared" si="19"/>
        <v>0</v>
      </c>
      <c r="R42" s="846" t="s">
        <v>146</v>
      </c>
      <c r="S42" s="846" t="s">
        <v>147</v>
      </c>
      <c r="T42" s="846">
        <v>0.246</v>
      </c>
      <c r="U42" s="847">
        <f t="shared" si="20"/>
        <v>0.25</v>
      </c>
      <c r="V42" s="846"/>
      <c r="W42" s="848"/>
      <c r="X42" s="848"/>
      <c r="Y42" s="848"/>
      <c r="Z42" s="848"/>
      <c r="AA42" s="848"/>
      <c r="AB42" s="848"/>
      <c r="AC42" s="848"/>
      <c r="AD42" s="848"/>
      <c r="AE42" s="848"/>
      <c r="AF42" s="848"/>
      <c r="AG42" s="848" t="s">
        <v>148</v>
      </c>
      <c r="AH42" s="848"/>
      <c r="AI42" s="848"/>
      <c r="AJ42" s="848"/>
      <c r="AK42" s="848"/>
      <c r="AL42" s="848"/>
      <c r="AM42" s="848"/>
      <c r="AN42" s="848"/>
      <c r="AO42" s="848"/>
      <c r="AP42" s="848"/>
      <c r="AQ42" s="848"/>
      <c r="AR42" s="848"/>
      <c r="AS42" s="848"/>
      <c r="AT42" s="848"/>
      <c r="AU42" s="848"/>
      <c r="AV42" s="848"/>
      <c r="AW42" s="848"/>
      <c r="AX42" s="848"/>
      <c r="AY42" s="848"/>
      <c r="AZ42" s="848"/>
      <c r="BA42" s="848"/>
      <c r="BB42" s="848"/>
      <c r="BC42" s="848"/>
      <c r="BD42" s="848"/>
      <c r="BE42" s="848"/>
      <c r="BF42" s="848"/>
      <c r="BG42" s="848"/>
      <c r="BH42" s="848"/>
    </row>
    <row r="43" spans="1:60">
      <c r="A43" s="840">
        <v>34</v>
      </c>
      <c r="B43" s="841" t="s">
        <v>66</v>
      </c>
      <c r="C43" s="842" t="s">
        <v>67</v>
      </c>
      <c r="D43" s="843" t="s">
        <v>1245</v>
      </c>
      <c r="E43" s="844">
        <v>1</v>
      </c>
      <c r="F43" s="845"/>
      <c r="G43" s="846">
        <f t="shared" si="14"/>
        <v>0</v>
      </c>
      <c r="H43" s="845"/>
      <c r="I43" s="846">
        <f t="shared" si="15"/>
        <v>0</v>
      </c>
      <c r="J43" s="845"/>
      <c r="K43" s="846">
        <f t="shared" si="16"/>
        <v>0</v>
      </c>
      <c r="L43" s="846">
        <v>21</v>
      </c>
      <c r="M43" s="846">
        <f t="shared" si="17"/>
        <v>0</v>
      </c>
      <c r="N43" s="846">
        <v>2.0000000000000001E-4</v>
      </c>
      <c r="O43" s="846">
        <f t="shared" si="18"/>
        <v>0</v>
      </c>
      <c r="P43" s="846">
        <v>0</v>
      </c>
      <c r="Q43" s="846">
        <f t="shared" si="19"/>
        <v>0</v>
      </c>
      <c r="R43" s="846" t="s">
        <v>146</v>
      </c>
      <c r="S43" s="846" t="s">
        <v>147</v>
      </c>
      <c r="T43" s="846">
        <v>0.246</v>
      </c>
      <c r="U43" s="847">
        <f t="shared" si="20"/>
        <v>0.25</v>
      </c>
      <c r="V43" s="846"/>
      <c r="W43" s="848"/>
      <c r="X43" s="848"/>
      <c r="Y43" s="848"/>
      <c r="Z43" s="848"/>
      <c r="AA43" s="848"/>
      <c r="AB43" s="848"/>
      <c r="AC43" s="848"/>
      <c r="AD43" s="848"/>
      <c r="AE43" s="848"/>
      <c r="AF43" s="848"/>
      <c r="AG43" s="848" t="s">
        <v>148</v>
      </c>
      <c r="AH43" s="848"/>
      <c r="AI43" s="848"/>
      <c r="AJ43" s="848"/>
      <c r="AK43" s="848"/>
      <c r="AL43" s="848"/>
      <c r="AM43" s="848"/>
      <c r="AN43" s="848"/>
      <c r="AO43" s="848"/>
      <c r="AP43" s="848"/>
      <c r="AQ43" s="848"/>
      <c r="AR43" s="848"/>
      <c r="AS43" s="848"/>
      <c r="AT43" s="848"/>
      <c r="AU43" s="848"/>
      <c r="AV43" s="848"/>
      <c r="AW43" s="848"/>
      <c r="AX43" s="848"/>
      <c r="AY43" s="848"/>
      <c r="AZ43" s="848"/>
      <c r="BA43" s="848"/>
      <c r="BB43" s="848"/>
      <c r="BC43" s="848"/>
      <c r="BD43" s="848"/>
      <c r="BE43" s="848"/>
      <c r="BF43" s="848"/>
      <c r="BG43" s="848"/>
      <c r="BH43" s="848"/>
    </row>
    <row r="44" spans="1:60">
      <c r="A44" s="840">
        <v>35</v>
      </c>
      <c r="B44" s="841" t="s">
        <v>68</v>
      </c>
      <c r="C44" s="842" t="s">
        <v>69</v>
      </c>
      <c r="D44" s="843" t="s">
        <v>536</v>
      </c>
      <c r="E44" s="844">
        <v>2</v>
      </c>
      <c r="F44" s="845"/>
      <c r="G44" s="846">
        <f t="shared" si="14"/>
        <v>0</v>
      </c>
      <c r="H44" s="845"/>
      <c r="I44" s="846">
        <f t="shared" si="15"/>
        <v>0</v>
      </c>
      <c r="J44" s="845"/>
      <c r="K44" s="846">
        <f t="shared" si="16"/>
        <v>0</v>
      </c>
      <c r="L44" s="846">
        <v>21</v>
      </c>
      <c r="M44" s="846">
        <f t="shared" si="17"/>
        <v>0</v>
      </c>
      <c r="N44" s="846">
        <v>2.3E-3</v>
      </c>
      <c r="O44" s="846">
        <f t="shared" si="18"/>
        <v>0</v>
      </c>
      <c r="P44" s="846">
        <v>0</v>
      </c>
      <c r="Q44" s="846">
        <f t="shared" si="19"/>
        <v>0</v>
      </c>
      <c r="R44" s="846"/>
      <c r="S44" s="846" t="s">
        <v>165</v>
      </c>
      <c r="T44" s="846">
        <v>0.38</v>
      </c>
      <c r="U44" s="847">
        <f t="shared" si="20"/>
        <v>0.76</v>
      </c>
      <c r="V44" s="846"/>
      <c r="W44" s="848"/>
      <c r="X44" s="848"/>
      <c r="Y44" s="848"/>
      <c r="Z44" s="848"/>
      <c r="AA44" s="848"/>
      <c r="AB44" s="848"/>
      <c r="AC44" s="848"/>
      <c r="AD44" s="848"/>
      <c r="AE44" s="848"/>
      <c r="AF44" s="848"/>
      <c r="AG44" s="848" t="s">
        <v>148</v>
      </c>
      <c r="AH44" s="848"/>
      <c r="AI44" s="848"/>
      <c r="AJ44" s="848"/>
      <c r="AK44" s="848"/>
      <c r="AL44" s="848"/>
      <c r="AM44" s="848"/>
      <c r="AN44" s="848"/>
      <c r="AO44" s="848"/>
      <c r="AP44" s="848"/>
      <c r="AQ44" s="848"/>
      <c r="AR44" s="848"/>
      <c r="AS44" s="848"/>
      <c r="AT44" s="848"/>
      <c r="AU44" s="848"/>
      <c r="AV44" s="848"/>
      <c r="AW44" s="848"/>
      <c r="AX44" s="848"/>
      <c r="AY44" s="848"/>
      <c r="AZ44" s="848"/>
      <c r="BA44" s="848"/>
      <c r="BB44" s="848"/>
      <c r="BC44" s="848"/>
      <c r="BD44" s="848"/>
      <c r="BE44" s="848"/>
      <c r="BF44" s="848"/>
      <c r="BG44" s="848"/>
      <c r="BH44" s="848"/>
    </row>
    <row r="45" spans="1:60">
      <c r="A45" s="840">
        <v>36</v>
      </c>
      <c r="B45" s="841" t="s">
        <v>70</v>
      </c>
      <c r="C45" s="842" t="s">
        <v>71</v>
      </c>
      <c r="D45" s="843" t="s">
        <v>536</v>
      </c>
      <c r="E45" s="844">
        <v>1</v>
      </c>
      <c r="F45" s="845"/>
      <c r="G45" s="846">
        <f t="shared" si="14"/>
        <v>0</v>
      </c>
      <c r="H45" s="845"/>
      <c r="I45" s="846">
        <f t="shared" si="15"/>
        <v>0</v>
      </c>
      <c r="J45" s="845"/>
      <c r="K45" s="846">
        <f t="shared" si="16"/>
        <v>0</v>
      </c>
      <c r="L45" s="846">
        <v>21</v>
      </c>
      <c r="M45" s="846">
        <f t="shared" si="17"/>
        <v>0</v>
      </c>
      <c r="N45" s="846">
        <v>2.3E-3</v>
      </c>
      <c r="O45" s="846">
        <f t="shared" si="18"/>
        <v>0</v>
      </c>
      <c r="P45" s="846">
        <v>0</v>
      </c>
      <c r="Q45" s="846">
        <f t="shared" si="19"/>
        <v>0</v>
      </c>
      <c r="R45" s="846"/>
      <c r="S45" s="846" t="s">
        <v>165</v>
      </c>
      <c r="T45" s="846">
        <v>0.38</v>
      </c>
      <c r="U45" s="847">
        <f t="shared" si="20"/>
        <v>0.38</v>
      </c>
      <c r="V45" s="846"/>
      <c r="W45" s="848"/>
      <c r="X45" s="848"/>
      <c r="Y45" s="848"/>
      <c r="Z45" s="848"/>
      <c r="AA45" s="848"/>
      <c r="AB45" s="848"/>
      <c r="AC45" s="848"/>
      <c r="AD45" s="848"/>
      <c r="AE45" s="848"/>
      <c r="AF45" s="848"/>
      <c r="AG45" s="848" t="s">
        <v>148</v>
      </c>
      <c r="AH45" s="848"/>
      <c r="AI45" s="848"/>
      <c r="AJ45" s="848"/>
      <c r="AK45" s="848"/>
      <c r="AL45" s="848"/>
      <c r="AM45" s="848"/>
      <c r="AN45" s="848"/>
      <c r="AO45" s="848"/>
      <c r="AP45" s="848"/>
      <c r="AQ45" s="848"/>
      <c r="AR45" s="848"/>
      <c r="AS45" s="848"/>
      <c r="AT45" s="848"/>
      <c r="AU45" s="848"/>
      <c r="AV45" s="848"/>
      <c r="AW45" s="848"/>
      <c r="AX45" s="848"/>
      <c r="AY45" s="848"/>
      <c r="AZ45" s="848"/>
      <c r="BA45" s="848"/>
      <c r="BB45" s="848"/>
      <c r="BC45" s="848"/>
      <c r="BD45" s="848"/>
      <c r="BE45" s="848"/>
      <c r="BF45" s="848"/>
      <c r="BG45" s="848"/>
      <c r="BH45" s="848"/>
    </row>
    <row r="46" spans="1:60" ht="22">
      <c r="A46" s="840">
        <v>37</v>
      </c>
      <c r="B46" s="841" t="s">
        <v>72</v>
      </c>
      <c r="C46" s="842" t="s">
        <v>73</v>
      </c>
      <c r="D46" s="843" t="s">
        <v>1245</v>
      </c>
      <c r="E46" s="844">
        <v>1</v>
      </c>
      <c r="F46" s="845"/>
      <c r="G46" s="846">
        <f t="shared" si="14"/>
        <v>0</v>
      </c>
      <c r="H46" s="845"/>
      <c r="I46" s="846">
        <f t="shared" si="15"/>
        <v>0</v>
      </c>
      <c r="J46" s="845"/>
      <c r="K46" s="846">
        <f t="shared" si="16"/>
        <v>0</v>
      </c>
      <c r="L46" s="846">
        <v>21</v>
      </c>
      <c r="M46" s="846">
        <f t="shared" si="17"/>
        <v>0</v>
      </c>
      <c r="N46" s="846">
        <v>1.6999999999999999E-3</v>
      </c>
      <c r="O46" s="846">
        <f t="shared" si="18"/>
        <v>0</v>
      </c>
      <c r="P46" s="846">
        <v>0</v>
      </c>
      <c r="Q46" s="846">
        <f t="shared" si="19"/>
        <v>0</v>
      </c>
      <c r="R46" s="846"/>
      <c r="S46" s="846" t="s">
        <v>165</v>
      </c>
      <c r="T46" s="846">
        <v>0.44500000000000001</v>
      </c>
      <c r="U46" s="847">
        <f t="shared" si="20"/>
        <v>0.45</v>
      </c>
      <c r="V46" s="846"/>
      <c r="W46" s="848"/>
      <c r="X46" s="848"/>
      <c r="Y46" s="848"/>
      <c r="Z46" s="848"/>
      <c r="AA46" s="848"/>
      <c r="AB46" s="848"/>
      <c r="AC46" s="848"/>
      <c r="AD46" s="848"/>
      <c r="AE46" s="848"/>
      <c r="AF46" s="848"/>
      <c r="AG46" s="848" t="s">
        <v>148</v>
      </c>
      <c r="AH46" s="848"/>
      <c r="AI46" s="848"/>
      <c r="AJ46" s="848"/>
      <c r="AK46" s="848"/>
      <c r="AL46" s="848"/>
      <c r="AM46" s="848"/>
      <c r="AN46" s="848"/>
      <c r="AO46" s="848"/>
      <c r="AP46" s="848"/>
      <c r="AQ46" s="848"/>
      <c r="AR46" s="848"/>
      <c r="AS46" s="848"/>
      <c r="AT46" s="848"/>
      <c r="AU46" s="848"/>
      <c r="AV46" s="848"/>
      <c r="AW46" s="848"/>
      <c r="AX46" s="848"/>
      <c r="AY46" s="848"/>
      <c r="AZ46" s="848"/>
      <c r="BA46" s="848"/>
      <c r="BB46" s="848"/>
      <c r="BC46" s="848"/>
      <c r="BD46" s="848"/>
      <c r="BE46" s="848"/>
      <c r="BF46" s="848"/>
      <c r="BG46" s="848"/>
      <c r="BH46" s="848"/>
    </row>
    <row r="47" spans="1:60" ht="22">
      <c r="A47" s="840">
        <v>38</v>
      </c>
      <c r="B47" s="841" t="s">
        <v>74</v>
      </c>
      <c r="C47" s="842" t="s">
        <v>0</v>
      </c>
      <c r="D47" s="843" t="s">
        <v>1245</v>
      </c>
      <c r="E47" s="844">
        <v>1</v>
      </c>
      <c r="F47" s="845"/>
      <c r="G47" s="846">
        <f t="shared" si="14"/>
        <v>0</v>
      </c>
      <c r="H47" s="845"/>
      <c r="I47" s="846">
        <f t="shared" si="15"/>
        <v>0</v>
      </c>
      <c r="J47" s="845"/>
      <c r="K47" s="846">
        <f t="shared" si="16"/>
        <v>0</v>
      </c>
      <c r="L47" s="846">
        <v>21</v>
      </c>
      <c r="M47" s="846">
        <f t="shared" si="17"/>
        <v>0</v>
      </c>
      <c r="N47" s="846">
        <v>1.72E-3</v>
      </c>
      <c r="O47" s="846">
        <f t="shared" si="18"/>
        <v>0</v>
      </c>
      <c r="P47" s="846">
        <v>0</v>
      </c>
      <c r="Q47" s="846">
        <f t="shared" si="19"/>
        <v>0</v>
      </c>
      <c r="R47" s="846"/>
      <c r="S47" s="846" t="s">
        <v>165</v>
      </c>
      <c r="T47" s="846">
        <v>0.47599999999999998</v>
      </c>
      <c r="U47" s="847">
        <f t="shared" si="20"/>
        <v>0.48</v>
      </c>
      <c r="V47" s="846"/>
      <c r="W47" s="848"/>
      <c r="X47" s="848"/>
      <c r="Y47" s="848"/>
      <c r="Z47" s="848"/>
      <c r="AA47" s="848"/>
      <c r="AB47" s="848"/>
      <c r="AC47" s="848"/>
      <c r="AD47" s="848"/>
      <c r="AE47" s="848"/>
      <c r="AF47" s="848"/>
      <c r="AG47" s="848" t="s">
        <v>148</v>
      </c>
      <c r="AH47" s="848"/>
      <c r="AI47" s="848"/>
      <c r="AJ47" s="848"/>
      <c r="AK47" s="848"/>
      <c r="AL47" s="848"/>
      <c r="AM47" s="848"/>
      <c r="AN47" s="848"/>
      <c r="AO47" s="848"/>
      <c r="AP47" s="848"/>
      <c r="AQ47" s="848"/>
      <c r="AR47" s="848"/>
      <c r="AS47" s="848"/>
      <c r="AT47" s="848"/>
      <c r="AU47" s="848"/>
      <c r="AV47" s="848"/>
      <c r="AW47" s="848"/>
      <c r="AX47" s="848"/>
      <c r="AY47" s="848"/>
      <c r="AZ47" s="848"/>
      <c r="BA47" s="848"/>
      <c r="BB47" s="848"/>
      <c r="BC47" s="848"/>
      <c r="BD47" s="848"/>
      <c r="BE47" s="848"/>
      <c r="BF47" s="848"/>
      <c r="BG47" s="848"/>
      <c r="BH47" s="848"/>
    </row>
    <row r="48" spans="1:60">
      <c r="A48" s="840">
        <v>39</v>
      </c>
      <c r="B48" s="841" t="s">
        <v>1</v>
      </c>
      <c r="C48" s="842" t="s">
        <v>2</v>
      </c>
      <c r="D48" s="843" t="s">
        <v>1245</v>
      </c>
      <c r="E48" s="844">
        <v>1</v>
      </c>
      <c r="F48" s="845"/>
      <c r="G48" s="846">
        <f t="shared" si="14"/>
        <v>0</v>
      </c>
      <c r="H48" s="845"/>
      <c r="I48" s="846">
        <f t="shared" si="15"/>
        <v>0</v>
      </c>
      <c r="J48" s="845"/>
      <c r="K48" s="846">
        <f t="shared" si="16"/>
        <v>0</v>
      </c>
      <c r="L48" s="846">
        <v>21</v>
      </c>
      <c r="M48" s="846">
        <f t="shared" si="17"/>
        <v>0</v>
      </c>
      <c r="N48" s="846">
        <v>3.3000000000000002E-2</v>
      </c>
      <c r="O48" s="846">
        <f t="shared" si="18"/>
        <v>0.03</v>
      </c>
      <c r="P48" s="846">
        <v>0</v>
      </c>
      <c r="Q48" s="846">
        <f t="shared" si="19"/>
        <v>0</v>
      </c>
      <c r="R48" s="846"/>
      <c r="S48" s="846" t="s">
        <v>165</v>
      </c>
      <c r="T48" s="846">
        <v>0</v>
      </c>
      <c r="U48" s="847">
        <f t="shared" si="20"/>
        <v>0</v>
      </c>
      <c r="V48" s="846"/>
      <c r="W48" s="848"/>
      <c r="X48" s="848"/>
      <c r="Y48" s="848"/>
      <c r="Z48" s="848"/>
      <c r="AA48" s="848"/>
      <c r="AB48" s="848"/>
      <c r="AC48" s="848"/>
      <c r="AD48" s="848"/>
      <c r="AE48" s="848"/>
      <c r="AF48" s="848"/>
      <c r="AG48" s="848" t="s">
        <v>3</v>
      </c>
      <c r="AH48" s="848"/>
      <c r="AI48" s="848"/>
      <c r="AJ48" s="848"/>
      <c r="AK48" s="848"/>
      <c r="AL48" s="848"/>
      <c r="AM48" s="848"/>
      <c r="AN48" s="848"/>
      <c r="AO48" s="848"/>
      <c r="AP48" s="848"/>
      <c r="AQ48" s="848"/>
      <c r="AR48" s="848"/>
      <c r="AS48" s="848"/>
      <c r="AT48" s="848"/>
      <c r="AU48" s="848"/>
      <c r="AV48" s="848"/>
      <c r="AW48" s="848"/>
      <c r="AX48" s="848"/>
      <c r="AY48" s="848"/>
      <c r="AZ48" s="848"/>
      <c r="BA48" s="848"/>
      <c r="BB48" s="848"/>
      <c r="BC48" s="848"/>
      <c r="BD48" s="848"/>
      <c r="BE48" s="848"/>
      <c r="BF48" s="848"/>
      <c r="BG48" s="848"/>
      <c r="BH48" s="848"/>
    </row>
    <row r="49" spans="1:60">
      <c r="A49" s="840">
        <v>40</v>
      </c>
      <c r="B49" s="841" t="s">
        <v>4</v>
      </c>
      <c r="C49" s="842" t="s">
        <v>5</v>
      </c>
      <c r="D49" s="843" t="s">
        <v>95</v>
      </c>
      <c r="E49" s="849"/>
      <c r="F49" s="845"/>
      <c r="G49" s="846">
        <f t="shared" si="14"/>
        <v>0</v>
      </c>
      <c r="H49" s="845"/>
      <c r="I49" s="846">
        <f t="shared" si="15"/>
        <v>0</v>
      </c>
      <c r="J49" s="845"/>
      <c r="K49" s="846">
        <f t="shared" si="16"/>
        <v>0</v>
      </c>
      <c r="L49" s="846">
        <v>21</v>
      </c>
      <c r="M49" s="846">
        <f t="shared" si="17"/>
        <v>0</v>
      </c>
      <c r="N49" s="846">
        <v>0</v>
      </c>
      <c r="O49" s="846">
        <f t="shared" si="18"/>
        <v>0</v>
      </c>
      <c r="P49" s="846">
        <v>0</v>
      </c>
      <c r="Q49" s="846">
        <f t="shared" si="19"/>
        <v>0</v>
      </c>
      <c r="R49" s="846" t="s">
        <v>146</v>
      </c>
      <c r="S49" s="846" t="s">
        <v>147</v>
      </c>
      <c r="T49" s="846">
        <v>0</v>
      </c>
      <c r="U49" s="847">
        <f t="shared" si="20"/>
        <v>0</v>
      </c>
      <c r="V49" s="846"/>
      <c r="W49" s="848"/>
      <c r="X49" s="848"/>
      <c r="Y49" s="848"/>
      <c r="Z49" s="848"/>
      <c r="AA49" s="848"/>
      <c r="AB49" s="848"/>
      <c r="AC49" s="848"/>
      <c r="AD49" s="848"/>
      <c r="AE49" s="848"/>
      <c r="AF49" s="848"/>
      <c r="AG49" s="848" t="s">
        <v>170</v>
      </c>
      <c r="AH49" s="848"/>
      <c r="AI49" s="848"/>
      <c r="AJ49" s="848"/>
      <c r="AK49" s="848"/>
      <c r="AL49" s="848"/>
      <c r="AM49" s="848"/>
      <c r="AN49" s="848"/>
      <c r="AO49" s="848"/>
      <c r="AP49" s="848"/>
      <c r="AQ49" s="848"/>
      <c r="AR49" s="848"/>
      <c r="AS49" s="848"/>
      <c r="AT49" s="848"/>
      <c r="AU49" s="848"/>
      <c r="AV49" s="848"/>
      <c r="AW49" s="848"/>
      <c r="AX49" s="848"/>
      <c r="AY49" s="848"/>
      <c r="AZ49" s="848"/>
      <c r="BA49" s="848"/>
      <c r="BB49" s="848"/>
      <c r="BC49" s="848"/>
      <c r="BD49" s="848"/>
      <c r="BE49" s="848"/>
      <c r="BF49" s="848"/>
      <c r="BG49" s="848"/>
      <c r="BH49" s="848"/>
    </row>
    <row r="50" spans="1:60">
      <c r="A50" s="850" t="s">
        <v>142</v>
      </c>
      <c r="B50" s="851" t="s">
        <v>117</v>
      </c>
      <c r="C50" s="852" t="s">
        <v>562</v>
      </c>
      <c r="D50" s="853"/>
      <c r="E50" s="854"/>
      <c r="F50" s="855"/>
      <c r="G50" s="855">
        <f>SUMIF(AG51:AG52,"&lt;&gt;NOR",G51:G52)</f>
        <v>0</v>
      </c>
      <c r="H50" s="855"/>
      <c r="I50" s="855">
        <f>SUM(I51:I52)</f>
        <v>0</v>
      </c>
      <c r="J50" s="855"/>
      <c r="K50" s="855">
        <f>SUM(K51:K52)</f>
        <v>0</v>
      </c>
      <c r="L50" s="855"/>
      <c r="M50" s="855">
        <f>SUM(M51:M52)</f>
        <v>0</v>
      </c>
      <c r="N50" s="855"/>
      <c r="O50" s="855">
        <f>SUM(O51:O52)</f>
        <v>0</v>
      </c>
      <c r="P50" s="855"/>
      <c r="Q50" s="855">
        <f>SUM(Q51:Q52)</f>
        <v>0</v>
      </c>
      <c r="R50" s="855"/>
      <c r="S50" s="855"/>
      <c r="T50" s="855"/>
      <c r="U50" s="856">
        <f>SUM(U51:U52)</f>
        <v>0</v>
      </c>
      <c r="V50" s="855"/>
      <c r="AG50" s="356" t="s">
        <v>143</v>
      </c>
    </row>
    <row r="51" spans="1:60">
      <c r="A51" s="840">
        <v>41</v>
      </c>
      <c r="B51" s="841" t="s">
        <v>6</v>
      </c>
      <c r="C51" s="842" t="s">
        <v>7</v>
      </c>
      <c r="D51" s="843" t="s">
        <v>8</v>
      </c>
      <c r="E51" s="844">
        <v>15</v>
      </c>
      <c r="F51" s="845"/>
      <c r="G51" s="846">
        <f>ROUND(E51*F51,2)</f>
        <v>0</v>
      </c>
      <c r="H51" s="845"/>
      <c r="I51" s="846">
        <f>ROUND(E51*H51,2)</f>
        <v>0</v>
      </c>
      <c r="J51" s="845"/>
      <c r="K51" s="846">
        <f>ROUND(E51*J51,2)</f>
        <v>0</v>
      </c>
      <c r="L51" s="846">
        <v>21</v>
      </c>
      <c r="M51" s="846">
        <f>G51*(1+L51/100)</f>
        <v>0</v>
      </c>
      <c r="N51" s="846">
        <v>0</v>
      </c>
      <c r="O51" s="846">
        <f>ROUND(E51*N51,2)</f>
        <v>0</v>
      </c>
      <c r="P51" s="846">
        <v>0</v>
      </c>
      <c r="Q51" s="846">
        <f>ROUND(E51*P51,2)</f>
        <v>0</v>
      </c>
      <c r="R51" s="846"/>
      <c r="S51" s="846" t="s">
        <v>165</v>
      </c>
      <c r="T51" s="846">
        <v>0</v>
      </c>
      <c r="U51" s="847">
        <f>ROUND(E51*T51,2)</f>
        <v>0</v>
      </c>
      <c r="V51" s="846"/>
      <c r="W51" s="848"/>
      <c r="X51" s="848"/>
      <c r="Y51" s="848"/>
      <c r="Z51" s="848"/>
      <c r="AA51" s="848"/>
      <c r="AB51" s="848"/>
      <c r="AC51" s="848"/>
      <c r="AD51" s="848"/>
      <c r="AE51" s="848"/>
      <c r="AF51" s="848"/>
      <c r="AG51" s="848" t="s">
        <v>148</v>
      </c>
      <c r="AH51" s="848"/>
      <c r="AI51" s="848"/>
      <c r="AJ51" s="848"/>
      <c r="AK51" s="848"/>
      <c r="AL51" s="848"/>
      <c r="AM51" s="848"/>
      <c r="AN51" s="848"/>
      <c r="AO51" s="848"/>
      <c r="AP51" s="848"/>
      <c r="AQ51" s="848"/>
      <c r="AR51" s="848"/>
      <c r="AS51" s="848"/>
      <c r="AT51" s="848"/>
      <c r="AU51" s="848"/>
      <c r="AV51" s="848"/>
      <c r="AW51" s="848"/>
      <c r="AX51" s="848"/>
      <c r="AY51" s="848"/>
      <c r="AZ51" s="848"/>
      <c r="BA51" s="848"/>
      <c r="BB51" s="848"/>
      <c r="BC51" s="848"/>
      <c r="BD51" s="848"/>
      <c r="BE51" s="848"/>
      <c r="BF51" s="848"/>
      <c r="BG51" s="848"/>
      <c r="BH51" s="848"/>
    </row>
    <row r="52" spans="1:60" ht="22">
      <c r="A52" s="840">
        <v>42</v>
      </c>
      <c r="B52" s="841" t="s">
        <v>9</v>
      </c>
      <c r="C52" s="842" t="s">
        <v>10</v>
      </c>
      <c r="D52" s="843" t="s">
        <v>8</v>
      </c>
      <c r="E52" s="844">
        <v>15</v>
      </c>
      <c r="F52" s="845"/>
      <c r="G52" s="846">
        <f>ROUND(E52*F52,2)</f>
        <v>0</v>
      </c>
      <c r="H52" s="845"/>
      <c r="I52" s="846">
        <f>ROUND(E52*H52,2)</f>
        <v>0</v>
      </c>
      <c r="J52" s="845"/>
      <c r="K52" s="846">
        <f>ROUND(E52*J52,2)</f>
        <v>0</v>
      </c>
      <c r="L52" s="846">
        <v>21</v>
      </c>
      <c r="M52" s="846">
        <f>G52*(1+L52/100)</f>
        <v>0</v>
      </c>
      <c r="N52" s="846">
        <v>0</v>
      </c>
      <c r="O52" s="846">
        <f>ROUND(E52*N52,2)</f>
        <v>0</v>
      </c>
      <c r="P52" s="846">
        <v>0</v>
      </c>
      <c r="Q52" s="846">
        <f>ROUND(E52*P52,2)</f>
        <v>0</v>
      </c>
      <c r="R52" s="846"/>
      <c r="S52" s="846" t="s">
        <v>165</v>
      </c>
      <c r="T52" s="846">
        <v>0</v>
      </c>
      <c r="U52" s="847">
        <f>ROUND(E52*T52,2)</f>
        <v>0</v>
      </c>
      <c r="V52" s="846"/>
      <c r="W52" s="848"/>
      <c r="X52" s="848"/>
      <c r="Y52" s="848"/>
      <c r="Z52" s="848"/>
      <c r="AA52" s="848"/>
      <c r="AB52" s="848"/>
      <c r="AC52" s="848"/>
      <c r="AD52" s="848"/>
      <c r="AE52" s="848"/>
      <c r="AF52" s="848"/>
      <c r="AG52" s="848" t="s">
        <v>148</v>
      </c>
      <c r="AH52" s="848"/>
      <c r="AI52" s="848"/>
      <c r="AJ52" s="848"/>
      <c r="AK52" s="848"/>
      <c r="AL52" s="848"/>
      <c r="AM52" s="848"/>
      <c r="AN52" s="848"/>
      <c r="AO52" s="848"/>
      <c r="AP52" s="848"/>
      <c r="AQ52" s="848"/>
      <c r="AR52" s="848"/>
      <c r="AS52" s="848"/>
      <c r="AT52" s="848"/>
      <c r="AU52" s="848"/>
      <c r="AV52" s="848"/>
      <c r="AW52" s="848"/>
      <c r="AX52" s="848"/>
      <c r="AY52" s="848"/>
      <c r="AZ52" s="848"/>
      <c r="BA52" s="848"/>
      <c r="BB52" s="848"/>
      <c r="BC52" s="848"/>
      <c r="BD52" s="848"/>
      <c r="BE52" s="848"/>
      <c r="BF52" s="848"/>
      <c r="BG52" s="848"/>
      <c r="BH52" s="848"/>
    </row>
    <row r="53" spans="1:60">
      <c r="A53" s="850" t="s">
        <v>142</v>
      </c>
      <c r="B53" s="851" t="s">
        <v>90</v>
      </c>
      <c r="C53" s="852" t="s">
        <v>91</v>
      </c>
      <c r="D53" s="853"/>
      <c r="E53" s="854"/>
      <c r="F53" s="855"/>
      <c r="G53" s="855">
        <f>SUMIF(AG54:AG56,"&lt;&gt;NOR",G54:G56)</f>
        <v>0</v>
      </c>
      <c r="H53" s="855"/>
      <c r="I53" s="855">
        <f>SUM(I54:I56)</f>
        <v>0</v>
      </c>
      <c r="J53" s="855"/>
      <c r="K53" s="855">
        <f>SUM(K54:K56)</f>
        <v>0</v>
      </c>
      <c r="L53" s="855"/>
      <c r="M53" s="855">
        <f>SUM(M54:M56)</f>
        <v>0</v>
      </c>
      <c r="N53" s="855"/>
      <c r="O53" s="855">
        <f>SUM(O54:O56)</f>
        <v>0</v>
      </c>
      <c r="P53" s="855"/>
      <c r="Q53" s="855">
        <f>SUM(Q54:Q56)</f>
        <v>0</v>
      </c>
      <c r="R53" s="855"/>
      <c r="S53" s="855"/>
      <c r="T53" s="855"/>
      <c r="U53" s="856">
        <f>SUM(U54:U56)</f>
        <v>0</v>
      </c>
      <c r="V53" s="855"/>
      <c r="AG53" s="356" t="s">
        <v>143</v>
      </c>
    </row>
    <row r="54" spans="1:60">
      <c r="A54" s="840">
        <v>43</v>
      </c>
      <c r="B54" s="841" t="s">
        <v>11</v>
      </c>
      <c r="C54" s="842" t="s">
        <v>533</v>
      </c>
      <c r="D54" s="843" t="s">
        <v>12</v>
      </c>
      <c r="E54" s="844">
        <v>1</v>
      </c>
      <c r="F54" s="845"/>
      <c r="G54" s="846">
        <f>ROUND(E54*F54,2)</f>
        <v>0</v>
      </c>
      <c r="H54" s="845"/>
      <c r="I54" s="846">
        <f>ROUND(E54*H54,2)</f>
        <v>0</v>
      </c>
      <c r="J54" s="845"/>
      <c r="K54" s="846">
        <f>ROUND(E54*J54,2)</f>
        <v>0</v>
      </c>
      <c r="L54" s="846">
        <v>21</v>
      </c>
      <c r="M54" s="846">
        <f>G54*(1+L54/100)</f>
        <v>0</v>
      </c>
      <c r="N54" s="846">
        <v>0</v>
      </c>
      <c r="O54" s="846">
        <f>ROUND(E54*N54,2)</f>
        <v>0</v>
      </c>
      <c r="P54" s="846">
        <v>0</v>
      </c>
      <c r="Q54" s="846">
        <f>ROUND(E54*P54,2)</f>
        <v>0</v>
      </c>
      <c r="R54" s="846"/>
      <c r="S54" s="846" t="s">
        <v>147</v>
      </c>
      <c r="T54" s="846">
        <v>0</v>
      </c>
      <c r="U54" s="847">
        <f>ROUND(E54*T54,2)</f>
        <v>0</v>
      </c>
      <c r="V54" s="846"/>
      <c r="W54" s="848"/>
      <c r="X54" s="848"/>
      <c r="Y54" s="848"/>
      <c r="Z54" s="848"/>
      <c r="AA54" s="848"/>
      <c r="AB54" s="848"/>
      <c r="AC54" s="848"/>
      <c r="AD54" s="848"/>
      <c r="AE54" s="848"/>
      <c r="AF54" s="848"/>
      <c r="AG54" s="848" t="s">
        <v>13</v>
      </c>
      <c r="AH54" s="848"/>
      <c r="AI54" s="848"/>
      <c r="AJ54" s="848"/>
      <c r="AK54" s="848"/>
      <c r="AL54" s="848"/>
      <c r="AM54" s="848"/>
      <c r="AN54" s="848"/>
      <c r="AO54" s="848"/>
      <c r="AP54" s="848"/>
      <c r="AQ54" s="848"/>
      <c r="AR54" s="848"/>
      <c r="AS54" s="848"/>
      <c r="AT54" s="848"/>
      <c r="AU54" s="848"/>
      <c r="AV54" s="848"/>
      <c r="AW54" s="848"/>
      <c r="AX54" s="848"/>
      <c r="AY54" s="848"/>
      <c r="AZ54" s="848"/>
      <c r="BA54" s="848"/>
      <c r="BB54" s="848"/>
      <c r="BC54" s="848"/>
      <c r="BD54" s="848"/>
      <c r="BE54" s="848"/>
      <c r="BF54" s="848"/>
      <c r="BG54" s="848"/>
      <c r="BH54" s="848"/>
    </row>
    <row r="55" spans="1:60">
      <c r="A55" s="840">
        <v>44</v>
      </c>
      <c r="B55" s="841" t="s">
        <v>14</v>
      </c>
      <c r="C55" s="842" t="s">
        <v>15</v>
      </c>
      <c r="D55" s="843" t="s">
        <v>12</v>
      </c>
      <c r="E55" s="844">
        <v>1</v>
      </c>
      <c r="F55" s="845"/>
      <c r="G55" s="846">
        <f>ROUND(E55*F55,2)</f>
        <v>0</v>
      </c>
      <c r="H55" s="845"/>
      <c r="I55" s="846">
        <f>ROUND(E55*H55,2)</f>
        <v>0</v>
      </c>
      <c r="J55" s="845"/>
      <c r="K55" s="846">
        <f>ROUND(E55*J55,2)</f>
        <v>0</v>
      </c>
      <c r="L55" s="846">
        <v>21</v>
      </c>
      <c r="M55" s="846">
        <f>G55*(1+L55/100)</f>
        <v>0</v>
      </c>
      <c r="N55" s="846">
        <v>0</v>
      </c>
      <c r="O55" s="846">
        <f>ROUND(E55*N55,2)</f>
        <v>0</v>
      </c>
      <c r="P55" s="846">
        <v>0</v>
      </c>
      <c r="Q55" s="846">
        <f>ROUND(E55*P55,2)</f>
        <v>0</v>
      </c>
      <c r="R55" s="846"/>
      <c r="S55" s="846" t="s">
        <v>147</v>
      </c>
      <c r="T55" s="846">
        <v>0</v>
      </c>
      <c r="U55" s="847">
        <f>ROUND(E55*T55,2)</f>
        <v>0</v>
      </c>
      <c r="V55" s="846"/>
      <c r="W55" s="848"/>
      <c r="X55" s="848"/>
      <c r="Y55" s="848"/>
      <c r="Z55" s="848"/>
      <c r="AA55" s="848"/>
      <c r="AB55" s="848"/>
      <c r="AC55" s="848"/>
      <c r="AD55" s="848"/>
      <c r="AE55" s="848"/>
      <c r="AF55" s="848"/>
      <c r="AG55" s="848" t="s">
        <v>16</v>
      </c>
      <c r="AH55" s="848"/>
      <c r="AI55" s="848"/>
      <c r="AJ55" s="848"/>
      <c r="AK55" s="848"/>
      <c r="AL55" s="848"/>
      <c r="AM55" s="848"/>
      <c r="AN55" s="848"/>
      <c r="AO55" s="848"/>
      <c r="AP55" s="848"/>
      <c r="AQ55" s="848"/>
      <c r="AR55" s="848"/>
      <c r="AS55" s="848"/>
      <c r="AT55" s="848"/>
      <c r="AU55" s="848"/>
      <c r="AV55" s="848"/>
      <c r="AW55" s="848"/>
      <c r="AX55" s="848"/>
      <c r="AY55" s="848"/>
      <c r="AZ55" s="848"/>
      <c r="BA55" s="848"/>
      <c r="BB55" s="848"/>
      <c r="BC55" s="848"/>
      <c r="BD55" s="848"/>
      <c r="BE55" s="848"/>
      <c r="BF55" s="848"/>
      <c r="BG55" s="848"/>
      <c r="BH55" s="848"/>
    </row>
    <row r="56" spans="1:60">
      <c r="A56" s="857">
        <v>45</v>
      </c>
      <c r="B56" s="858" t="s">
        <v>17</v>
      </c>
      <c r="C56" s="859" t="s">
        <v>18</v>
      </c>
      <c r="D56" s="860" t="s">
        <v>12</v>
      </c>
      <c r="E56" s="861">
        <v>1</v>
      </c>
      <c r="F56" s="862"/>
      <c r="G56" s="863">
        <f>ROUND(E56*F56,2)</f>
        <v>0</v>
      </c>
      <c r="H56" s="862"/>
      <c r="I56" s="863">
        <f>ROUND(E56*H56,2)</f>
        <v>0</v>
      </c>
      <c r="J56" s="862"/>
      <c r="K56" s="863">
        <f>ROUND(E56*J56,2)</f>
        <v>0</v>
      </c>
      <c r="L56" s="863">
        <v>21</v>
      </c>
      <c r="M56" s="863">
        <f>G56*(1+L56/100)</f>
        <v>0</v>
      </c>
      <c r="N56" s="863">
        <v>0</v>
      </c>
      <c r="O56" s="863">
        <f>ROUND(E56*N56,2)</f>
        <v>0</v>
      </c>
      <c r="P56" s="863">
        <v>0</v>
      </c>
      <c r="Q56" s="863">
        <f>ROUND(E56*P56,2)</f>
        <v>0</v>
      </c>
      <c r="R56" s="863"/>
      <c r="S56" s="863" t="s">
        <v>147</v>
      </c>
      <c r="T56" s="863">
        <v>0</v>
      </c>
      <c r="U56" s="864">
        <f>ROUND(E56*T56,2)</f>
        <v>0</v>
      </c>
      <c r="V56" s="863"/>
      <c r="W56" s="848"/>
      <c r="X56" s="848"/>
      <c r="Y56" s="848"/>
      <c r="Z56" s="848"/>
      <c r="AA56" s="848"/>
      <c r="AB56" s="848"/>
      <c r="AC56" s="848"/>
      <c r="AD56" s="848"/>
      <c r="AE56" s="848"/>
      <c r="AF56" s="848"/>
      <c r="AG56" s="848" t="s">
        <v>13</v>
      </c>
      <c r="AH56" s="848"/>
      <c r="AI56" s="848"/>
      <c r="AJ56" s="848"/>
      <c r="AK56" s="848"/>
      <c r="AL56" s="848"/>
      <c r="AM56" s="848"/>
      <c r="AN56" s="848"/>
      <c r="AO56" s="848"/>
      <c r="AP56" s="848"/>
      <c r="AQ56" s="848"/>
      <c r="AR56" s="848"/>
      <c r="AS56" s="848"/>
      <c r="AT56" s="848"/>
      <c r="AU56" s="848"/>
      <c r="AV56" s="848"/>
      <c r="AW56" s="848"/>
      <c r="AX56" s="848"/>
      <c r="AY56" s="848"/>
      <c r="AZ56" s="848"/>
      <c r="BA56" s="848"/>
      <c r="BB56" s="848"/>
      <c r="BC56" s="848"/>
      <c r="BD56" s="848"/>
      <c r="BE56" s="848"/>
      <c r="BF56" s="848"/>
      <c r="BG56" s="848"/>
      <c r="BH56" s="848"/>
    </row>
    <row r="57" spans="1:60">
      <c r="A57" s="865"/>
      <c r="B57" s="866" t="s">
        <v>1448</v>
      </c>
      <c r="C57" s="867" t="s">
        <v>1448</v>
      </c>
      <c r="D57" s="868"/>
      <c r="E57" s="865"/>
      <c r="F57" s="865"/>
      <c r="G57" s="865"/>
      <c r="H57" s="865"/>
      <c r="I57" s="865"/>
      <c r="J57" s="865"/>
      <c r="K57" s="865"/>
      <c r="L57" s="865"/>
      <c r="M57" s="865"/>
      <c r="N57" s="865"/>
      <c r="O57" s="865"/>
      <c r="P57" s="865"/>
      <c r="Q57" s="865"/>
      <c r="R57" s="865"/>
      <c r="S57" s="865"/>
      <c r="T57" s="865"/>
      <c r="U57" s="865"/>
      <c r="V57" s="865"/>
      <c r="AE57" s="356">
        <v>15</v>
      </c>
      <c r="AF57" s="356">
        <v>21</v>
      </c>
    </row>
    <row r="58" spans="1:60" ht="13">
      <c r="A58" s="869"/>
      <c r="B58" s="870" t="s">
        <v>88</v>
      </c>
      <c r="C58" s="871" t="s">
        <v>1448</v>
      </c>
      <c r="D58" s="872"/>
      <c r="E58" s="873"/>
      <c r="F58" s="873"/>
      <c r="G58" s="874">
        <f>G7+G19+G30+G50+G53</f>
        <v>0</v>
      </c>
      <c r="H58" s="865"/>
      <c r="I58" s="865"/>
      <c r="J58" s="865"/>
      <c r="K58" s="865"/>
      <c r="L58" s="865"/>
      <c r="M58" s="865"/>
      <c r="N58" s="865"/>
      <c r="O58" s="865"/>
      <c r="P58" s="865"/>
      <c r="Q58" s="865"/>
      <c r="R58" s="865"/>
      <c r="S58" s="865"/>
      <c r="T58" s="865"/>
      <c r="U58" s="865"/>
      <c r="V58" s="865"/>
      <c r="AE58" s="356">
        <f>SUMIF(L7:L56,AE57,G7:G56)</f>
        <v>0</v>
      </c>
      <c r="AF58" s="356">
        <f>SUMIF(L7:L56,AF57,G7:G56)</f>
        <v>0</v>
      </c>
      <c r="AG58" s="356" t="s">
        <v>19</v>
      </c>
    </row>
    <row r="59" spans="1:60">
      <c r="A59" s="865"/>
      <c r="B59" s="866" t="s">
        <v>1448</v>
      </c>
      <c r="C59" s="867" t="s">
        <v>1448</v>
      </c>
      <c r="D59" s="868"/>
      <c r="E59" s="865"/>
      <c r="F59" s="865"/>
      <c r="G59" s="865"/>
      <c r="H59" s="865"/>
      <c r="I59" s="865"/>
      <c r="J59" s="865"/>
      <c r="K59" s="865"/>
      <c r="L59" s="865"/>
      <c r="M59" s="865"/>
      <c r="N59" s="865"/>
      <c r="O59" s="865"/>
      <c r="P59" s="865"/>
      <c r="Q59" s="865"/>
      <c r="R59" s="865"/>
      <c r="S59" s="865"/>
      <c r="T59" s="865"/>
      <c r="U59" s="865"/>
      <c r="V59" s="865"/>
    </row>
    <row r="60" spans="1:60">
      <c r="A60" s="865"/>
      <c r="B60" s="866" t="s">
        <v>1448</v>
      </c>
      <c r="C60" s="867" t="s">
        <v>1448</v>
      </c>
      <c r="D60" s="868"/>
      <c r="E60" s="865"/>
      <c r="F60" s="865"/>
      <c r="G60" s="865"/>
      <c r="H60" s="865"/>
      <c r="I60" s="865"/>
      <c r="J60" s="865"/>
      <c r="K60" s="865"/>
      <c r="L60" s="865"/>
      <c r="M60" s="865"/>
      <c r="N60" s="865"/>
      <c r="O60" s="865"/>
      <c r="P60" s="865"/>
      <c r="Q60" s="865"/>
      <c r="R60" s="865"/>
      <c r="S60" s="865"/>
      <c r="T60" s="865"/>
      <c r="U60" s="865"/>
      <c r="V60" s="865"/>
    </row>
    <row r="61" spans="1:60">
      <c r="A61" s="875" t="s">
        <v>20</v>
      </c>
      <c r="B61" s="875"/>
      <c r="C61" s="876"/>
      <c r="D61" s="868"/>
      <c r="E61" s="865"/>
      <c r="F61" s="865"/>
      <c r="G61" s="865"/>
      <c r="H61" s="865"/>
      <c r="I61" s="865"/>
      <c r="J61" s="865"/>
      <c r="K61" s="865"/>
      <c r="L61" s="865"/>
      <c r="M61" s="865"/>
      <c r="N61" s="865"/>
      <c r="O61" s="865"/>
      <c r="P61" s="865"/>
      <c r="Q61" s="865"/>
      <c r="R61" s="865"/>
      <c r="S61" s="865"/>
      <c r="T61" s="865"/>
      <c r="U61" s="865"/>
      <c r="V61" s="865"/>
    </row>
    <row r="62" spans="1:60">
      <c r="A62" s="877"/>
      <c r="B62" s="878"/>
      <c r="C62" s="879"/>
      <c r="D62" s="878"/>
      <c r="E62" s="878"/>
      <c r="F62" s="878"/>
      <c r="G62" s="880"/>
      <c r="H62" s="865"/>
      <c r="I62" s="865"/>
      <c r="J62" s="865"/>
      <c r="K62" s="865"/>
      <c r="L62" s="865"/>
      <c r="M62" s="865"/>
      <c r="N62" s="865"/>
      <c r="O62" s="865"/>
      <c r="P62" s="865"/>
      <c r="Q62" s="865"/>
      <c r="R62" s="865"/>
      <c r="S62" s="865"/>
      <c r="T62" s="865"/>
      <c r="U62" s="865"/>
      <c r="V62" s="865"/>
      <c r="AG62" s="356" t="s">
        <v>21</v>
      </c>
    </row>
    <row r="63" spans="1:60">
      <c r="A63" s="881"/>
      <c r="B63" s="882"/>
      <c r="C63" s="883"/>
      <c r="D63" s="882"/>
      <c r="E63" s="882"/>
      <c r="F63" s="882"/>
      <c r="G63" s="884"/>
      <c r="H63" s="865"/>
      <c r="I63" s="865"/>
      <c r="J63" s="865"/>
      <c r="K63" s="865"/>
      <c r="L63" s="865"/>
      <c r="M63" s="865"/>
      <c r="N63" s="865"/>
      <c r="O63" s="865"/>
      <c r="P63" s="865"/>
      <c r="Q63" s="865"/>
      <c r="R63" s="865"/>
      <c r="S63" s="865"/>
      <c r="T63" s="865"/>
      <c r="U63" s="865"/>
      <c r="V63" s="865"/>
    </row>
    <row r="64" spans="1:60">
      <c r="A64" s="881"/>
      <c r="B64" s="882"/>
      <c r="C64" s="883"/>
      <c r="D64" s="882"/>
      <c r="E64" s="882"/>
      <c r="F64" s="882"/>
      <c r="G64" s="884"/>
      <c r="H64" s="865"/>
      <c r="I64" s="865"/>
      <c r="J64" s="865"/>
      <c r="K64" s="865"/>
      <c r="L64" s="865"/>
      <c r="M64" s="865"/>
      <c r="N64" s="865"/>
      <c r="O64" s="865"/>
      <c r="P64" s="865"/>
      <c r="Q64" s="865"/>
      <c r="R64" s="865"/>
      <c r="S64" s="865"/>
      <c r="T64" s="865"/>
      <c r="U64" s="865"/>
      <c r="V64" s="865"/>
    </row>
    <row r="65" spans="1:33">
      <c r="A65" s="881"/>
      <c r="B65" s="882"/>
      <c r="C65" s="883"/>
      <c r="D65" s="882"/>
      <c r="E65" s="882"/>
      <c r="F65" s="882"/>
      <c r="G65" s="884"/>
      <c r="H65" s="865"/>
      <c r="I65" s="865"/>
      <c r="J65" s="865"/>
      <c r="K65" s="865"/>
      <c r="L65" s="865"/>
      <c r="M65" s="865"/>
      <c r="N65" s="865"/>
      <c r="O65" s="865"/>
      <c r="P65" s="865"/>
      <c r="Q65" s="865"/>
      <c r="R65" s="865"/>
      <c r="S65" s="865"/>
      <c r="T65" s="865"/>
      <c r="U65" s="865"/>
      <c r="V65" s="865"/>
    </row>
    <row r="66" spans="1:33">
      <c r="A66" s="885"/>
      <c r="B66" s="886"/>
      <c r="C66" s="887"/>
      <c r="D66" s="886"/>
      <c r="E66" s="886"/>
      <c r="F66" s="886"/>
      <c r="G66" s="888"/>
      <c r="H66" s="865"/>
      <c r="I66" s="865"/>
      <c r="J66" s="865"/>
      <c r="K66" s="865"/>
      <c r="L66" s="865"/>
      <c r="M66" s="865"/>
      <c r="N66" s="865"/>
      <c r="O66" s="865"/>
      <c r="P66" s="865"/>
      <c r="Q66" s="865"/>
      <c r="R66" s="865"/>
      <c r="S66" s="865"/>
      <c r="T66" s="865"/>
      <c r="U66" s="865"/>
      <c r="V66" s="865"/>
    </row>
    <row r="67" spans="1:33">
      <c r="A67" s="865"/>
      <c r="B67" s="866" t="s">
        <v>1448</v>
      </c>
      <c r="C67" s="867" t="s">
        <v>1448</v>
      </c>
      <c r="D67" s="868"/>
      <c r="E67" s="865"/>
      <c r="F67" s="865"/>
      <c r="G67" s="865"/>
      <c r="H67" s="865"/>
      <c r="I67" s="865"/>
      <c r="J67" s="865"/>
      <c r="K67" s="865"/>
      <c r="L67" s="865"/>
      <c r="M67" s="865"/>
      <c r="N67" s="865"/>
      <c r="O67" s="865"/>
      <c r="P67" s="865"/>
      <c r="Q67" s="865"/>
      <c r="R67" s="865"/>
      <c r="S67" s="865"/>
      <c r="T67" s="865"/>
      <c r="U67" s="865"/>
      <c r="V67" s="865"/>
    </row>
    <row r="68" spans="1:33">
      <c r="C68" s="889"/>
      <c r="D68" s="827"/>
      <c r="AG68" s="356" t="s">
        <v>22</v>
      </c>
    </row>
    <row r="69" spans="1:33">
      <c r="D69" s="827"/>
    </row>
    <row r="70" spans="1:33">
      <c r="D70" s="827"/>
    </row>
    <row r="71" spans="1:33">
      <c r="D71" s="827"/>
    </row>
    <row r="72" spans="1:33">
      <c r="D72" s="827"/>
    </row>
    <row r="73" spans="1:33">
      <c r="D73" s="827"/>
    </row>
    <row r="74" spans="1:33">
      <c r="D74" s="827"/>
    </row>
    <row r="75" spans="1:33">
      <c r="D75" s="827"/>
    </row>
    <row r="76" spans="1:33">
      <c r="D76" s="827"/>
    </row>
    <row r="77" spans="1:33">
      <c r="D77" s="827"/>
    </row>
    <row r="78" spans="1:33">
      <c r="D78" s="827"/>
    </row>
    <row r="79" spans="1:33">
      <c r="D79" s="827"/>
    </row>
    <row r="80" spans="1:33">
      <c r="D80" s="827"/>
    </row>
    <row r="81" spans="4:4">
      <c r="D81" s="827"/>
    </row>
    <row r="82" spans="4:4">
      <c r="D82" s="827"/>
    </row>
    <row r="83" spans="4:4">
      <c r="D83" s="827"/>
    </row>
    <row r="84" spans="4:4">
      <c r="D84" s="827"/>
    </row>
    <row r="85" spans="4:4">
      <c r="D85" s="827"/>
    </row>
    <row r="86" spans="4:4">
      <c r="D86" s="827"/>
    </row>
    <row r="87" spans="4:4">
      <c r="D87" s="827"/>
    </row>
    <row r="88" spans="4:4">
      <c r="D88" s="827"/>
    </row>
    <row r="89" spans="4:4">
      <c r="D89" s="827"/>
    </row>
    <row r="90" spans="4:4">
      <c r="D90" s="827"/>
    </row>
    <row r="91" spans="4:4">
      <c r="D91" s="827"/>
    </row>
    <row r="92" spans="4:4">
      <c r="D92" s="827"/>
    </row>
    <row r="93" spans="4:4">
      <c r="D93" s="827"/>
    </row>
    <row r="94" spans="4:4">
      <c r="D94" s="827"/>
    </row>
    <row r="95" spans="4:4">
      <c r="D95" s="827"/>
    </row>
    <row r="96" spans="4:4">
      <c r="D96" s="827"/>
    </row>
    <row r="97" spans="4:4">
      <c r="D97" s="827"/>
    </row>
    <row r="98" spans="4:4">
      <c r="D98" s="827"/>
    </row>
    <row r="99" spans="4:4">
      <c r="D99" s="827"/>
    </row>
    <row r="100" spans="4:4">
      <c r="D100" s="827"/>
    </row>
    <row r="101" spans="4:4">
      <c r="D101" s="827"/>
    </row>
    <row r="102" spans="4:4">
      <c r="D102" s="827"/>
    </row>
    <row r="103" spans="4:4">
      <c r="D103" s="827"/>
    </row>
    <row r="104" spans="4:4">
      <c r="D104" s="827"/>
    </row>
    <row r="105" spans="4:4">
      <c r="D105" s="827"/>
    </row>
    <row r="106" spans="4:4">
      <c r="D106" s="827"/>
    </row>
    <row r="107" spans="4:4">
      <c r="D107" s="827"/>
    </row>
    <row r="108" spans="4:4">
      <c r="D108" s="827"/>
    </row>
    <row r="109" spans="4:4">
      <c r="D109" s="827"/>
    </row>
    <row r="110" spans="4:4">
      <c r="D110" s="827"/>
    </row>
    <row r="111" spans="4:4">
      <c r="D111" s="827"/>
    </row>
    <row r="112" spans="4:4">
      <c r="D112" s="827"/>
    </row>
    <row r="113" spans="4:4">
      <c r="D113" s="827"/>
    </row>
    <row r="114" spans="4:4">
      <c r="D114" s="827"/>
    </row>
    <row r="115" spans="4:4">
      <c r="D115" s="827"/>
    </row>
    <row r="116" spans="4:4">
      <c r="D116" s="827"/>
    </row>
    <row r="117" spans="4:4">
      <c r="D117" s="827"/>
    </row>
    <row r="118" spans="4:4">
      <c r="D118" s="827"/>
    </row>
    <row r="119" spans="4:4">
      <c r="D119" s="827"/>
    </row>
    <row r="120" spans="4:4">
      <c r="D120" s="827"/>
    </row>
    <row r="121" spans="4:4">
      <c r="D121" s="827"/>
    </row>
    <row r="122" spans="4:4">
      <c r="D122" s="827"/>
    </row>
    <row r="123" spans="4:4">
      <c r="D123" s="827"/>
    </row>
    <row r="124" spans="4:4">
      <c r="D124" s="827"/>
    </row>
    <row r="125" spans="4:4">
      <c r="D125" s="827"/>
    </row>
    <row r="126" spans="4:4">
      <c r="D126" s="827"/>
    </row>
    <row r="127" spans="4:4">
      <c r="D127" s="827"/>
    </row>
    <row r="128" spans="4:4">
      <c r="D128" s="827"/>
    </row>
    <row r="129" spans="4:4">
      <c r="D129" s="827"/>
    </row>
    <row r="130" spans="4:4">
      <c r="D130" s="827"/>
    </row>
    <row r="131" spans="4:4">
      <c r="D131" s="827"/>
    </row>
    <row r="132" spans="4:4">
      <c r="D132" s="827"/>
    </row>
    <row r="133" spans="4:4">
      <c r="D133" s="827"/>
    </row>
    <row r="134" spans="4:4">
      <c r="D134" s="827"/>
    </row>
    <row r="135" spans="4:4">
      <c r="D135" s="827"/>
    </row>
    <row r="136" spans="4:4">
      <c r="D136" s="827"/>
    </row>
    <row r="137" spans="4:4">
      <c r="D137" s="827"/>
    </row>
    <row r="138" spans="4:4">
      <c r="D138" s="827"/>
    </row>
    <row r="139" spans="4:4">
      <c r="D139" s="827"/>
    </row>
    <row r="140" spans="4:4">
      <c r="D140" s="827"/>
    </row>
    <row r="141" spans="4:4">
      <c r="D141" s="827"/>
    </row>
    <row r="142" spans="4:4">
      <c r="D142" s="827"/>
    </row>
    <row r="143" spans="4:4">
      <c r="D143" s="827"/>
    </row>
    <row r="144" spans="4:4">
      <c r="D144" s="827"/>
    </row>
    <row r="145" spans="4:4">
      <c r="D145" s="827"/>
    </row>
    <row r="146" spans="4:4">
      <c r="D146" s="827"/>
    </row>
    <row r="147" spans="4:4">
      <c r="D147" s="827"/>
    </row>
    <row r="148" spans="4:4">
      <c r="D148" s="827"/>
    </row>
    <row r="149" spans="4:4">
      <c r="D149" s="827"/>
    </row>
    <row r="150" spans="4:4">
      <c r="D150" s="827"/>
    </row>
    <row r="151" spans="4:4">
      <c r="D151" s="827"/>
    </row>
    <row r="152" spans="4:4">
      <c r="D152" s="827"/>
    </row>
    <row r="153" spans="4:4">
      <c r="D153" s="827"/>
    </row>
    <row r="154" spans="4:4">
      <c r="D154" s="827"/>
    </row>
    <row r="155" spans="4:4">
      <c r="D155" s="827"/>
    </row>
    <row r="156" spans="4:4">
      <c r="D156" s="827"/>
    </row>
    <row r="157" spans="4:4">
      <c r="D157" s="827"/>
    </row>
    <row r="158" spans="4:4">
      <c r="D158" s="827"/>
    </row>
    <row r="159" spans="4:4">
      <c r="D159" s="827"/>
    </row>
    <row r="160" spans="4:4">
      <c r="D160" s="827"/>
    </row>
    <row r="161" spans="4:4">
      <c r="D161" s="827"/>
    </row>
    <row r="162" spans="4:4">
      <c r="D162" s="827"/>
    </row>
    <row r="163" spans="4:4">
      <c r="D163" s="827"/>
    </row>
    <row r="164" spans="4:4">
      <c r="D164" s="827"/>
    </row>
    <row r="165" spans="4:4">
      <c r="D165" s="827"/>
    </row>
    <row r="166" spans="4:4">
      <c r="D166" s="827"/>
    </row>
    <row r="167" spans="4:4">
      <c r="D167" s="827"/>
    </row>
    <row r="168" spans="4:4">
      <c r="D168" s="827"/>
    </row>
    <row r="169" spans="4:4">
      <c r="D169" s="827"/>
    </row>
    <row r="170" spans="4:4">
      <c r="D170" s="827"/>
    </row>
    <row r="171" spans="4:4">
      <c r="D171" s="827"/>
    </row>
    <row r="172" spans="4:4">
      <c r="D172" s="827"/>
    </row>
    <row r="173" spans="4:4">
      <c r="D173" s="827"/>
    </row>
    <row r="174" spans="4:4">
      <c r="D174" s="827"/>
    </row>
    <row r="175" spans="4:4">
      <c r="D175" s="827"/>
    </row>
    <row r="176" spans="4:4">
      <c r="D176" s="827"/>
    </row>
    <row r="177" spans="4:4">
      <c r="D177" s="827"/>
    </row>
    <row r="178" spans="4:4">
      <c r="D178" s="827"/>
    </row>
    <row r="179" spans="4:4">
      <c r="D179" s="827"/>
    </row>
    <row r="180" spans="4:4">
      <c r="D180" s="827"/>
    </row>
    <row r="181" spans="4:4">
      <c r="D181" s="827"/>
    </row>
    <row r="182" spans="4:4">
      <c r="D182" s="827"/>
    </row>
    <row r="183" spans="4:4">
      <c r="D183" s="827"/>
    </row>
    <row r="184" spans="4:4">
      <c r="D184" s="827"/>
    </row>
    <row r="185" spans="4:4">
      <c r="D185" s="827"/>
    </row>
    <row r="186" spans="4:4">
      <c r="D186" s="827"/>
    </row>
    <row r="187" spans="4:4">
      <c r="D187" s="827"/>
    </row>
    <row r="188" spans="4:4">
      <c r="D188" s="827"/>
    </row>
    <row r="189" spans="4:4">
      <c r="D189" s="827"/>
    </row>
    <row r="190" spans="4:4">
      <c r="D190" s="827"/>
    </row>
    <row r="191" spans="4:4">
      <c r="D191" s="827"/>
    </row>
    <row r="192" spans="4:4">
      <c r="D192" s="827"/>
    </row>
    <row r="193" spans="4:4">
      <c r="D193" s="827"/>
    </row>
    <row r="194" spans="4:4">
      <c r="D194" s="827"/>
    </row>
    <row r="195" spans="4:4">
      <c r="D195" s="827"/>
    </row>
    <row r="196" spans="4:4">
      <c r="D196" s="827"/>
    </row>
    <row r="197" spans="4:4">
      <c r="D197" s="827"/>
    </row>
    <row r="198" spans="4:4">
      <c r="D198" s="827"/>
    </row>
    <row r="199" spans="4:4">
      <c r="D199" s="827"/>
    </row>
    <row r="200" spans="4:4">
      <c r="D200" s="827"/>
    </row>
    <row r="201" spans="4:4">
      <c r="D201" s="827"/>
    </row>
    <row r="202" spans="4:4">
      <c r="D202" s="827"/>
    </row>
    <row r="203" spans="4:4">
      <c r="D203" s="827"/>
    </row>
    <row r="204" spans="4:4">
      <c r="D204" s="827"/>
    </row>
    <row r="205" spans="4:4">
      <c r="D205" s="827"/>
    </row>
    <row r="206" spans="4:4">
      <c r="D206" s="827"/>
    </row>
    <row r="207" spans="4:4">
      <c r="D207" s="827"/>
    </row>
    <row r="208" spans="4:4">
      <c r="D208" s="827"/>
    </row>
    <row r="209" spans="4:4">
      <c r="D209" s="827"/>
    </row>
    <row r="210" spans="4:4">
      <c r="D210" s="827"/>
    </row>
    <row r="211" spans="4:4">
      <c r="D211" s="827"/>
    </row>
    <row r="212" spans="4:4">
      <c r="D212" s="827"/>
    </row>
    <row r="213" spans="4:4">
      <c r="D213" s="827"/>
    </row>
    <row r="214" spans="4:4">
      <c r="D214" s="827"/>
    </row>
    <row r="215" spans="4:4">
      <c r="D215" s="827"/>
    </row>
    <row r="216" spans="4:4">
      <c r="D216" s="827"/>
    </row>
    <row r="217" spans="4:4">
      <c r="D217" s="827"/>
    </row>
    <row r="218" spans="4:4">
      <c r="D218" s="827"/>
    </row>
    <row r="219" spans="4:4">
      <c r="D219" s="827"/>
    </row>
    <row r="220" spans="4:4">
      <c r="D220" s="827"/>
    </row>
    <row r="221" spans="4:4">
      <c r="D221" s="827"/>
    </row>
    <row r="222" spans="4:4">
      <c r="D222" s="827"/>
    </row>
    <row r="223" spans="4:4">
      <c r="D223" s="827"/>
    </row>
    <row r="224" spans="4:4">
      <c r="D224" s="827"/>
    </row>
    <row r="225" spans="4:4">
      <c r="D225" s="827"/>
    </row>
    <row r="226" spans="4:4">
      <c r="D226" s="827"/>
    </row>
    <row r="227" spans="4:4">
      <c r="D227" s="827"/>
    </row>
    <row r="228" spans="4:4">
      <c r="D228" s="827"/>
    </row>
    <row r="229" spans="4:4">
      <c r="D229" s="827"/>
    </row>
    <row r="230" spans="4:4">
      <c r="D230" s="827"/>
    </row>
    <row r="231" spans="4:4">
      <c r="D231" s="827"/>
    </row>
    <row r="232" spans="4:4">
      <c r="D232" s="827"/>
    </row>
    <row r="233" spans="4:4">
      <c r="D233" s="827"/>
    </row>
    <row r="234" spans="4:4">
      <c r="D234" s="827"/>
    </row>
    <row r="235" spans="4:4">
      <c r="D235" s="827"/>
    </row>
    <row r="236" spans="4:4">
      <c r="D236" s="827"/>
    </row>
    <row r="237" spans="4:4">
      <c r="D237" s="827"/>
    </row>
    <row r="238" spans="4:4">
      <c r="D238" s="827"/>
    </row>
    <row r="239" spans="4:4">
      <c r="D239" s="827"/>
    </row>
    <row r="240" spans="4:4">
      <c r="D240" s="827"/>
    </row>
    <row r="241" spans="4:4">
      <c r="D241" s="827"/>
    </row>
    <row r="242" spans="4:4">
      <c r="D242" s="827"/>
    </row>
    <row r="243" spans="4:4">
      <c r="D243" s="827"/>
    </row>
    <row r="244" spans="4:4">
      <c r="D244" s="827"/>
    </row>
    <row r="245" spans="4:4">
      <c r="D245" s="827"/>
    </row>
    <row r="246" spans="4:4">
      <c r="D246" s="827"/>
    </row>
    <row r="247" spans="4:4">
      <c r="D247" s="827"/>
    </row>
    <row r="248" spans="4:4">
      <c r="D248" s="827"/>
    </row>
    <row r="249" spans="4:4">
      <c r="D249" s="827"/>
    </row>
    <row r="250" spans="4:4">
      <c r="D250" s="827"/>
    </row>
    <row r="251" spans="4:4">
      <c r="D251" s="827"/>
    </row>
    <row r="252" spans="4:4">
      <c r="D252" s="827"/>
    </row>
    <row r="253" spans="4:4">
      <c r="D253" s="827"/>
    </row>
    <row r="254" spans="4:4">
      <c r="D254" s="827"/>
    </row>
    <row r="255" spans="4:4">
      <c r="D255" s="827"/>
    </row>
    <row r="256" spans="4:4">
      <c r="D256" s="827"/>
    </row>
    <row r="257" spans="4:4">
      <c r="D257" s="827"/>
    </row>
    <row r="258" spans="4:4">
      <c r="D258" s="827"/>
    </row>
    <row r="259" spans="4:4">
      <c r="D259" s="827"/>
    </row>
    <row r="260" spans="4:4">
      <c r="D260" s="827"/>
    </row>
    <row r="261" spans="4:4">
      <c r="D261" s="827"/>
    </row>
    <row r="262" spans="4:4">
      <c r="D262" s="827"/>
    </row>
    <row r="263" spans="4:4">
      <c r="D263" s="827"/>
    </row>
    <row r="264" spans="4:4">
      <c r="D264" s="827"/>
    </row>
    <row r="265" spans="4:4">
      <c r="D265" s="827"/>
    </row>
    <row r="266" spans="4:4">
      <c r="D266" s="827"/>
    </row>
    <row r="267" spans="4:4">
      <c r="D267" s="827"/>
    </row>
    <row r="268" spans="4:4">
      <c r="D268" s="827"/>
    </row>
    <row r="269" spans="4:4">
      <c r="D269" s="827"/>
    </row>
    <row r="270" spans="4:4">
      <c r="D270" s="827"/>
    </row>
    <row r="271" spans="4:4">
      <c r="D271" s="827"/>
    </row>
    <row r="272" spans="4:4">
      <c r="D272" s="827"/>
    </row>
    <row r="273" spans="4:4">
      <c r="D273" s="827"/>
    </row>
    <row r="274" spans="4:4">
      <c r="D274" s="827"/>
    </row>
    <row r="275" spans="4:4">
      <c r="D275" s="827"/>
    </row>
    <row r="276" spans="4:4">
      <c r="D276" s="827"/>
    </row>
    <row r="277" spans="4:4">
      <c r="D277" s="827"/>
    </row>
    <row r="278" spans="4:4">
      <c r="D278" s="827"/>
    </row>
    <row r="279" spans="4:4">
      <c r="D279" s="827"/>
    </row>
    <row r="280" spans="4:4">
      <c r="D280" s="827"/>
    </row>
    <row r="281" spans="4:4">
      <c r="D281" s="827"/>
    </row>
    <row r="282" spans="4:4">
      <c r="D282" s="827"/>
    </row>
    <row r="283" spans="4:4">
      <c r="D283" s="827"/>
    </row>
    <row r="284" spans="4:4">
      <c r="D284" s="827"/>
    </row>
    <row r="285" spans="4:4">
      <c r="D285" s="827"/>
    </row>
    <row r="286" spans="4:4">
      <c r="D286" s="827"/>
    </row>
    <row r="287" spans="4:4">
      <c r="D287" s="827"/>
    </row>
    <row r="288" spans="4:4">
      <c r="D288" s="827"/>
    </row>
    <row r="289" spans="4:4">
      <c r="D289" s="827"/>
    </row>
    <row r="290" spans="4:4">
      <c r="D290" s="827"/>
    </row>
    <row r="291" spans="4:4">
      <c r="D291" s="827"/>
    </row>
    <row r="292" spans="4:4">
      <c r="D292" s="827"/>
    </row>
    <row r="293" spans="4:4">
      <c r="D293" s="827"/>
    </row>
    <row r="294" spans="4:4">
      <c r="D294" s="827"/>
    </row>
    <row r="295" spans="4:4">
      <c r="D295" s="827"/>
    </row>
    <row r="296" spans="4:4">
      <c r="D296" s="827"/>
    </row>
    <row r="297" spans="4:4">
      <c r="D297" s="827"/>
    </row>
    <row r="298" spans="4:4">
      <c r="D298" s="827"/>
    </row>
    <row r="299" spans="4:4">
      <c r="D299" s="827"/>
    </row>
    <row r="300" spans="4:4">
      <c r="D300" s="827"/>
    </row>
    <row r="301" spans="4:4">
      <c r="D301" s="827"/>
    </row>
    <row r="302" spans="4:4">
      <c r="D302" s="827"/>
    </row>
    <row r="303" spans="4:4">
      <c r="D303" s="827"/>
    </row>
    <row r="304" spans="4:4">
      <c r="D304" s="827"/>
    </row>
    <row r="305" spans="4:4">
      <c r="D305" s="827"/>
    </row>
    <row r="306" spans="4:4">
      <c r="D306" s="827"/>
    </row>
    <row r="307" spans="4:4">
      <c r="D307" s="827"/>
    </row>
    <row r="308" spans="4:4">
      <c r="D308" s="827"/>
    </row>
    <row r="309" spans="4:4">
      <c r="D309" s="827"/>
    </row>
    <row r="310" spans="4:4">
      <c r="D310" s="827"/>
    </row>
    <row r="311" spans="4:4">
      <c r="D311" s="827"/>
    </row>
    <row r="312" spans="4:4">
      <c r="D312" s="827"/>
    </row>
    <row r="313" spans="4:4">
      <c r="D313" s="827"/>
    </row>
    <row r="314" spans="4:4">
      <c r="D314" s="827"/>
    </row>
    <row r="315" spans="4:4">
      <c r="D315" s="827"/>
    </row>
    <row r="316" spans="4:4">
      <c r="D316" s="827"/>
    </row>
    <row r="317" spans="4:4">
      <c r="D317" s="827"/>
    </row>
    <row r="318" spans="4:4">
      <c r="D318" s="827"/>
    </row>
    <row r="319" spans="4:4">
      <c r="D319" s="827"/>
    </row>
    <row r="320" spans="4:4">
      <c r="D320" s="827"/>
    </row>
    <row r="321" spans="4:4">
      <c r="D321" s="827"/>
    </row>
    <row r="322" spans="4:4">
      <c r="D322" s="827"/>
    </row>
    <row r="323" spans="4:4">
      <c r="D323" s="827"/>
    </row>
    <row r="324" spans="4:4">
      <c r="D324" s="827"/>
    </row>
    <row r="325" spans="4:4">
      <c r="D325" s="827"/>
    </row>
    <row r="326" spans="4:4">
      <c r="D326" s="827"/>
    </row>
    <row r="327" spans="4:4">
      <c r="D327" s="827"/>
    </row>
    <row r="328" spans="4:4">
      <c r="D328" s="827"/>
    </row>
    <row r="329" spans="4:4">
      <c r="D329" s="827"/>
    </row>
    <row r="330" spans="4:4">
      <c r="D330" s="827"/>
    </row>
    <row r="331" spans="4:4">
      <c r="D331" s="827"/>
    </row>
    <row r="332" spans="4:4">
      <c r="D332" s="827"/>
    </row>
    <row r="333" spans="4:4">
      <c r="D333" s="827"/>
    </row>
    <row r="334" spans="4:4">
      <c r="D334" s="827"/>
    </row>
    <row r="335" spans="4:4">
      <c r="D335" s="827"/>
    </row>
    <row r="336" spans="4:4">
      <c r="D336" s="827"/>
    </row>
    <row r="337" spans="4:4">
      <c r="D337" s="827"/>
    </row>
    <row r="338" spans="4:4">
      <c r="D338" s="827"/>
    </row>
    <row r="339" spans="4:4">
      <c r="D339" s="827"/>
    </row>
    <row r="340" spans="4:4">
      <c r="D340" s="827"/>
    </row>
    <row r="341" spans="4:4">
      <c r="D341" s="827"/>
    </row>
    <row r="342" spans="4:4">
      <c r="D342" s="827"/>
    </row>
    <row r="343" spans="4:4">
      <c r="D343" s="827"/>
    </row>
    <row r="344" spans="4:4">
      <c r="D344" s="827"/>
    </row>
    <row r="345" spans="4:4">
      <c r="D345" s="827"/>
    </row>
    <row r="346" spans="4:4">
      <c r="D346" s="827"/>
    </row>
    <row r="347" spans="4:4">
      <c r="D347" s="827"/>
    </row>
    <row r="348" spans="4:4">
      <c r="D348" s="827"/>
    </row>
    <row r="349" spans="4:4">
      <c r="D349" s="827"/>
    </row>
    <row r="350" spans="4:4">
      <c r="D350" s="827"/>
    </row>
    <row r="351" spans="4:4">
      <c r="D351" s="827"/>
    </row>
    <row r="352" spans="4:4">
      <c r="D352" s="827"/>
    </row>
    <row r="353" spans="4:4">
      <c r="D353" s="827"/>
    </row>
    <row r="354" spans="4:4">
      <c r="D354" s="827"/>
    </row>
    <row r="355" spans="4:4">
      <c r="D355" s="827"/>
    </row>
    <row r="356" spans="4:4">
      <c r="D356" s="827"/>
    </row>
    <row r="357" spans="4:4">
      <c r="D357" s="827"/>
    </row>
    <row r="358" spans="4:4">
      <c r="D358" s="827"/>
    </row>
    <row r="359" spans="4:4">
      <c r="D359" s="827"/>
    </row>
    <row r="360" spans="4:4">
      <c r="D360" s="827"/>
    </row>
    <row r="361" spans="4:4">
      <c r="D361" s="827"/>
    </row>
    <row r="362" spans="4:4">
      <c r="D362" s="827"/>
    </row>
    <row r="363" spans="4:4">
      <c r="D363" s="827"/>
    </row>
    <row r="364" spans="4:4">
      <c r="D364" s="827"/>
    </row>
    <row r="365" spans="4:4">
      <c r="D365" s="827"/>
    </row>
    <row r="366" spans="4:4">
      <c r="D366" s="827"/>
    </row>
    <row r="367" spans="4:4">
      <c r="D367" s="827"/>
    </row>
    <row r="368" spans="4:4">
      <c r="D368" s="827"/>
    </row>
    <row r="369" spans="4:4">
      <c r="D369" s="827"/>
    </row>
    <row r="370" spans="4:4">
      <c r="D370" s="827"/>
    </row>
    <row r="371" spans="4:4">
      <c r="D371" s="827"/>
    </row>
    <row r="372" spans="4:4">
      <c r="D372" s="827"/>
    </row>
    <row r="373" spans="4:4">
      <c r="D373" s="827"/>
    </row>
    <row r="374" spans="4:4">
      <c r="D374" s="827"/>
    </row>
    <row r="375" spans="4:4">
      <c r="D375" s="827"/>
    </row>
    <row r="376" spans="4:4">
      <c r="D376" s="827"/>
    </row>
    <row r="377" spans="4:4">
      <c r="D377" s="827"/>
    </row>
    <row r="378" spans="4:4">
      <c r="D378" s="827"/>
    </row>
    <row r="379" spans="4:4">
      <c r="D379" s="827"/>
    </row>
    <row r="380" spans="4:4">
      <c r="D380" s="827"/>
    </row>
    <row r="381" spans="4:4">
      <c r="D381" s="827"/>
    </row>
    <row r="382" spans="4:4">
      <c r="D382" s="827"/>
    </row>
    <row r="383" spans="4:4">
      <c r="D383" s="827"/>
    </row>
    <row r="384" spans="4:4">
      <c r="D384" s="827"/>
    </row>
    <row r="385" spans="4:4">
      <c r="D385" s="827"/>
    </row>
    <row r="386" spans="4:4">
      <c r="D386" s="827"/>
    </row>
    <row r="387" spans="4:4">
      <c r="D387" s="827"/>
    </row>
    <row r="388" spans="4:4">
      <c r="D388" s="827"/>
    </row>
    <row r="389" spans="4:4">
      <c r="D389" s="827"/>
    </row>
    <row r="390" spans="4:4">
      <c r="D390" s="827"/>
    </row>
    <row r="391" spans="4:4">
      <c r="D391" s="827"/>
    </row>
    <row r="392" spans="4:4">
      <c r="D392" s="827"/>
    </row>
    <row r="393" spans="4:4">
      <c r="D393" s="827"/>
    </row>
    <row r="394" spans="4:4">
      <c r="D394" s="827"/>
    </row>
    <row r="395" spans="4:4">
      <c r="D395" s="827"/>
    </row>
    <row r="396" spans="4:4">
      <c r="D396" s="827"/>
    </row>
    <row r="397" spans="4:4">
      <c r="D397" s="827"/>
    </row>
    <row r="398" spans="4:4">
      <c r="D398" s="827"/>
    </row>
    <row r="399" spans="4:4">
      <c r="D399" s="827"/>
    </row>
    <row r="400" spans="4:4">
      <c r="D400" s="827"/>
    </row>
    <row r="401" spans="4:4">
      <c r="D401" s="827"/>
    </row>
    <row r="402" spans="4:4">
      <c r="D402" s="827"/>
    </row>
    <row r="403" spans="4:4">
      <c r="D403" s="827"/>
    </row>
    <row r="404" spans="4:4">
      <c r="D404" s="827"/>
    </row>
    <row r="405" spans="4:4">
      <c r="D405" s="827"/>
    </row>
    <row r="406" spans="4:4">
      <c r="D406" s="827"/>
    </row>
    <row r="407" spans="4:4">
      <c r="D407" s="827"/>
    </row>
    <row r="408" spans="4:4">
      <c r="D408" s="827"/>
    </row>
    <row r="409" spans="4:4">
      <c r="D409" s="827"/>
    </row>
    <row r="410" spans="4:4">
      <c r="D410" s="827"/>
    </row>
    <row r="411" spans="4:4">
      <c r="D411" s="827"/>
    </row>
    <row r="412" spans="4:4">
      <c r="D412" s="827"/>
    </row>
    <row r="413" spans="4:4">
      <c r="D413" s="827"/>
    </row>
    <row r="414" spans="4:4">
      <c r="D414" s="827"/>
    </row>
    <row r="415" spans="4:4">
      <c r="D415" s="827"/>
    </row>
    <row r="416" spans="4:4">
      <c r="D416" s="827"/>
    </row>
    <row r="417" spans="4:4">
      <c r="D417" s="827"/>
    </row>
    <row r="418" spans="4:4">
      <c r="D418" s="827"/>
    </row>
    <row r="419" spans="4:4">
      <c r="D419" s="827"/>
    </row>
    <row r="420" spans="4:4">
      <c r="D420" s="827"/>
    </row>
    <row r="421" spans="4:4">
      <c r="D421" s="827"/>
    </row>
    <row r="422" spans="4:4">
      <c r="D422" s="827"/>
    </row>
    <row r="423" spans="4:4">
      <c r="D423" s="827"/>
    </row>
    <row r="424" spans="4:4">
      <c r="D424" s="827"/>
    </row>
    <row r="425" spans="4:4">
      <c r="D425" s="827"/>
    </row>
    <row r="426" spans="4:4">
      <c r="D426" s="827"/>
    </row>
    <row r="427" spans="4:4">
      <c r="D427" s="827"/>
    </row>
    <row r="428" spans="4:4">
      <c r="D428" s="827"/>
    </row>
    <row r="429" spans="4:4">
      <c r="D429" s="827"/>
    </row>
    <row r="430" spans="4:4">
      <c r="D430" s="827"/>
    </row>
    <row r="431" spans="4:4">
      <c r="D431" s="827"/>
    </row>
    <row r="432" spans="4:4">
      <c r="D432" s="827"/>
    </row>
    <row r="433" spans="4:4">
      <c r="D433" s="827"/>
    </row>
    <row r="434" spans="4:4">
      <c r="D434" s="827"/>
    </row>
    <row r="435" spans="4:4">
      <c r="D435" s="827"/>
    </row>
    <row r="436" spans="4:4">
      <c r="D436" s="827"/>
    </row>
    <row r="437" spans="4:4">
      <c r="D437" s="827"/>
    </row>
    <row r="438" spans="4:4">
      <c r="D438" s="827"/>
    </row>
    <row r="439" spans="4:4">
      <c r="D439" s="827"/>
    </row>
    <row r="440" spans="4:4">
      <c r="D440" s="827"/>
    </row>
    <row r="441" spans="4:4">
      <c r="D441" s="827"/>
    </row>
    <row r="442" spans="4:4">
      <c r="D442" s="827"/>
    </row>
    <row r="443" spans="4:4">
      <c r="D443" s="827"/>
    </row>
    <row r="444" spans="4:4">
      <c r="D444" s="827"/>
    </row>
    <row r="445" spans="4:4">
      <c r="D445" s="827"/>
    </row>
    <row r="446" spans="4:4">
      <c r="D446" s="827"/>
    </row>
    <row r="447" spans="4:4">
      <c r="D447" s="827"/>
    </row>
    <row r="448" spans="4:4">
      <c r="D448" s="827"/>
    </row>
    <row r="449" spans="4:4">
      <c r="D449" s="827"/>
    </row>
    <row r="450" spans="4:4">
      <c r="D450" s="827"/>
    </row>
    <row r="451" spans="4:4">
      <c r="D451" s="827"/>
    </row>
    <row r="452" spans="4:4">
      <c r="D452" s="827"/>
    </row>
    <row r="453" spans="4:4">
      <c r="D453" s="827"/>
    </row>
    <row r="454" spans="4:4">
      <c r="D454" s="827"/>
    </row>
    <row r="455" spans="4:4">
      <c r="D455" s="827"/>
    </row>
    <row r="456" spans="4:4">
      <c r="D456" s="827"/>
    </row>
    <row r="457" spans="4:4">
      <c r="D457" s="827"/>
    </row>
    <row r="458" spans="4:4">
      <c r="D458" s="827"/>
    </row>
    <row r="459" spans="4:4">
      <c r="D459" s="827"/>
    </row>
    <row r="460" spans="4:4">
      <c r="D460" s="827"/>
    </row>
    <row r="461" spans="4:4">
      <c r="D461" s="827"/>
    </row>
    <row r="462" spans="4:4">
      <c r="D462" s="827"/>
    </row>
    <row r="463" spans="4:4">
      <c r="D463" s="827"/>
    </row>
    <row r="464" spans="4:4">
      <c r="D464" s="827"/>
    </row>
    <row r="465" spans="4:4">
      <c r="D465" s="827"/>
    </row>
    <row r="466" spans="4:4">
      <c r="D466" s="827"/>
    </row>
    <row r="467" spans="4:4">
      <c r="D467" s="827"/>
    </row>
    <row r="468" spans="4:4">
      <c r="D468" s="827"/>
    </row>
    <row r="469" spans="4:4">
      <c r="D469" s="827"/>
    </row>
    <row r="470" spans="4:4">
      <c r="D470" s="827"/>
    </row>
    <row r="471" spans="4:4">
      <c r="D471" s="827"/>
    </row>
    <row r="472" spans="4:4">
      <c r="D472" s="827"/>
    </row>
    <row r="473" spans="4:4">
      <c r="D473" s="827"/>
    </row>
    <row r="474" spans="4:4">
      <c r="D474" s="827"/>
    </row>
    <row r="475" spans="4:4">
      <c r="D475" s="827"/>
    </row>
    <row r="476" spans="4:4">
      <c r="D476" s="827"/>
    </row>
    <row r="477" spans="4:4">
      <c r="D477" s="827"/>
    </row>
    <row r="478" spans="4:4">
      <c r="D478" s="827"/>
    </row>
    <row r="479" spans="4:4">
      <c r="D479" s="827"/>
    </row>
    <row r="480" spans="4:4">
      <c r="D480" s="827"/>
    </row>
    <row r="481" spans="4:4">
      <c r="D481" s="827"/>
    </row>
    <row r="482" spans="4:4">
      <c r="D482" s="827"/>
    </row>
    <row r="483" spans="4:4">
      <c r="D483" s="827"/>
    </row>
    <row r="484" spans="4:4">
      <c r="D484" s="827"/>
    </row>
    <row r="485" spans="4:4">
      <c r="D485" s="827"/>
    </row>
    <row r="486" spans="4:4">
      <c r="D486" s="827"/>
    </row>
    <row r="487" spans="4:4">
      <c r="D487" s="827"/>
    </row>
    <row r="488" spans="4:4">
      <c r="D488" s="827"/>
    </row>
    <row r="489" spans="4:4">
      <c r="D489" s="827"/>
    </row>
    <row r="490" spans="4:4">
      <c r="D490" s="827"/>
    </row>
    <row r="491" spans="4:4">
      <c r="D491" s="827"/>
    </row>
    <row r="492" spans="4:4">
      <c r="D492" s="827"/>
    </row>
    <row r="493" spans="4:4">
      <c r="D493" s="827"/>
    </row>
    <row r="494" spans="4:4">
      <c r="D494" s="827"/>
    </row>
    <row r="495" spans="4:4">
      <c r="D495" s="827"/>
    </row>
    <row r="496" spans="4:4">
      <c r="D496" s="827"/>
    </row>
    <row r="497" spans="4:4">
      <c r="D497" s="827"/>
    </row>
    <row r="498" spans="4:4">
      <c r="D498" s="827"/>
    </row>
    <row r="499" spans="4:4">
      <c r="D499" s="827"/>
    </row>
    <row r="500" spans="4:4">
      <c r="D500" s="827"/>
    </row>
    <row r="501" spans="4:4">
      <c r="D501" s="827"/>
    </row>
    <row r="502" spans="4:4">
      <c r="D502" s="827"/>
    </row>
    <row r="503" spans="4:4">
      <c r="D503" s="827"/>
    </row>
    <row r="504" spans="4:4">
      <c r="D504" s="827"/>
    </row>
    <row r="505" spans="4:4">
      <c r="D505" s="827"/>
    </row>
    <row r="506" spans="4:4">
      <c r="D506" s="827"/>
    </row>
    <row r="507" spans="4:4">
      <c r="D507" s="827"/>
    </row>
    <row r="508" spans="4:4">
      <c r="D508" s="827"/>
    </row>
    <row r="509" spans="4:4">
      <c r="D509" s="827"/>
    </row>
    <row r="510" spans="4:4">
      <c r="D510" s="827"/>
    </row>
    <row r="511" spans="4:4">
      <c r="D511" s="827"/>
    </row>
    <row r="512" spans="4:4">
      <c r="D512" s="827"/>
    </row>
    <row r="513" spans="4:4">
      <c r="D513" s="827"/>
    </row>
    <row r="514" spans="4:4">
      <c r="D514" s="827"/>
    </row>
    <row r="515" spans="4:4">
      <c r="D515" s="827"/>
    </row>
    <row r="516" spans="4:4">
      <c r="D516" s="827"/>
    </row>
    <row r="517" spans="4:4">
      <c r="D517" s="827"/>
    </row>
    <row r="518" spans="4:4">
      <c r="D518" s="827"/>
    </row>
    <row r="519" spans="4:4">
      <c r="D519" s="827"/>
    </row>
    <row r="520" spans="4:4">
      <c r="D520" s="827"/>
    </row>
    <row r="521" spans="4:4">
      <c r="D521" s="827"/>
    </row>
    <row r="522" spans="4:4">
      <c r="D522" s="827"/>
    </row>
    <row r="523" spans="4:4">
      <c r="D523" s="827"/>
    </row>
    <row r="524" spans="4:4">
      <c r="D524" s="827"/>
    </row>
    <row r="525" spans="4:4">
      <c r="D525" s="827"/>
    </row>
    <row r="526" spans="4:4">
      <c r="D526" s="827"/>
    </row>
    <row r="527" spans="4:4">
      <c r="D527" s="827"/>
    </row>
    <row r="528" spans="4:4">
      <c r="D528" s="827"/>
    </row>
    <row r="529" spans="4:4">
      <c r="D529" s="827"/>
    </row>
    <row r="530" spans="4:4">
      <c r="D530" s="827"/>
    </row>
    <row r="531" spans="4:4">
      <c r="D531" s="827"/>
    </row>
    <row r="532" spans="4:4">
      <c r="D532" s="827"/>
    </row>
    <row r="533" spans="4:4">
      <c r="D533" s="827"/>
    </row>
    <row r="534" spans="4:4">
      <c r="D534" s="827"/>
    </row>
    <row r="535" spans="4:4">
      <c r="D535" s="827"/>
    </row>
    <row r="536" spans="4:4">
      <c r="D536" s="827"/>
    </row>
    <row r="537" spans="4:4">
      <c r="D537" s="827"/>
    </row>
    <row r="538" spans="4:4">
      <c r="D538" s="827"/>
    </row>
    <row r="539" spans="4:4">
      <c r="D539" s="827"/>
    </row>
    <row r="540" spans="4:4">
      <c r="D540" s="827"/>
    </row>
    <row r="541" spans="4:4">
      <c r="D541" s="827"/>
    </row>
    <row r="542" spans="4:4">
      <c r="D542" s="827"/>
    </row>
    <row r="543" spans="4:4">
      <c r="D543" s="827"/>
    </row>
    <row r="544" spans="4:4">
      <c r="D544" s="827"/>
    </row>
    <row r="545" spans="4:4">
      <c r="D545" s="827"/>
    </row>
    <row r="546" spans="4:4">
      <c r="D546" s="827"/>
    </row>
    <row r="547" spans="4:4">
      <c r="D547" s="827"/>
    </row>
    <row r="548" spans="4:4">
      <c r="D548" s="827"/>
    </row>
    <row r="549" spans="4:4">
      <c r="D549" s="827"/>
    </row>
    <row r="550" spans="4:4">
      <c r="D550" s="827"/>
    </row>
    <row r="551" spans="4:4">
      <c r="D551" s="827"/>
    </row>
    <row r="552" spans="4:4">
      <c r="D552" s="827"/>
    </row>
    <row r="553" spans="4:4">
      <c r="D553" s="827"/>
    </row>
    <row r="554" spans="4:4">
      <c r="D554" s="827"/>
    </row>
    <row r="555" spans="4:4">
      <c r="D555" s="827"/>
    </row>
    <row r="556" spans="4:4">
      <c r="D556" s="827"/>
    </row>
    <row r="557" spans="4:4">
      <c r="D557" s="827"/>
    </row>
    <row r="558" spans="4:4">
      <c r="D558" s="827"/>
    </row>
    <row r="559" spans="4:4">
      <c r="D559" s="827"/>
    </row>
    <row r="560" spans="4:4">
      <c r="D560" s="827"/>
    </row>
    <row r="561" spans="4:4">
      <c r="D561" s="827"/>
    </row>
    <row r="562" spans="4:4">
      <c r="D562" s="827"/>
    </row>
    <row r="563" spans="4:4">
      <c r="D563" s="827"/>
    </row>
    <row r="564" spans="4:4">
      <c r="D564" s="827"/>
    </row>
    <row r="565" spans="4:4">
      <c r="D565" s="827"/>
    </row>
    <row r="566" spans="4:4">
      <c r="D566" s="827"/>
    </row>
    <row r="567" spans="4:4">
      <c r="D567" s="827"/>
    </row>
    <row r="568" spans="4:4">
      <c r="D568" s="827"/>
    </row>
    <row r="569" spans="4:4">
      <c r="D569" s="827"/>
    </row>
    <row r="570" spans="4:4">
      <c r="D570" s="827"/>
    </row>
    <row r="571" spans="4:4">
      <c r="D571" s="827"/>
    </row>
    <row r="572" spans="4:4">
      <c r="D572" s="827"/>
    </row>
    <row r="573" spans="4:4">
      <c r="D573" s="827"/>
    </row>
    <row r="574" spans="4:4">
      <c r="D574" s="827"/>
    </row>
    <row r="575" spans="4:4">
      <c r="D575" s="827"/>
    </row>
    <row r="576" spans="4:4">
      <c r="D576" s="827"/>
    </row>
    <row r="577" spans="4:4">
      <c r="D577" s="827"/>
    </row>
    <row r="578" spans="4:4">
      <c r="D578" s="827"/>
    </row>
    <row r="579" spans="4:4">
      <c r="D579" s="827"/>
    </row>
    <row r="580" spans="4:4">
      <c r="D580" s="827"/>
    </row>
    <row r="581" spans="4:4">
      <c r="D581" s="827"/>
    </row>
    <row r="582" spans="4:4">
      <c r="D582" s="827"/>
    </row>
    <row r="583" spans="4:4">
      <c r="D583" s="827"/>
    </row>
    <row r="584" spans="4:4">
      <c r="D584" s="827"/>
    </row>
    <row r="585" spans="4:4">
      <c r="D585" s="827"/>
    </row>
    <row r="586" spans="4:4">
      <c r="D586" s="827"/>
    </row>
    <row r="587" spans="4:4">
      <c r="D587" s="827"/>
    </row>
    <row r="588" spans="4:4">
      <c r="D588" s="827"/>
    </row>
    <row r="589" spans="4:4">
      <c r="D589" s="827"/>
    </row>
    <row r="590" spans="4:4">
      <c r="D590" s="827"/>
    </row>
    <row r="591" spans="4:4">
      <c r="D591" s="827"/>
    </row>
    <row r="592" spans="4:4">
      <c r="D592" s="827"/>
    </row>
    <row r="593" spans="4:4">
      <c r="D593" s="827"/>
    </row>
    <row r="594" spans="4:4">
      <c r="D594" s="827"/>
    </row>
    <row r="595" spans="4:4">
      <c r="D595" s="827"/>
    </row>
    <row r="596" spans="4:4">
      <c r="D596" s="827"/>
    </row>
    <row r="597" spans="4:4">
      <c r="D597" s="827"/>
    </row>
    <row r="598" spans="4:4">
      <c r="D598" s="827"/>
    </row>
    <row r="599" spans="4:4">
      <c r="D599" s="827"/>
    </row>
    <row r="600" spans="4:4">
      <c r="D600" s="827"/>
    </row>
    <row r="601" spans="4:4">
      <c r="D601" s="827"/>
    </row>
    <row r="602" spans="4:4">
      <c r="D602" s="827"/>
    </row>
    <row r="603" spans="4:4">
      <c r="D603" s="827"/>
    </row>
    <row r="604" spans="4:4">
      <c r="D604" s="827"/>
    </row>
    <row r="605" spans="4:4">
      <c r="D605" s="827"/>
    </row>
    <row r="606" spans="4:4">
      <c r="D606" s="827"/>
    </row>
    <row r="607" spans="4:4">
      <c r="D607" s="827"/>
    </row>
    <row r="608" spans="4:4">
      <c r="D608" s="827"/>
    </row>
    <row r="609" spans="4:4">
      <c r="D609" s="827"/>
    </row>
    <row r="610" spans="4:4">
      <c r="D610" s="827"/>
    </row>
    <row r="611" spans="4:4">
      <c r="D611" s="827"/>
    </row>
    <row r="612" spans="4:4">
      <c r="D612" s="827"/>
    </row>
    <row r="613" spans="4:4">
      <c r="D613" s="827"/>
    </row>
    <row r="614" spans="4:4">
      <c r="D614" s="827"/>
    </row>
    <row r="615" spans="4:4">
      <c r="D615" s="827"/>
    </row>
    <row r="616" spans="4:4">
      <c r="D616" s="827"/>
    </row>
    <row r="617" spans="4:4">
      <c r="D617" s="827"/>
    </row>
    <row r="618" spans="4:4">
      <c r="D618" s="827"/>
    </row>
    <row r="619" spans="4:4">
      <c r="D619" s="827"/>
    </row>
    <row r="620" spans="4:4">
      <c r="D620" s="827"/>
    </row>
    <row r="621" spans="4:4">
      <c r="D621" s="827"/>
    </row>
    <row r="622" spans="4:4">
      <c r="D622" s="827"/>
    </row>
    <row r="623" spans="4:4">
      <c r="D623" s="827"/>
    </row>
    <row r="624" spans="4:4">
      <c r="D624" s="827"/>
    </row>
    <row r="625" spans="4:4">
      <c r="D625" s="827"/>
    </row>
    <row r="626" spans="4:4">
      <c r="D626" s="827"/>
    </row>
    <row r="627" spans="4:4">
      <c r="D627" s="827"/>
    </row>
    <row r="628" spans="4:4">
      <c r="D628" s="827"/>
    </row>
    <row r="629" spans="4:4">
      <c r="D629" s="827"/>
    </row>
    <row r="630" spans="4:4">
      <c r="D630" s="827"/>
    </row>
    <row r="631" spans="4:4">
      <c r="D631" s="827"/>
    </row>
    <row r="632" spans="4:4">
      <c r="D632" s="827"/>
    </row>
    <row r="633" spans="4:4">
      <c r="D633" s="827"/>
    </row>
    <row r="634" spans="4:4">
      <c r="D634" s="827"/>
    </row>
    <row r="635" spans="4:4">
      <c r="D635" s="827"/>
    </row>
    <row r="636" spans="4:4">
      <c r="D636" s="827"/>
    </row>
    <row r="637" spans="4:4">
      <c r="D637" s="827"/>
    </row>
    <row r="638" spans="4:4">
      <c r="D638" s="827"/>
    </row>
    <row r="639" spans="4:4">
      <c r="D639" s="827"/>
    </row>
    <row r="640" spans="4:4">
      <c r="D640" s="827"/>
    </row>
    <row r="641" spans="4:4">
      <c r="D641" s="827"/>
    </row>
    <row r="642" spans="4:4">
      <c r="D642" s="827"/>
    </row>
    <row r="643" spans="4:4">
      <c r="D643" s="827"/>
    </row>
    <row r="644" spans="4:4">
      <c r="D644" s="827"/>
    </row>
    <row r="645" spans="4:4">
      <c r="D645" s="827"/>
    </row>
    <row r="646" spans="4:4">
      <c r="D646" s="827"/>
    </row>
    <row r="647" spans="4:4">
      <c r="D647" s="827"/>
    </row>
    <row r="648" spans="4:4">
      <c r="D648" s="827"/>
    </row>
    <row r="649" spans="4:4">
      <c r="D649" s="827"/>
    </row>
    <row r="650" spans="4:4">
      <c r="D650" s="827"/>
    </row>
    <row r="651" spans="4:4">
      <c r="D651" s="827"/>
    </row>
    <row r="652" spans="4:4">
      <c r="D652" s="827"/>
    </row>
    <row r="653" spans="4:4">
      <c r="D653" s="827"/>
    </row>
    <row r="654" spans="4:4">
      <c r="D654" s="827"/>
    </row>
    <row r="655" spans="4:4">
      <c r="D655" s="827"/>
    </row>
    <row r="656" spans="4:4">
      <c r="D656" s="827"/>
    </row>
    <row r="657" spans="4:4">
      <c r="D657" s="827"/>
    </row>
    <row r="658" spans="4:4">
      <c r="D658" s="827"/>
    </row>
    <row r="659" spans="4:4">
      <c r="D659" s="827"/>
    </row>
    <row r="660" spans="4:4">
      <c r="D660" s="827"/>
    </row>
    <row r="661" spans="4:4">
      <c r="D661" s="827"/>
    </row>
    <row r="662" spans="4:4">
      <c r="D662" s="827"/>
    </row>
    <row r="663" spans="4:4">
      <c r="D663" s="827"/>
    </row>
    <row r="664" spans="4:4">
      <c r="D664" s="827"/>
    </row>
    <row r="665" spans="4:4">
      <c r="D665" s="827"/>
    </row>
    <row r="666" spans="4:4">
      <c r="D666" s="827"/>
    </row>
    <row r="667" spans="4:4">
      <c r="D667" s="827"/>
    </row>
    <row r="668" spans="4:4">
      <c r="D668" s="827"/>
    </row>
    <row r="669" spans="4:4">
      <c r="D669" s="827"/>
    </row>
    <row r="670" spans="4:4">
      <c r="D670" s="827"/>
    </row>
    <row r="671" spans="4:4">
      <c r="D671" s="827"/>
    </row>
    <row r="672" spans="4:4">
      <c r="D672" s="827"/>
    </row>
    <row r="673" spans="4:4">
      <c r="D673" s="827"/>
    </row>
    <row r="674" spans="4:4">
      <c r="D674" s="827"/>
    </row>
    <row r="675" spans="4:4">
      <c r="D675" s="827"/>
    </row>
    <row r="676" spans="4:4">
      <c r="D676" s="827"/>
    </row>
    <row r="677" spans="4:4">
      <c r="D677" s="827"/>
    </row>
    <row r="678" spans="4:4">
      <c r="D678" s="827"/>
    </row>
    <row r="679" spans="4:4">
      <c r="D679" s="827"/>
    </row>
    <row r="680" spans="4:4">
      <c r="D680" s="827"/>
    </row>
    <row r="681" spans="4:4">
      <c r="D681" s="827"/>
    </row>
    <row r="682" spans="4:4">
      <c r="D682" s="827"/>
    </row>
    <row r="683" spans="4:4">
      <c r="D683" s="827"/>
    </row>
    <row r="684" spans="4:4">
      <c r="D684" s="827"/>
    </row>
    <row r="685" spans="4:4">
      <c r="D685" s="827"/>
    </row>
    <row r="686" spans="4:4">
      <c r="D686" s="827"/>
    </row>
    <row r="687" spans="4:4">
      <c r="D687" s="827"/>
    </row>
    <row r="688" spans="4:4">
      <c r="D688" s="827"/>
    </row>
    <row r="689" spans="4:4">
      <c r="D689" s="827"/>
    </row>
    <row r="690" spans="4:4">
      <c r="D690" s="827"/>
    </row>
    <row r="691" spans="4:4">
      <c r="D691" s="827"/>
    </row>
    <row r="692" spans="4:4">
      <c r="D692" s="827"/>
    </row>
    <row r="693" spans="4:4">
      <c r="D693" s="827"/>
    </row>
    <row r="694" spans="4:4">
      <c r="D694" s="827"/>
    </row>
    <row r="695" spans="4:4">
      <c r="D695" s="827"/>
    </row>
    <row r="696" spans="4:4">
      <c r="D696" s="827"/>
    </row>
    <row r="697" spans="4:4">
      <c r="D697" s="827"/>
    </row>
    <row r="698" spans="4:4">
      <c r="D698" s="827"/>
    </row>
    <row r="699" spans="4:4">
      <c r="D699" s="827"/>
    </row>
    <row r="700" spans="4:4">
      <c r="D700" s="827"/>
    </row>
    <row r="701" spans="4:4">
      <c r="D701" s="827"/>
    </row>
    <row r="702" spans="4:4">
      <c r="D702" s="827"/>
    </row>
    <row r="703" spans="4:4">
      <c r="D703" s="827"/>
    </row>
    <row r="704" spans="4:4">
      <c r="D704" s="827"/>
    </row>
    <row r="705" spans="4:4">
      <c r="D705" s="827"/>
    </row>
    <row r="706" spans="4:4">
      <c r="D706" s="827"/>
    </row>
    <row r="707" spans="4:4">
      <c r="D707" s="827"/>
    </row>
    <row r="708" spans="4:4">
      <c r="D708" s="827"/>
    </row>
    <row r="709" spans="4:4">
      <c r="D709" s="827"/>
    </row>
    <row r="710" spans="4:4">
      <c r="D710" s="827"/>
    </row>
    <row r="711" spans="4:4">
      <c r="D711" s="827"/>
    </row>
    <row r="712" spans="4:4">
      <c r="D712" s="827"/>
    </row>
    <row r="713" spans="4:4">
      <c r="D713" s="827"/>
    </row>
    <row r="714" spans="4:4">
      <c r="D714" s="827"/>
    </row>
    <row r="715" spans="4:4">
      <c r="D715" s="827"/>
    </row>
    <row r="716" spans="4:4">
      <c r="D716" s="827"/>
    </row>
    <row r="717" spans="4:4">
      <c r="D717" s="827"/>
    </row>
    <row r="718" spans="4:4">
      <c r="D718" s="827"/>
    </row>
    <row r="719" spans="4:4">
      <c r="D719" s="827"/>
    </row>
    <row r="720" spans="4:4">
      <c r="D720" s="827"/>
    </row>
    <row r="721" spans="4:4">
      <c r="D721" s="827"/>
    </row>
    <row r="722" spans="4:4">
      <c r="D722" s="827"/>
    </row>
    <row r="723" spans="4:4">
      <c r="D723" s="827"/>
    </row>
    <row r="724" spans="4:4">
      <c r="D724" s="827"/>
    </row>
    <row r="725" spans="4:4">
      <c r="D725" s="827"/>
    </row>
    <row r="726" spans="4:4">
      <c r="D726" s="827"/>
    </row>
    <row r="727" spans="4:4">
      <c r="D727" s="827"/>
    </row>
    <row r="728" spans="4:4">
      <c r="D728" s="827"/>
    </row>
    <row r="729" spans="4:4">
      <c r="D729" s="827"/>
    </row>
    <row r="730" spans="4:4">
      <c r="D730" s="827"/>
    </row>
    <row r="731" spans="4:4">
      <c r="D731" s="827"/>
    </row>
    <row r="732" spans="4:4">
      <c r="D732" s="827"/>
    </row>
    <row r="733" spans="4:4">
      <c r="D733" s="827"/>
    </row>
    <row r="734" spans="4:4">
      <c r="D734" s="827"/>
    </row>
    <row r="735" spans="4:4">
      <c r="D735" s="827"/>
    </row>
    <row r="736" spans="4:4">
      <c r="D736" s="827"/>
    </row>
    <row r="737" spans="4:4">
      <c r="D737" s="827"/>
    </row>
    <row r="738" spans="4:4">
      <c r="D738" s="827"/>
    </row>
    <row r="739" spans="4:4">
      <c r="D739" s="827"/>
    </row>
    <row r="740" spans="4:4">
      <c r="D740" s="827"/>
    </row>
    <row r="741" spans="4:4">
      <c r="D741" s="827"/>
    </row>
    <row r="742" spans="4:4">
      <c r="D742" s="827"/>
    </row>
    <row r="743" spans="4:4">
      <c r="D743" s="827"/>
    </row>
    <row r="744" spans="4:4">
      <c r="D744" s="827"/>
    </row>
    <row r="745" spans="4:4">
      <c r="D745" s="827"/>
    </row>
    <row r="746" spans="4:4">
      <c r="D746" s="827"/>
    </row>
    <row r="747" spans="4:4">
      <c r="D747" s="827"/>
    </row>
    <row r="748" spans="4:4">
      <c r="D748" s="827"/>
    </row>
    <row r="749" spans="4:4">
      <c r="D749" s="827"/>
    </row>
    <row r="750" spans="4:4">
      <c r="D750" s="827"/>
    </row>
    <row r="751" spans="4:4">
      <c r="D751" s="827"/>
    </row>
    <row r="752" spans="4:4">
      <c r="D752" s="827"/>
    </row>
    <row r="753" spans="4:4">
      <c r="D753" s="827"/>
    </row>
    <row r="754" spans="4:4">
      <c r="D754" s="827"/>
    </row>
    <row r="755" spans="4:4">
      <c r="D755" s="827"/>
    </row>
    <row r="756" spans="4:4">
      <c r="D756" s="827"/>
    </row>
    <row r="757" spans="4:4">
      <c r="D757" s="827"/>
    </row>
    <row r="758" spans="4:4">
      <c r="D758" s="827"/>
    </row>
    <row r="759" spans="4:4">
      <c r="D759" s="827"/>
    </row>
    <row r="760" spans="4:4">
      <c r="D760" s="827"/>
    </row>
    <row r="761" spans="4:4">
      <c r="D761" s="827"/>
    </row>
    <row r="762" spans="4:4">
      <c r="D762" s="827"/>
    </row>
    <row r="763" spans="4:4">
      <c r="D763" s="827"/>
    </row>
    <row r="764" spans="4:4">
      <c r="D764" s="827"/>
    </row>
    <row r="765" spans="4:4">
      <c r="D765" s="827"/>
    </row>
    <row r="766" spans="4:4">
      <c r="D766" s="827"/>
    </row>
    <row r="767" spans="4:4">
      <c r="D767" s="827"/>
    </row>
    <row r="768" spans="4:4">
      <c r="D768" s="827"/>
    </row>
    <row r="769" spans="4:4">
      <c r="D769" s="827"/>
    </row>
    <row r="770" spans="4:4">
      <c r="D770" s="827"/>
    </row>
    <row r="771" spans="4:4">
      <c r="D771" s="827"/>
    </row>
    <row r="772" spans="4:4">
      <c r="D772" s="827"/>
    </row>
    <row r="773" spans="4:4">
      <c r="D773" s="827"/>
    </row>
    <row r="774" spans="4:4">
      <c r="D774" s="827"/>
    </row>
    <row r="775" spans="4:4">
      <c r="D775" s="827"/>
    </row>
    <row r="776" spans="4:4">
      <c r="D776" s="827"/>
    </row>
    <row r="777" spans="4:4">
      <c r="D777" s="827"/>
    </row>
    <row r="778" spans="4:4">
      <c r="D778" s="827"/>
    </row>
    <row r="779" spans="4:4">
      <c r="D779" s="827"/>
    </row>
    <row r="780" spans="4:4">
      <c r="D780" s="827"/>
    </row>
    <row r="781" spans="4:4">
      <c r="D781" s="827"/>
    </row>
    <row r="782" spans="4:4">
      <c r="D782" s="827"/>
    </row>
    <row r="783" spans="4:4">
      <c r="D783" s="827"/>
    </row>
    <row r="784" spans="4:4">
      <c r="D784" s="827"/>
    </row>
    <row r="785" spans="4:4">
      <c r="D785" s="827"/>
    </row>
    <row r="786" spans="4:4">
      <c r="D786" s="827"/>
    </row>
    <row r="787" spans="4:4">
      <c r="D787" s="827"/>
    </row>
    <row r="788" spans="4:4">
      <c r="D788" s="827"/>
    </row>
    <row r="789" spans="4:4">
      <c r="D789" s="827"/>
    </row>
    <row r="790" spans="4:4">
      <c r="D790" s="827"/>
    </row>
    <row r="791" spans="4:4">
      <c r="D791" s="827"/>
    </row>
    <row r="792" spans="4:4">
      <c r="D792" s="827"/>
    </row>
    <row r="793" spans="4:4">
      <c r="D793" s="827"/>
    </row>
    <row r="794" spans="4:4">
      <c r="D794" s="827"/>
    </row>
    <row r="795" spans="4:4">
      <c r="D795" s="827"/>
    </row>
    <row r="796" spans="4:4">
      <c r="D796" s="827"/>
    </row>
    <row r="797" spans="4:4">
      <c r="D797" s="827"/>
    </row>
    <row r="798" spans="4:4">
      <c r="D798" s="827"/>
    </row>
    <row r="799" spans="4:4">
      <c r="D799" s="827"/>
    </row>
    <row r="800" spans="4:4">
      <c r="D800" s="827"/>
    </row>
    <row r="801" spans="4:4">
      <c r="D801" s="827"/>
    </row>
    <row r="802" spans="4:4">
      <c r="D802" s="827"/>
    </row>
    <row r="803" spans="4:4">
      <c r="D803" s="827"/>
    </row>
    <row r="804" spans="4:4">
      <c r="D804" s="827"/>
    </row>
    <row r="805" spans="4:4">
      <c r="D805" s="827"/>
    </row>
    <row r="806" spans="4:4">
      <c r="D806" s="827"/>
    </row>
    <row r="807" spans="4:4">
      <c r="D807" s="827"/>
    </row>
    <row r="808" spans="4:4">
      <c r="D808" s="827"/>
    </row>
    <row r="809" spans="4:4">
      <c r="D809" s="827"/>
    </row>
    <row r="810" spans="4:4">
      <c r="D810" s="827"/>
    </row>
    <row r="811" spans="4:4">
      <c r="D811" s="827"/>
    </row>
    <row r="812" spans="4:4">
      <c r="D812" s="827"/>
    </row>
    <row r="813" spans="4:4">
      <c r="D813" s="827"/>
    </row>
    <row r="814" spans="4:4">
      <c r="D814" s="827"/>
    </row>
    <row r="815" spans="4:4">
      <c r="D815" s="827"/>
    </row>
    <row r="816" spans="4:4">
      <c r="D816" s="827"/>
    </row>
    <row r="817" spans="4:4">
      <c r="D817" s="827"/>
    </row>
    <row r="818" spans="4:4">
      <c r="D818" s="827"/>
    </row>
    <row r="819" spans="4:4">
      <c r="D819" s="827"/>
    </row>
    <row r="820" spans="4:4">
      <c r="D820" s="827"/>
    </row>
    <row r="821" spans="4:4">
      <c r="D821" s="827"/>
    </row>
    <row r="822" spans="4:4">
      <c r="D822" s="827"/>
    </row>
    <row r="823" spans="4:4">
      <c r="D823" s="827"/>
    </row>
    <row r="824" spans="4:4">
      <c r="D824" s="827"/>
    </row>
    <row r="825" spans="4:4">
      <c r="D825" s="827"/>
    </row>
    <row r="826" spans="4:4">
      <c r="D826" s="827"/>
    </row>
    <row r="827" spans="4:4">
      <c r="D827" s="827"/>
    </row>
    <row r="828" spans="4:4">
      <c r="D828" s="827"/>
    </row>
    <row r="829" spans="4:4">
      <c r="D829" s="827"/>
    </row>
    <row r="830" spans="4:4">
      <c r="D830" s="827"/>
    </row>
    <row r="831" spans="4:4">
      <c r="D831" s="827"/>
    </row>
    <row r="832" spans="4:4">
      <c r="D832" s="827"/>
    </row>
    <row r="833" spans="4:4">
      <c r="D833" s="827"/>
    </row>
    <row r="834" spans="4:4">
      <c r="D834" s="827"/>
    </row>
    <row r="835" spans="4:4">
      <c r="D835" s="827"/>
    </row>
    <row r="836" spans="4:4">
      <c r="D836" s="827"/>
    </row>
    <row r="837" spans="4:4">
      <c r="D837" s="827"/>
    </row>
    <row r="838" spans="4:4">
      <c r="D838" s="827"/>
    </row>
    <row r="839" spans="4:4">
      <c r="D839" s="827"/>
    </row>
    <row r="840" spans="4:4">
      <c r="D840" s="827"/>
    </row>
    <row r="841" spans="4:4">
      <c r="D841" s="827"/>
    </row>
    <row r="842" spans="4:4">
      <c r="D842" s="827"/>
    </row>
    <row r="843" spans="4:4">
      <c r="D843" s="827"/>
    </row>
    <row r="844" spans="4:4">
      <c r="D844" s="827"/>
    </row>
    <row r="845" spans="4:4">
      <c r="D845" s="827"/>
    </row>
    <row r="846" spans="4:4">
      <c r="D846" s="827"/>
    </row>
    <row r="847" spans="4:4">
      <c r="D847" s="827"/>
    </row>
    <row r="848" spans="4:4">
      <c r="D848" s="827"/>
    </row>
    <row r="849" spans="4:4">
      <c r="D849" s="827"/>
    </row>
    <row r="850" spans="4:4">
      <c r="D850" s="827"/>
    </row>
    <row r="851" spans="4:4">
      <c r="D851" s="827"/>
    </row>
    <row r="852" spans="4:4">
      <c r="D852" s="827"/>
    </row>
    <row r="853" spans="4:4">
      <c r="D853" s="827"/>
    </row>
    <row r="854" spans="4:4">
      <c r="D854" s="827"/>
    </row>
    <row r="855" spans="4:4">
      <c r="D855" s="827"/>
    </row>
    <row r="856" spans="4:4">
      <c r="D856" s="827"/>
    </row>
    <row r="857" spans="4:4">
      <c r="D857" s="827"/>
    </row>
    <row r="858" spans="4:4">
      <c r="D858" s="827"/>
    </row>
    <row r="859" spans="4:4">
      <c r="D859" s="827"/>
    </row>
    <row r="860" spans="4:4">
      <c r="D860" s="827"/>
    </row>
    <row r="861" spans="4:4">
      <c r="D861" s="827"/>
    </row>
    <row r="862" spans="4:4">
      <c r="D862" s="827"/>
    </row>
    <row r="863" spans="4:4">
      <c r="D863" s="827"/>
    </row>
    <row r="864" spans="4:4">
      <c r="D864" s="827"/>
    </row>
    <row r="865" spans="4:4">
      <c r="D865" s="827"/>
    </row>
    <row r="866" spans="4:4">
      <c r="D866" s="827"/>
    </row>
    <row r="867" spans="4:4">
      <c r="D867" s="827"/>
    </row>
    <row r="868" spans="4:4">
      <c r="D868" s="827"/>
    </row>
    <row r="869" spans="4:4">
      <c r="D869" s="827"/>
    </row>
    <row r="870" spans="4:4">
      <c r="D870" s="827"/>
    </row>
    <row r="871" spans="4:4">
      <c r="D871" s="827"/>
    </row>
    <row r="872" spans="4:4">
      <c r="D872" s="827"/>
    </row>
    <row r="873" spans="4:4">
      <c r="D873" s="827"/>
    </row>
    <row r="874" spans="4:4">
      <c r="D874" s="827"/>
    </row>
    <row r="875" spans="4:4">
      <c r="D875" s="827"/>
    </row>
    <row r="876" spans="4:4">
      <c r="D876" s="827"/>
    </row>
    <row r="877" spans="4:4">
      <c r="D877" s="827"/>
    </row>
    <row r="878" spans="4:4">
      <c r="D878" s="827"/>
    </row>
    <row r="879" spans="4:4">
      <c r="D879" s="827"/>
    </row>
    <row r="880" spans="4:4">
      <c r="D880" s="827"/>
    </row>
    <row r="881" spans="4:4">
      <c r="D881" s="827"/>
    </row>
    <row r="882" spans="4:4">
      <c r="D882" s="827"/>
    </row>
    <row r="883" spans="4:4">
      <c r="D883" s="827"/>
    </row>
    <row r="884" spans="4:4">
      <c r="D884" s="827"/>
    </row>
    <row r="885" spans="4:4">
      <c r="D885" s="827"/>
    </row>
    <row r="886" spans="4:4">
      <c r="D886" s="827"/>
    </row>
    <row r="887" spans="4:4">
      <c r="D887" s="827"/>
    </row>
    <row r="888" spans="4:4">
      <c r="D888" s="827"/>
    </row>
    <row r="889" spans="4:4">
      <c r="D889" s="827"/>
    </row>
    <row r="890" spans="4:4">
      <c r="D890" s="827"/>
    </row>
    <row r="891" spans="4:4">
      <c r="D891" s="827"/>
    </row>
    <row r="892" spans="4:4">
      <c r="D892" s="827"/>
    </row>
    <row r="893" spans="4:4">
      <c r="D893" s="827"/>
    </row>
    <row r="894" spans="4:4">
      <c r="D894" s="827"/>
    </row>
    <row r="895" spans="4:4">
      <c r="D895" s="827"/>
    </row>
    <row r="896" spans="4:4">
      <c r="D896" s="827"/>
    </row>
    <row r="897" spans="4:4">
      <c r="D897" s="827"/>
    </row>
    <row r="898" spans="4:4">
      <c r="D898" s="827"/>
    </row>
    <row r="899" spans="4:4">
      <c r="D899" s="827"/>
    </row>
    <row r="900" spans="4:4">
      <c r="D900" s="827"/>
    </row>
    <row r="901" spans="4:4">
      <c r="D901" s="827"/>
    </row>
    <row r="902" spans="4:4">
      <c r="D902" s="827"/>
    </row>
    <row r="903" spans="4:4">
      <c r="D903" s="827"/>
    </row>
    <row r="904" spans="4:4">
      <c r="D904" s="827"/>
    </row>
    <row r="905" spans="4:4">
      <c r="D905" s="827"/>
    </row>
    <row r="906" spans="4:4">
      <c r="D906" s="827"/>
    </row>
    <row r="907" spans="4:4">
      <c r="D907" s="827"/>
    </row>
    <row r="908" spans="4:4">
      <c r="D908" s="827"/>
    </row>
    <row r="909" spans="4:4">
      <c r="D909" s="827"/>
    </row>
    <row r="910" spans="4:4">
      <c r="D910" s="827"/>
    </row>
    <row r="911" spans="4:4">
      <c r="D911" s="827"/>
    </row>
    <row r="912" spans="4:4">
      <c r="D912" s="827"/>
    </row>
    <row r="913" spans="4:4">
      <c r="D913" s="827"/>
    </row>
    <row r="914" spans="4:4">
      <c r="D914" s="827"/>
    </row>
    <row r="915" spans="4:4">
      <c r="D915" s="827"/>
    </row>
    <row r="916" spans="4:4">
      <c r="D916" s="827"/>
    </row>
    <row r="917" spans="4:4">
      <c r="D917" s="827"/>
    </row>
    <row r="918" spans="4:4">
      <c r="D918" s="827"/>
    </row>
    <row r="919" spans="4:4">
      <c r="D919" s="827"/>
    </row>
    <row r="920" spans="4:4">
      <c r="D920" s="827"/>
    </row>
    <row r="921" spans="4:4">
      <c r="D921" s="827"/>
    </row>
    <row r="922" spans="4:4">
      <c r="D922" s="827"/>
    </row>
    <row r="923" spans="4:4">
      <c r="D923" s="827"/>
    </row>
    <row r="924" spans="4:4">
      <c r="D924" s="827"/>
    </row>
    <row r="925" spans="4:4">
      <c r="D925" s="827"/>
    </row>
    <row r="926" spans="4:4">
      <c r="D926" s="827"/>
    </row>
    <row r="927" spans="4:4">
      <c r="D927" s="827"/>
    </row>
    <row r="928" spans="4:4">
      <c r="D928" s="827"/>
    </row>
    <row r="929" spans="4:4">
      <c r="D929" s="827"/>
    </row>
    <row r="930" spans="4:4">
      <c r="D930" s="827"/>
    </row>
    <row r="931" spans="4:4">
      <c r="D931" s="827"/>
    </row>
    <row r="932" spans="4:4">
      <c r="D932" s="827"/>
    </row>
    <row r="933" spans="4:4">
      <c r="D933" s="827"/>
    </row>
    <row r="934" spans="4:4">
      <c r="D934" s="827"/>
    </row>
    <row r="935" spans="4:4">
      <c r="D935" s="827"/>
    </row>
    <row r="936" spans="4:4">
      <c r="D936" s="827"/>
    </row>
    <row r="937" spans="4:4">
      <c r="D937" s="827"/>
    </row>
    <row r="938" spans="4:4">
      <c r="D938" s="827"/>
    </row>
    <row r="939" spans="4:4">
      <c r="D939" s="827"/>
    </row>
    <row r="940" spans="4:4">
      <c r="D940" s="827"/>
    </row>
    <row r="941" spans="4:4">
      <c r="D941" s="827"/>
    </row>
    <row r="942" spans="4:4">
      <c r="D942" s="827"/>
    </row>
    <row r="943" spans="4:4">
      <c r="D943" s="827"/>
    </row>
    <row r="944" spans="4:4">
      <c r="D944" s="827"/>
    </row>
    <row r="945" spans="4:4">
      <c r="D945" s="827"/>
    </row>
    <row r="946" spans="4:4">
      <c r="D946" s="827"/>
    </row>
    <row r="947" spans="4:4">
      <c r="D947" s="827"/>
    </row>
    <row r="948" spans="4:4">
      <c r="D948" s="827"/>
    </row>
    <row r="949" spans="4:4">
      <c r="D949" s="827"/>
    </row>
    <row r="950" spans="4:4">
      <c r="D950" s="827"/>
    </row>
    <row r="951" spans="4:4">
      <c r="D951" s="827"/>
    </row>
    <row r="952" spans="4:4">
      <c r="D952" s="827"/>
    </row>
    <row r="953" spans="4:4">
      <c r="D953" s="827"/>
    </row>
    <row r="954" spans="4:4">
      <c r="D954" s="827"/>
    </row>
    <row r="955" spans="4:4">
      <c r="D955" s="827"/>
    </row>
    <row r="956" spans="4:4">
      <c r="D956" s="827"/>
    </row>
    <row r="957" spans="4:4">
      <c r="D957" s="827"/>
    </row>
    <row r="958" spans="4:4">
      <c r="D958" s="827"/>
    </row>
    <row r="959" spans="4:4">
      <c r="D959" s="827"/>
    </row>
    <row r="960" spans="4:4">
      <c r="D960" s="827"/>
    </row>
    <row r="961" spans="4:4">
      <c r="D961" s="827"/>
    </row>
    <row r="962" spans="4:4">
      <c r="D962" s="827"/>
    </row>
    <row r="963" spans="4:4">
      <c r="D963" s="827"/>
    </row>
    <row r="964" spans="4:4">
      <c r="D964" s="827"/>
    </row>
    <row r="965" spans="4:4">
      <c r="D965" s="827"/>
    </row>
    <row r="966" spans="4:4">
      <c r="D966" s="827"/>
    </row>
    <row r="967" spans="4:4">
      <c r="D967" s="827"/>
    </row>
    <row r="968" spans="4:4">
      <c r="D968" s="827"/>
    </row>
    <row r="969" spans="4:4">
      <c r="D969" s="827"/>
    </row>
    <row r="970" spans="4:4">
      <c r="D970" s="827"/>
    </row>
    <row r="971" spans="4:4">
      <c r="D971" s="827"/>
    </row>
    <row r="972" spans="4:4">
      <c r="D972" s="827"/>
    </row>
    <row r="973" spans="4:4">
      <c r="D973" s="827"/>
    </row>
    <row r="974" spans="4:4">
      <c r="D974" s="827"/>
    </row>
    <row r="975" spans="4:4">
      <c r="D975" s="827"/>
    </row>
    <row r="976" spans="4:4">
      <c r="D976" s="827"/>
    </row>
    <row r="977" spans="4:4">
      <c r="D977" s="827"/>
    </row>
    <row r="978" spans="4:4">
      <c r="D978" s="827"/>
    </row>
    <row r="979" spans="4:4">
      <c r="D979" s="827"/>
    </row>
    <row r="980" spans="4:4">
      <c r="D980" s="827"/>
    </row>
    <row r="981" spans="4:4">
      <c r="D981" s="827"/>
    </row>
    <row r="982" spans="4:4">
      <c r="D982" s="827"/>
    </row>
    <row r="983" spans="4:4">
      <c r="D983" s="827"/>
    </row>
    <row r="984" spans="4:4">
      <c r="D984" s="827"/>
    </row>
    <row r="985" spans="4:4">
      <c r="D985" s="827"/>
    </row>
    <row r="986" spans="4:4">
      <c r="D986" s="827"/>
    </row>
    <row r="987" spans="4:4">
      <c r="D987" s="827"/>
    </row>
    <row r="988" spans="4:4">
      <c r="D988" s="827"/>
    </row>
    <row r="989" spans="4:4">
      <c r="D989" s="827"/>
    </row>
    <row r="990" spans="4:4">
      <c r="D990" s="827"/>
    </row>
    <row r="991" spans="4:4">
      <c r="D991" s="827"/>
    </row>
    <row r="992" spans="4:4">
      <c r="D992" s="827"/>
    </row>
    <row r="993" spans="4:4">
      <c r="D993" s="827"/>
    </row>
    <row r="994" spans="4:4">
      <c r="D994" s="827"/>
    </row>
    <row r="995" spans="4:4">
      <c r="D995" s="827"/>
    </row>
    <row r="996" spans="4:4">
      <c r="D996" s="827"/>
    </row>
    <row r="997" spans="4:4">
      <c r="D997" s="827"/>
    </row>
    <row r="998" spans="4:4">
      <c r="D998" s="827"/>
    </row>
    <row r="999" spans="4:4">
      <c r="D999" s="827"/>
    </row>
    <row r="1000" spans="4:4">
      <c r="D1000" s="827"/>
    </row>
    <row r="1001" spans="4:4">
      <c r="D1001" s="827"/>
    </row>
    <row r="1002" spans="4:4">
      <c r="D1002" s="827"/>
    </row>
    <row r="1003" spans="4:4">
      <c r="D1003" s="827"/>
    </row>
    <row r="1004" spans="4:4">
      <c r="D1004" s="827"/>
    </row>
    <row r="1005" spans="4:4">
      <c r="D1005" s="827"/>
    </row>
    <row r="1006" spans="4:4">
      <c r="D1006" s="827"/>
    </row>
    <row r="1007" spans="4:4">
      <c r="D1007" s="827"/>
    </row>
    <row r="1008" spans="4:4">
      <c r="D1008" s="827"/>
    </row>
    <row r="1009" spans="4:4">
      <c r="D1009" s="827"/>
    </row>
    <row r="1010" spans="4:4">
      <c r="D1010" s="827"/>
    </row>
    <row r="1011" spans="4:4">
      <c r="D1011" s="827"/>
    </row>
    <row r="1012" spans="4:4">
      <c r="D1012" s="827"/>
    </row>
    <row r="1013" spans="4:4">
      <c r="D1013" s="827"/>
    </row>
    <row r="1014" spans="4:4">
      <c r="D1014" s="827"/>
    </row>
    <row r="1015" spans="4:4">
      <c r="D1015" s="827"/>
    </row>
    <row r="1016" spans="4:4">
      <c r="D1016" s="827"/>
    </row>
    <row r="1017" spans="4:4">
      <c r="D1017" s="827"/>
    </row>
    <row r="1018" spans="4:4">
      <c r="D1018" s="827"/>
    </row>
    <row r="1019" spans="4:4">
      <c r="D1019" s="827"/>
    </row>
    <row r="1020" spans="4:4">
      <c r="D1020" s="827"/>
    </row>
    <row r="1021" spans="4:4">
      <c r="D1021" s="827"/>
    </row>
    <row r="1022" spans="4:4">
      <c r="D1022" s="827"/>
    </row>
    <row r="1023" spans="4:4">
      <c r="D1023" s="827"/>
    </row>
    <row r="1024" spans="4:4">
      <c r="D1024" s="827"/>
    </row>
    <row r="1025" spans="4:4">
      <c r="D1025" s="827"/>
    </row>
    <row r="1026" spans="4:4">
      <c r="D1026" s="827"/>
    </row>
    <row r="1027" spans="4:4">
      <c r="D1027" s="827"/>
    </row>
    <row r="1028" spans="4:4">
      <c r="D1028" s="827"/>
    </row>
    <row r="1029" spans="4:4">
      <c r="D1029" s="827"/>
    </row>
    <row r="1030" spans="4:4">
      <c r="D1030" s="827"/>
    </row>
    <row r="1031" spans="4:4">
      <c r="D1031" s="827"/>
    </row>
    <row r="1032" spans="4:4">
      <c r="D1032" s="827"/>
    </row>
    <row r="1033" spans="4:4">
      <c r="D1033" s="827"/>
    </row>
    <row r="1034" spans="4:4">
      <c r="D1034" s="827"/>
    </row>
    <row r="1035" spans="4:4">
      <c r="D1035" s="827"/>
    </row>
    <row r="1036" spans="4:4">
      <c r="D1036" s="827"/>
    </row>
    <row r="1037" spans="4:4">
      <c r="D1037" s="827"/>
    </row>
    <row r="1038" spans="4:4">
      <c r="D1038" s="827"/>
    </row>
    <row r="1039" spans="4:4">
      <c r="D1039" s="827"/>
    </row>
    <row r="1040" spans="4:4">
      <c r="D1040" s="827"/>
    </row>
    <row r="1041" spans="4:4">
      <c r="D1041" s="827"/>
    </row>
    <row r="1042" spans="4:4">
      <c r="D1042" s="827"/>
    </row>
    <row r="1043" spans="4:4">
      <c r="D1043" s="827"/>
    </row>
    <row r="1044" spans="4:4">
      <c r="D1044" s="827"/>
    </row>
    <row r="1045" spans="4:4">
      <c r="D1045" s="827"/>
    </row>
    <row r="1046" spans="4:4">
      <c r="D1046" s="827"/>
    </row>
    <row r="1047" spans="4:4">
      <c r="D1047" s="827"/>
    </row>
    <row r="1048" spans="4:4">
      <c r="D1048" s="827"/>
    </row>
    <row r="1049" spans="4:4">
      <c r="D1049" s="827"/>
    </row>
    <row r="1050" spans="4:4">
      <c r="D1050" s="827"/>
    </row>
    <row r="1051" spans="4:4">
      <c r="D1051" s="827"/>
    </row>
    <row r="1052" spans="4:4">
      <c r="D1052" s="827"/>
    </row>
    <row r="1053" spans="4:4">
      <c r="D1053" s="827"/>
    </row>
    <row r="1054" spans="4:4">
      <c r="D1054" s="827"/>
    </row>
    <row r="1055" spans="4:4">
      <c r="D1055" s="827"/>
    </row>
    <row r="1056" spans="4:4">
      <c r="D1056" s="827"/>
    </row>
    <row r="1057" spans="4:4">
      <c r="D1057" s="827"/>
    </row>
    <row r="1058" spans="4:4">
      <c r="D1058" s="827"/>
    </row>
    <row r="1059" spans="4:4">
      <c r="D1059" s="827"/>
    </row>
    <row r="1060" spans="4:4">
      <c r="D1060" s="827"/>
    </row>
    <row r="1061" spans="4:4">
      <c r="D1061" s="827"/>
    </row>
    <row r="1062" spans="4:4">
      <c r="D1062" s="827"/>
    </row>
    <row r="1063" spans="4:4">
      <c r="D1063" s="827"/>
    </row>
    <row r="1064" spans="4:4">
      <c r="D1064" s="827"/>
    </row>
    <row r="1065" spans="4:4">
      <c r="D1065" s="827"/>
    </row>
    <row r="1066" spans="4:4">
      <c r="D1066" s="827"/>
    </row>
    <row r="1067" spans="4:4">
      <c r="D1067" s="827"/>
    </row>
    <row r="1068" spans="4:4">
      <c r="D1068" s="827"/>
    </row>
    <row r="1069" spans="4:4">
      <c r="D1069" s="827"/>
    </row>
    <row r="1070" spans="4:4">
      <c r="D1070" s="827"/>
    </row>
    <row r="1071" spans="4:4">
      <c r="D1071" s="827"/>
    </row>
    <row r="1072" spans="4:4">
      <c r="D1072" s="827"/>
    </row>
    <row r="1073" spans="4:4">
      <c r="D1073" s="827"/>
    </row>
    <row r="1074" spans="4:4">
      <c r="D1074" s="827"/>
    </row>
    <row r="1075" spans="4:4">
      <c r="D1075" s="827"/>
    </row>
    <row r="1076" spans="4:4">
      <c r="D1076" s="827"/>
    </row>
    <row r="1077" spans="4:4">
      <c r="D1077" s="827"/>
    </row>
    <row r="1078" spans="4:4">
      <c r="D1078" s="827"/>
    </row>
    <row r="1079" spans="4:4">
      <c r="D1079" s="827"/>
    </row>
    <row r="1080" spans="4:4">
      <c r="D1080" s="827"/>
    </row>
    <row r="1081" spans="4:4">
      <c r="D1081" s="827"/>
    </row>
    <row r="1082" spans="4:4">
      <c r="D1082" s="827"/>
    </row>
    <row r="1083" spans="4:4">
      <c r="D1083" s="827"/>
    </row>
    <row r="1084" spans="4:4">
      <c r="D1084" s="827"/>
    </row>
    <row r="1085" spans="4:4">
      <c r="D1085" s="827"/>
    </row>
    <row r="1086" spans="4:4">
      <c r="D1086" s="827"/>
    </row>
    <row r="1087" spans="4:4">
      <c r="D1087" s="827"/>
    </row>
    <row r="1088" spans="4:4">
      <c r="D1088" s="827"/>
    </row>
    <row r="1089" spans="4:4">
      <c r="D1089" s="827"/>
    </row>
    <row r="1090" spans="4:4">
      <c r="D1090" s="827"/>
    </row>
    <row r="1091" spans="4:4">
      <c r="D1091" s="827"/>
    </row>
    <row r="1092" spans="4:4">
      <c r="D1092" s="827"/>
    </row>
    <row r="1093" spans="4:4">
      <c r="D1093" s="827"/>
    </row>
    <row r="1094" spans="4:4">
      <c r="D1094" s="827"/>
    </row>
    <row r="1095" spans="4:4">
      <c r="D1095" s="827"/>
    </row>
    <row r="1096" spans="4:4">
      <c r="D1096" s="827"/>
    </row>
    <row r="1097" spans="4:4">
      <c r="D1097" s="827"/>
    </row>
    <row r="1098" spans="4:4">
      <c r="D1098" s="827"/>
    </row>
    <row r="1099" spans="4:4">
      <c r="D1099" s="827"/>
    </row>
    <row r="1100" spans="4:4">
      <c r="D1100" s="827"/>
    </row>
    <row r="1101" spans="4:4">
      <c r="D1101" s="827"/>
    </row>
    <row r="1102" spans="4:4">
      <c r="D1102" s="827"/>
    </row>
    <row r="1103" spans="4:4">
      <c r="D1103" s="827"/>
    </row>
    <row r="1104" spans="4:4">
      <c r="D1104" s="827"/>
    </row>
    <row r="1105" spans="4:4">
      <c r="D1105" s="827"/>
    </row>
    <row r="1106" spans="4:4">
      <c r="D1106" s="827"/>
    </row>
    <row r="1107" spans="4:4">
      <c r="D1107" s="827"/>
    </row>
    <row r="1108" spans="4:4">
      <c r="D1108" s="827"/>
    </row>
    <row r="1109" spans="4:4">
      <c r="D1109" s="827"/>
    </row>
    <row r="1110" spans="4:4">
      <c r="D1110" s="827"/>
    </row>
    <row r="1111" spans="4:4">
      <c r="D1111" s="827"/>
    </row>
    <row r="1112" spans="4:4">
      <c r="D1112" s="827"/>
    </row>
    <row r="1113" spans="4:4">
      <c r="D1113" s="827"/>
    </row>
    <row r="1114" spans="4:4">
      <c r="D1114" s="827"/>
    </row>
    <row r="1115" spans="4:4">
      <c r="D1115" s="827"/>
    </row>
    <row r="1116" spans="4:4">
      <c r="D1116" s="827"/>
    </row>
    <row r="1117" spans="4:4">
      <c r="D1117" s="827"/>
    </row>
    <row r="1118" spans="4:4">
      <c r="D1118" s="827"/>
    </row>
    <row r="1119" spans="4:4">
      <c r="D1119" s="827"/>
    </row>
    <row r="1120" spans="4:4">
      <c r="D1120" s="827"/>
    </row>
    <row r="1121" spans="4:4">
      <c r="D1121" s="827"/>
    </row>
    <row r="1122" spans="4:4">
      <c r="D1122" s="827"/>
    </row>
    <row r="1123" spans="4:4">
      <c r="D1123" s="827"/>
    </row>
    <row r="1124" spans="4:4">
      <c r="D1124" s="827"/>
    </row>
    <row r="1125" spans="4:4">
      <c r="D1125" s="827"/>
    </row>
    <row r="1126" spans="4:4">
      <c r="D1126" s="827"/>
    </row>
    <row r="1127" spans="4:4">
      <c r="D1127" s="827"/>
    </row>
    <row r="1128" spans="4:4">
      <c r="D1128" s="827"/>
    </row>
    <row r="1129" spans="4:4">
      <c r="D1129" s="827"/>
    </row>
    <row r="1130" spans="4:4">
      <c r="D1130" s="827"/>
    </row>
    <row r="1131" spans="4:4">
      <c r="D1131" s="827"/>
    </row>
    <row r="1132" spans="4:4">
      <c r="D1132" s="827"/>
    </row>
    <row r="1133" spans="4:4">
      <c r="D1133" s="827"/>
    </row>
    <row r="1134" spans="4:4">
      <c r="D1134" s="827"/>
    </row>
    <row r="1135" spans="4:4">
      <c r="D1135" s="827"/>
    </row>
    <row r="1136" spans="4:4">
      <c r="D1136" s="827"/>
    </row>
    <row r="1137" spans="4:4">
      <c r="D1137" s="827"/>
    </row>
    <row r="1138" spans="4:4">
      <c r="D1138" s="827"/>
    </row>
    <row r="1139" spans="4:4">
      <c r="D1139" s="827"/>
    </row>
    <row r="1140" spans="4:4">
      <c r="D1140" s="827"/>
    </row>
    <row r="1141" spans="4:4">
      <c r="D1141" s="827"/>
    </row>
    <row r="1142" spans="4:4">
      <c r="D1142" s="827"/>
    </row>
    <row r="1143" spans="4:4">
      <c r="D1143" s="827"/>
    </row>
    <row r="1144" spans="4:4">
      <c r="D1144" s="827"/>
    </row>
    <row r="1145" spans="4:4">
      <c r="D1145" s="827"/>
    </row>
    <row r="1146" spans="4:4">
      <c r="D1146" s="827"/>
    </row>
    <row r="1147" spans="4:4">
      <c r="D1147" s="827"/>
    </row>
    <row r="1148" spans="4:4">
      <c r="D1148" s="827"/>
    </row>
    <row r="1149" spans="4:4">
      <c r="D1149" s="827"/>
    </row>
    <row r="1150" spans="4:4">
      <c r="D1150" s="827"/>
    </row>
    <row r="1151" spans="4:4">
      <c r="D1151" s="827"/>
    </row>
    <row r="1152" spans="4:4">
      <c r="D1152" s="827"/>
    </row>
    <row r="1153" spans="4:4">
      <c r="D1153" s="827"/>
    </row>
    <row r="1154" spans="4:4">
      <c r="D1154" s="827"/>
    </row>
    <row r="1155" spans="4:4">
      <c r="D1155" s="827"/>
    </row>
    <row r="1156" spans="4:4">
      <c r="D1156" s="827"/>
    </row>
    <row r="1157" spans="4:4">
      <c r="D1157" s="827"/>
    </row>
    <row r="1158" spans="4:4">
      <c r="D1158" s="827"/>
    </row>
    <row r="1159" spans="4:4">
      <c r="D1159" s="827"/>
    </row>
    <row r="1160" spans="4:4">
      <c r="D1160" s="827"/>
    </row>
    <row r="1161" spans="4:4">
      <c r="D1161" s="827"/>
    </row>
    <row r="1162" spans="4:4">
      <c r="D1162" s="827"/>
    </row>
    <row r="1163" spans="4:4">
      <c r="D1163" s="827"/>
    </row>
    <row r="1164" spans="4:4">
      <c r="D1164" s="827"/>
    </row>
    <row r="1165" spans="4:4">
      <c r="D1165" s="827"/>
    </row>
    <row r="1166" spans="4:4">
      <c r="D1166" s="827"/>
    </row>
    <row r="1167" spans="4:4">
      <c r="D1167" s="827"/>
    </row>
    <row r="1168" spans="4:4">
      <c r="D1168" s="827"/>
    </row>
    <row r="1169" spans="4:4">
      <c r="D1169" s="827"/>
    </row>
    <row r="1170" spans="4:4">
      <c r="D1170" s="827"/>
    </row>
    <row r="1171" spans="4:4">
      <c r="D1171" s="827"/>
    </row>
    <row r="1172" spans="4:4">
      <c r="D1172" s="827"/>
    </row>
    <row r="1173" spans="4:4">
      <c r="D1173" s="827"/>
    </row>
    <row r="1174" spans="4:4">
      <c r="D1174" s="827"/>
    </row>
    <row r="1175" spans="4:4">
      <c r="D1175" s="827"/>
    </row>
    <row r="1176" spans="4:4">
      <c r="D1176" s="827"/>
    </row>
    <row r="1177" spans="4:4">
      <c r="D1177" s="827"/>
    </row>
    <row r="1178" spans="4:4">
      <c r="D1178" s="827"/>
    </row>
    <row r="1179" spans="4:4">
      <c r="D1179" s="827"/>
    </row>
    <row r="1180" spans="4:4">
      <c r="D1180" s="827"/>
    </row>
    <row r="1181" spans="4:4">
      <c r="D1181" s="827"/>
    </row>
    <row r="1182" spans="4:4">
      <c r="D1182" s="827"/>
    </row>
    <row r="1183" spans="4:4">
      <c r="D1183" s="827"/>
    </row>
    <row r="1184" spans="4:4">
      <c r="D1184" s="827"/>
    </row>
    <row r="1185" spans="4:4">
      <c r="D1185" s="827"/>
    </row>
    <row r="1186" spans="4:4">
      <c r="D1186" s="827"/>
    </row>
    <row r="1187" spans="4:4">
      <c r="D1187" s="827"/>
    </row>
    <row r="1188" spans="4:4">
      <c r="D1188" s="827"/>
    </row>
    <row r="1189" spans="4:4">
      <c r="D1189" s="827"/>
    </row>
    <row r="1190" spans="4:4">
      <c r="D1190" s="827"/>
    </row>
    <row r="1191" spans="4:4">
      <c r="D1191" s="827"/>
    </row>
    <row r="1192" spans="4:4">
      <c r="D1192" s="827"/>
    </row>
    <row r="1193" spans="4:4">
      <c r="D1193" s="827"/>
    </row>
    <row r="1194" spans="4:4">
      <c r="D1194" s="827"/>
    </row>
    <row r="1195" spans="4:4">
      <c r="D1195" s="827"/>
    </row>
    <row r="1196" spans="4:4">
      <c r="D1196" s="827"/>
    </row>
    <row r="1197" spans="4:4">
      <c r="D1197" s="827"/>
    </row>
    <row r="1198" spans="4:4">
      <c r="D1198" s="827"/>
    </row>
    <row r="1199" spans="4:4">
      <c r="D1199" s="827"/>
    </row>
    <row r="1200" spans="4:4">
      <c r="D1200" s="827"/>
    </row>
    <row r="1201" spans="4:4">
      <c r="D1201" s="827"/>
    </row>
    <row r="1202" spans="4:4">
      <c r="D1202" s="827"/>
    </row>
    <row r="1203" spans="4:4">
      <c r="D1203" s="827"/>
    </row>
    <row r="1204" spans="4:4">
      <c r="D1204" s="827"/>
    </row>
    <row r="1205" spans="4:4">
      <c r="D1205" s="827"/>
    </row>
    <row r="1206" spans="4:4">
      <c r="D1206" s="827"/>
    </row>
    <row r="1207" spans="4:4">
      <c r="D1207" s="827"/>
    </row>
    <row r="1208" spans="4:4">
      <c r="D1208" s="827"/>
    </row>
    <row r="1209" spans="4:4">
      <c r="D1209" s="827"/>
    </row>
    <row r="1210" spans="4:4">
      <c r="D1210" s="827"/>
    </row>
    <row r="1211" spans="4:4">
      <c r="D1211" s="827"/>
    </row>
    <row r="1212" spans="4:4">
      <c r="D1212" s="827"/>
    </row>
    <row r="1213" spans="4:4">
      <c r="D1213" s="827"/>
    </row>
    <row r="1214" spans="4:4">
      <c r="D1214" s="827"/>
    </row>
    <row r="1215" spans="4:4">
      <c r="D1215" s="827"/>
    </row>
    <row r="1216" spans="4:4">
      <c r="D1216" s="827"/>
    </row>
    <row r="1217" spans="4:4">
      <c r="D1217" s="827"/>
    </row>
    <row r="1218" spans="4:4">
      <c r="D1218" s="827"/>
    </row>
    <row r="1219" spans="4:4">
      <c r="D1219" s="827"/>
    </row>
    <row r="1220" spans="4:4">
      <c r="D1220" s="827"/>
    </row>
    <row r="1221" spans="4:4">
      <c r="D1221" s="827"/>
    </row>
    <row r="1222" spans="4:4">
      <c r="D1222" s="827"/>
    </row>
    <row r="1223" spans="4:4">
      <c r="D1223" s="827"/>
    </row>
    <row r="1224" spans="4:4">
      <c r="D1224" s="827"/>
    </row>
    <row r="1225" spans="4:4">
      <c r="D1225" s="827"/>
    </row>
    <row r="1226" spans="4:4">
      <c r="D1226" s="827"/>
    </row>
    <row r="1227" spans="4:4">
      <c r="D1227" s="827"/>
    </row>
    <row r="1228" spans="4:4">
      <c r="D1228" s="827"/>
    </row>
    <row r="1229" spans="4:4">
      <c r="D1229" s="827"/>
    </row>
    <row r="1230" spans="4:4">
      <c r="D1230" s="827"/>
    </row>
    <row r="1231" spans="4:4">
      <c r="D1231" s="827"/>
    </row>
    <row r="1232" spans="4:4">
      <c r="D1232" s="827"/>
    </row>
    <row r="1233" spans="4:4">
      <c r="D1233" s="827"/>
    </row>
    <row r="1234" spans="4:4">
      <c r="D1234" s="827"/>
    </row>
    <row r="1235" spans="4:4">
      <c r="D1235" s="827"/>
    </row>
    <row r="1236" spans="4:4">
      <c r="D1236" s="827"/>
    </row>
    <row r="1237" spans="4:4">
      <c r="D1237" s="827"/>
    </row>
    <row r="1238" spans="4:4">
      <c r="D1238" s="827"/>
    </row>
    <row r="1239" spans="4:4">
      <c r="D1239" s="827"/>
    </row>
    <row r="1240" spans="4:4">
      <c r="D1240" s="827"/>
    </row>
    <row r="1241" spans="4:4">
      <c r="D1241" s="827"/>
    </row>
    <row r="1242" spans="4:4">
      <c r="D1242" s="827"/>
    </row>
    <row r="1243" spans="4:4">
      <c r="D1243" s="827"/>
    </row>
    <row r="1244" spans="4:4">
      <c r="D1244" s="827"/>
    </row>
    <row r="1245" spans="4:4">
      <c r="D1245" s="827"/>
    </row>
    <row r="1246" spans="4:4">
      <c r="D1246" s="827"/>
    </row>
    <row r="1247" spans="4:4">
      <c r="D1247" s="827"/>
    </row>
    <row r="1248" spans="4:4">
      <c r="D1248" s="827"/>
    </row>
    <row r="1249" spans="4:4">
      <c r="D1249" s="827"/>
    </row>
    <row r="1250" spans="4:4">
      <c r="D1250" s="827"/>
    </row>
    <row r="1251" spans="4:4">
      <c r="D1251" s="827"/>
    </row>
    <row r="1252" spans="4:4">
      <c r="D1252" s="827"/>
    </row>
    <row r="1253" spans="4:4">
      <c r="D1253" s="827"/>
    </row>
    <row r="1254" spans="4:4">
      <c r="D1254" s="827"/>
    </row>
    <row r="1255" spans="4:4">
      <c r="D1255" s="827"/>
    </row>
    <row r="1256" spans="4:4">
      <c r="D1256" s="827"/>
    </row>
    <row r="1257" spans="4:4">
      <c r="D1257" s="827"/>
    </row>
    <row r="1258" spans="4:4">
      <c r="D1258" s="827"/>
    </row>
    <row r="1259" spans="4:4">
      <c r="D1259" s="827"/>
    </row>
    <row r="1260" spans="4:4">
      <c r="D1260" s="827"/>
    </row>
    <row r="1261" spans="4:4">
      <c r="D1261" s="827"/>
    </row>
    <row r="1262" spans="4:4">
      <c r="D1262" s="827"/>
    </row>
    <row r="1263" spans="4:4">
      <c r="D1263" s="827"/>
    </row>
    <row r="1264" spans="4:4">
      <c r="D1264" s="827"/>
    </row>
    <row r="1265" spans="4:4">
      <c r="D1265" s="827"/>
    </row>
    <row r="1266" spans="4:4">
      <c r="D1266" s="827"/>
    </row>
    <row r="1267" spans="4:4">
      <c r="D1267" s="827"/>
    </row>
    <row r="1268" spans="4:4">
      <c r="D1268" s="827"/>
    </row>
    <row r="1269" spans="4:4">
      <c r="D1269" s="827"/>
    </row>
    <row r="1270" spans="4:4">
      <c r="D1270" s="827"/>
    </row>
    <row r="1271" spans="4:4">
      <c r="D1271" s="827"/>
    </row>
    <row r="1272" spans="4:4">
      <c r="D1272" s="827"/>
    </row>
    <row r="1273" spans="4:4">
      <c r="D1273" s="827"/>
    </row>
    <row r="1274" spans="4:4">
      <c r="D1274" s="827"/>
    </row>
    <row r="1275" spans="4:4">
      <c r="D1275" s="827"/>
    </row>
    <row r="1276" spans="4:4">
      <c r="D1276" s="827"/>
    </row>
    <row r="1277" spans="4:4">
      <c r="D1277" s="827"/>
    </row>
    <row r="1278" spans="4:4">
      <c r="D1278" s="827"/>
    </row>
    <row r="1279" spans="4:4">
      <c r="D1279" s="827"/>
    </row>
    <row r="1280" spans="4:4">
      <c r="D1280" s="827"/>
    </row>
    <row r="1281" spans="4:4">
      <c r="D1281" s="827"/>
    </row>
    <row r="1282" spans="4:4">
      <c r="D1282" s="827"/>
    </row>
    <row r="1283" spans="4:4">
      <c r="D1283" s="827"/>
    </row>
    <row r="1284" spans="4:4">
      <c r="D1284" s="827"/>
    </row>
    <row r="1285" spans="4:4">
      <c r="D1285" s="827"/>
    </row>
    <row r="1286" spans="4:4">
      <c r="D1286" s="827"/>
    </row>
    <row r="1287" spans="4:4">
      <c r="D1287" s="827"/>
    </row>
    <row r="1288" spans="4:4">
      <c r="D1288" s="827"/>
    </row>
    <row r="1289" spans="4:4">
      <c r="D1289" s="827"/>
    </row>
    <row r="1290" spans="4:4">
      <c r="D1290" s="827"/>
    </row>
    <row r="1291" spans="4:4">
      <c r="D1291" s="827"/>
    </row>
    <row r="1292" spans="4:4">
      <c r="D1292" s="827"/>
    </row>
    <row r="1293" spans="4:4">
      <c r="D1293" s="827"/>
    </row>
    <row r="1294" spans="4:4">
      <c r="D1294" s="827"/>
    </row>
    <row r="1295" spans="4:4">
      <c r="D1295" s="827"/>
    </row>
    <row r="1296" spans="4:4">
      <c r="D1296" s="827"/>
    </row>
    <row r="1297" spans="4:4">
      <c r="D1297" s="827"/>
    </row>
    <row r="1298" spans="4:4">
      <c r="D1298" s="827"/>
    </row>
    <row r="1299" spans="4:4">
      <c r="D1299" s="827"/>
    </row>
    <row r="1300" spans="4:4">
      <c r="D1300" s="827"/>
    </row>
    <row r="1301" spans="4:4">
      <c r="D1301" s="827"/>
    </row>
    <row r="1302" spans="4:4">
      <c r="D1302" s="827"/>
    </row>
    <row r="1303" spans="4:4">
      <c r="D1303" s="827"/>
    </row>
    <row r="1304" spans="4:4">
      <c r="D1304" s="827"/>
    </row>
    <row r="1305" spans="4:4">
      <c r="D1305" s="827"/>
    </row>
    <row r="1306" spans="4:4">
      <c r="D1306" s="827"/>
    </row>
    <row r="1307" spans="4:4">
      <c r="D1307" s="827"/>
    </row>
    <row r="1308" spans="4:4">
      <c r="D1308" s="827"/>
    </row>
    <row r="1309" spans="4:4">
      <c r="D1309" s="827"/>
    </row>
    <row r="1310" spans="4:4">
      <c r="D1310" s="827"/>
    </row>
    <row r="1311" spans="4:4">
      <c r="D1311" s="827"/>
    </row>
    <row r="1312" spans="4:4">
      <c r="D1312" s="827"/>
    </row>
    <row r="1313" spans="4:4">
      <c r="D1313" s="827"/>
    </row>
    <row r="1314" spans="4:4">
      <c r="D1314" s="827"/>
    </row>
    <row r="1315" spans="4:4">
      <c r="D1315" s="827"/>
    </row>
    <row r="1316" spans="4:4">
      <c r="D1316" s="827"/>
    </row>
    <row r="1317" spans="4:4">
      <c r="D1317" s="827"/>
    </row>
    <row r="1318" spans="4:4">
      <c r="D1318" s="827"/>
    </row>
    <row r="1319" spans="4:4">
      <c r="D1319" s="827"/>
    </row>
    <row r="1320" spans="4:4">
      <c r="D1320" s="827"/>
    </row>
    <row r="1321" spans="4:4">
      <c r="D1321" s="827"/>
    </row>
    <row r="1322" spans="4:4">
      <c r="D1322" s="827"/>
    </row>
    <row r="1323" spans="4:4">
      <c r="D1323" s="827"/>
    </row>
    <row r="1324" spans="4:4">
      <c r="D1324" s="827"/>
    </row>
    <row r="1325" spans="4:4">
      <c r="D1325" s="827"/>
    </row>
    <row r="1326" spans="4:4">
      <c r="D1326" s="827"/>
    </row>
    <row r="1327" spans="4:4">
      <c r="D1327" s="827"/>
    </row>
    <row r="1328" spans="4:4">
      <c r="D1328" s="827"/>
    </row>
    <row r="1329" spans="4:4">
      <c r="D1329" s="827"/>
    </row>
    <row r="1330" spans="4:4">
      <c r="D1330" s="827"/>
    </row>
    <row r="1331" spans="4:4">
      <c r="D1331" s="827"/>
    </row>
    <row r="1332" spans="4:4">
      <c r="D1332" s="827"/>
    </row>
    <row r="1333" spans="4:4">
      <c r="D1333" s="827"/>
    </row>
    <row r="1334" spans="4:4">
      <c r="D1334" s="827"/>
    </row>
    <row r="1335" spans="4:4">
      <c r="D1335" s="827"/>
    </row>
    <row r="1336" spans="4:4">
      <c r="D1336" s="827"/>
    </row>
    <row r="1337" spans="4:4">
      <c r="D1337" s="827"/>
    </row>
    <row r="1338" spans="4:4">
      <c r="D1338" s="827"/>
    </row>
    <row r="1339" spans="4:4">
      <c r="D1339" s="827"/>
    </row>
    <row r="1340" spans="4:4">
      <c r="D1340" s="827"/>
    </row>
    <row r="1341" spans="4:4">
      <c r="D1341" s="827"/>
    </row>
    <row r="1342" spans="4:4">
      <c r="D1342" s="827"/>
    </row>
    <row r="1343" spans="4:4">
      <c r="D1343" s="827"/>
    </row>
    <row r="1344" spans="4:4">
      <c r="D1344" s="827"/>
    </row>
    <row r="1345" spans="4:4">
      <c r="D1345" s="827"/>
    </row>
    <row r="1346" spans="4:4">
      <c r="D1346" s="827"/>
    </row>
    <row r="1347" spans="4:4">
      <c r="D1347" s="827"/>
    </row>
    <row r="1348" spans="4:4">
      <c r="D1348" s="827"/>
    </row>
    <row r="1349" spans="4:4">
      <c r="D1349" s="827"/>
    </row>
    <row r="1350" spans="4:4">
      <c r="D1350" s="827"/>
    </row>
    <row r="1351" spans="4:4">
      <c r="D1351" s="827"/>
    </row>
    <row r="1352" spans="4:4">
      <c r="D1352" s="827"/>
    </row>
    <row r="1353" spans="4:4">
      <c r="D1353" s="827"/>
    </row>
    <row r="1354" spans="4:4">
      <c r="D1354" s="827"/>
    </row>
    <row r="1355" spans="4:4">
      <c r="D1355" s="827"/>
    </row>
    <row r="1356" spans="4:4">
      <c r="D1356" s="827"/>
    </row>
    <row r="1357" spans="4:4">
      <c r="D1357" s="827"/>
    </row>
    <row r="1358" spans="4:4">
      <c r="D1358" s="827"/>
    </row>
    <row r="1359" spans="4:4">
      <c r="D1359" s="827"/>
    </row>
    <row r="1360" spans="4:4">
      <c r="D1360" s="827"/>
    </row>
    <row r="1361" spans="4:4">
      <c r="D1361" s="827"/>
    </row>
    <row r="1362" spans="4:4">
      <c r="D1362" s="827"/>
    </row>
    <row r="1363" spans="4:4">
      <c r="D1363" s="827"/>
    </row>
    <row r="1364" spans="4:4">
      <c r="D1364" s="827"/>
    </row>
    <row r="1365" spans="4:4">
      <c r="D1365" s="827"/>
    </row>
    <row r="1366" spans="4:4">
      <c r="D1366" s="827"/>
    </row>
    <row r="1367" spans="4:4">
      <c r="D1367" s="827"/>
    </row>
    <row r="1368" spans="4:4">
      <c r="D1368" s="827"/>
    </row>
    <row r="1369" spans="4:4">
      <c r="D1369" s="827"/>
    </row>
    <row r="1370" spans="4:4">
      <c r="D1370" s="827"/>
    </row>
    <row r="1371" spans="4:4">
      <c r="D1371" s="827"/>
    </row>
    <row r="1372" spans="4:4">
      <c r="D1372" s="827"/>
    </row>
    <row r="1373" spans="4:4">
      <c r="D1373" s="827"/>
    </row>
    <row r="1374" spans="4:4">
      <c r="D1374" s="827"/>
    </row>
    <row r="1375" spans="4:4">
      <c r="D1375" s="827"/>
    </row>
    <row r="1376" spans="4:4">
      <c r="D1376" s="827"/>
    </row>
    <row r="1377" spans="4:4">
      <c r="D1377" s="827"/>
    </row>
    <row r="1378" spans="4:4">
      <c r="D1378" s="827"/>
    </row>
    <row r="1379" spans="4:4">
      <c r="D1379" s="827"/>
    </row>
    <row r="1380" spans="4:4">
      <c r="D1380" s="827"/>
    </row>
    <row r="1381" spans="4:4">
      <c r="D1381" s="827"/>
    </row>
    <row r="1382" spans="4:4">
      <c r="D1382" s="827"/>
    </row>
    <row r="1383" spans="4:4">
      <c r="D1383" s="827"/>
    </row>
    <row r="1384" spans="4:4">
      <c r="D1384" s="827"/>
    </row>
    <row r="1385" spans="4:4">
      <c r="D1385" s="827"/>
    </row>
    <row r="1386" spans="4:4">
      <c r="D1386" s="827"/>
    </row>
    <row r="1387" spans="4:4">
      <c r="D1387" s="827"/>
    </row>
    <row r="1388" spans="4:4">
      <c r="D1388" s="827"/>
    </row>
    <row r="1389" spans="4:4">
      <c r="D1389" s="827"/>
    </row>
    <row r="1390" spans="4:4">
      <c r="D1390" s="827"/>
    </row>
    <row r="1391" spans="4:4">
      <c r="D1391" s="827"/>
    </row>
    <row r="1392" spans="4:4">
      <c r="D1392" s="827"/>
    </row>
    <row r="1393" spans="4:4">
      <c r="D1393" s="827"/>
    </row>
    <row r="1394" spans="4:4">
      <c r="D1394" s="827"/>
    </row>
    <row r="1395" spans="4:4">
      <c r="D1395" s="827"/>
    </row>
    <row r="1396" spans="4:4">
      <c r="D1396" s="827"/>
    </row>
    <row r="1397" spans="4:4">
      <c r="D1397" s="827"/>
    </row>
    <row r="1398" spans="4:4">
      <c r="D1398" s="827"/>
    </row>
    <row r="1399" spans="4:4">
      <c r="D1399" s="827"/>
    </row>
    <row r="1400" spans="4:4">
      <c r="D1400" s="827"/>
    </row>
    <row r="1401" spans="4:4">
      <c r="D1401" s="827"/>
    </row>
    <row r="1402" spans="4:4">
      <c r="D1402" s="827"/>
    </row>
    <row r="1403" spans="4:4">
      <c r="D1403" s="827"/>
    </row>
    <row r="1404" spans="4:4">
      <c r="D1404" s="827"/>
    </row>
    <row r="1405" spans="4:4">
      <c r="D1405" s="827"/>
    </row>
    <row r="1406" spans="4:4">
      <c r="D1406" s="827"/>
    </row>
    <row r="1407" spans="4:4">
      <c r="D1407" s="827"/>
    </row>
    <row r="1408" spans="4:4">
      <c r="D1408" s="827"/>
    </row>
    <row r="1409" spans="4:4">
      <c r="D1409" s="827"/>
    </row>
    <row r="1410" spans="4:4">
      <c r="D1410" s="827"/>
    </row>
    <row r="1411" spans="4:4">
      <c r="D1411" s="827"/>
    </row>
    <row r="1412" spans="4:4">
      <c r="D1412" s="827"/>
    </row>
    <row r="1413" spans="4:4">
      <c r="D1413" s="827"/>
    </row>
    <row r="1414" spans="4:4">
      <c r="D1414" s="827"/>
    </row>
    <row r="1415" spans="4:4">
      <c r="D1415" s="827"/>
    </row>
    <row r="1416" spans="4:4">
      <c r="D1416" s="827"/>
    </row>
    <row r="1417" spans="4:4">
      <c r="D1417" s="827"/>
    </row>
    <row r="1418" spans="4:4">
      <c r="D1418" s="827"/>
    </row>
    <row r="1419" spans="4:4">
      <c r="D1419" s="827"/>
    </row>
    <row r="1420" spans="4:4">
      <c r="D1420" s="827"/>
    </row>
    <row r="1421" spans="4:4">
      <c r="D1421" s="827"/>
    </row>
    <row r="1422" spans="4:4">
      <c r="D1422" s="827"/>
    </row>
    <row r="1423" spans="4:4">
      <c r="D1423" s="827"/>
    </row>
    <row r="1424" spans="4:4">
      <c r="D1424" s="827"/>
    </row>
    <row r="1425" spans="4:4">
      <c r="D1425" s="827"/>
    </row>
    <row r="1426" spans="4:4">
      <c r="D1426" s="827"/>
    </row>
    <row r="1427" spans="4:4">
      <c r="D1427" s="827"/>
    </row>
    <row r="1428" spans="4:4">
      <c r="D1428" s="827"/>
    </row>
    <row r="1429" spans="4:4">
      <c r="D1429" s="827"/>
    </row>
    <row r="1430" spans="4:4">
      <c r="D1430" s="827"/>
    </row>
    <row r="1431" spans="4:4">
      <c r="D1431" s="827"/>
    </row>
    <row r="1432" spans="4:4">
      <c r="D1432" s="827"/>
    </row>
    <row r="1433" spans="4:4">
      <c r="D1433" s="827"/>
    </row>
    <row r="1434" spans="4:4">
      <c r="D1434" s="827"/>
    </row>
    <row r="1435" spans="4:4">
      <c r="D1435" s="827"/>
    </row>
    <row r="1436" spans="4:4">
      <c r="D1436" s="827"/>
    </row>
    <row r="1437" spans="4:4">
      <c r="D1437" s="827"/>
    </row>
    <row r="1438" spans="4:4">
      <c r="D1438" s="827"/>
    </row>
    <row r="1439" spans="4:4">
      <c r="D1439" s="827"/>
    </row>
    <row r="1440" spans="4:4">
      <c r="D1440" s="827"/>
    </row>
    <row r="1441" spans="4:4">
      <c r="D1441" s="827"/>
    </row>
    <row r="1442" spans="4:4">
      <c r="D1442" s="827"/>
    </row>
    <row r="1443" spans="4:4">
      <c r="D1443" s="827"/>
    </row>
    <row r="1444" spans="4:4">
      <c r="D1444" s="827"/>
    </row>
    <row r="1445" spans="4:4">
      <c r="D1445" s="827"/>
    </row>
    <row r="1446" spans="4:4">
      <c r="D1446" s="827"/>
    </row>
    <row r="1447" spans="4:4">
      <c r="D1447" s="827"/>
    </row>
    <row r="1448" spans="4:4">
      <c r="D1448" s="827"/>
    </row>
    <row r="1449" spans="4:4">
      <c r="D1449" s="827"/>
    </row>
    <row r="1450" spans="4:4">
      <c r="D1450" s="827"/>
    </row>
    <row r="1451" spans="4:4">
      <c r="D1451" s="827"/>
    </row>
    <row r="1452" spans="4:4">
      <c r="D1452" s="827"/>
    </row>
    <row r="1453" spans="4:4">
      <c r="D1453" s="827"/>
    </row>
    <row r="1454" spans="4:4">
      <c r="D1454" s="827"/>
    </row>
    <row r="1455" spans="4:4">
      <c r="D1455" s="827"/>
    </row>
    <row r="1456" spans="4:4">
      <c r="D1456" s="827"/>
    </row>
    <row r="1457" spans="4:4">
      <c r="D1457" s="827"/>
    </row>
    <row r="1458" spans="4:4">
      <c r="D1458" s="827"/>
    </row>
    <row r="1459" spans="4:4">
      <c r="D1459" s="827"/>
    </row>
    <row r="1460" spans="4:4">
      <c r="D1460" s="827"/>
    </row>
    <row r="1461" spans="4:4">
      <c r="D1461" s="827"/>
    </row>
    <row r="1462" spans="4:4">
      <c r="D1462" s="827"/>
    </row>
    <row r="1463" spans="4:4">
      <c r="D1463" s="827"/>
    </row>
    <row r="1464" spans="4:4">
      <c r="D1464" s="827"/>
    </row>
    <row r="1465" spans="4:4">
      <c r="D1465" s="827"/>
    </row>
    <row r="1466" spans="4:4">
      <c r="D1466" s="827"/>
    </row>
    <row r="1467" spans="4:4">
      <c r="D1467" s="827"/>
    </row>
    <row r="1468" spans="4:4">
      <c r="D1468" s="827"/>
    </row>
    <row r="1469" spans="4:4">
      <c r="D1469" s="827"/>
    </row>
    <row r="1470" spans="4:4">
      <c r="D1470" s="827"/>
    </row>
    <row r="1471" spans="4:4">
      <c r="D1471" s="827"/>
    </row>
    <row r="1472" spans="4:4">
      <c r="D1472" s="827"/>
    </row>
    <row r="1473" spans="4:4">
      <c r="D1473" s="827"/>
    </row>
    <row r="1474" spans="4:4">
      <c r="D1474" s="827"/>
    </row>
    <row r="1475" spans="4:4">
      <c r="D1475" s="827"/>
    </row>
    <row r="1476" spans="4:4">
      <c r="D1476" s="827"/>
    </row>
    <row r="1477" spans="4:4">
      <c r="D1477" s="827"/>
    </row>
    <row r="1478" spans="4:4">
      <c r="D1478" s="827"/>
    </row>
    <row r="1479" spans="4:4">
      <c r="D1479" s="827"/>
    </row>
    <row r="1480" spans="4:4">
      <c r="D1480" s="827"/>
    </row>
    <row r="1481" spans="4:4">
      <c r="D1481" s="827"/>
    </row>
    <row r="1482" spans="4:4">
      <c r="D1482" s="827"/>
    </row>
    <row r="1483" spans="4:4">
      <c r="D1483" s="827"/>
    </row>
    <row r="1484" spans="4:4">
      <c r="D1484" s="827"/>
    </row>
    <row r="1485" spans="4:4">
      <c r="D1485" s="827"/>
    </row>
    <row r="1486" spans="4:4">
      <c r="D1486" s="827"/>
    </row>
    <row r="1487" spans="4:4">
      <c r="D1487" s="827"/>
    </row>
    <row r="1488" spans="4:4">
      <c r="D1488" s="827"/>
    </row>
    <row r="1489" spans="4:4">
      <c r="D1489" s="827"/>
    </row>
    <row r="1490" spans="4:4">
      <c r="D1490" s="827"/>
    </row>
    <row r="1491" spans="4:4">
      <c r="D1491" s="827"/>
    </row>
    <row r="1492" spans="4:4">
      <c r="D1492" s="827"/>
    </row>
    <row r="1493" spans="4:4">
      <c r="D1493" s="827"/>
    </row>
    <row r="1494" spans="4:4">
      <c r="D1494" s="827"/>
    </row>
    <row r="1495" spans="4:4">
      <c r="D1495" s="827"/>
    </row>
    <row r="1496" spans="4:4">
      <c r="D1496" s="827"/>
    </row>
    <row r="1497" spans="4:4">
      <c r="D1497" s="827"/>
    </row>
    <row r="1498" spans="4:4">
      <c r="D1498" s="827"/>
    </row>
    <row r="1499" spans="4:4">
      <c r="D1499" s="827"/>
    </row>
    <row r="1500" spans="4:4">
      <c r="D1500" s="827"/>
    </row>
    <row r="1501" spans="4:4">
      <c r="D1501" s="827"/>
    </row>
    <row r="1502" spans="4:4">
      <c r="D1502" s="827"/>
    </row>
    <row r="1503" spans="4:4">
      <c r="D1503" s="827"/>
    </row>
    <row r="1504" spans="4:4">
      <c r="D1504" s="827"/>
    </row>
    <row r="1505" spans="4:4">
      <c r="D1505" s="827"/>
    </row>
    <row r="1506" spans="4:4">
      <c r="D1506" s="827"/>
    </row>
    <row r="1507" spans="4:4">
      <c r="D1507" s="827"/>
    </row>
    <row r="1508" spans="4:4">
      <c r="D1508" s="827"/>
    </row>
    <row r="1509" spans="4:4">
      <c r="D1509" s="827"/>
    </row>
    <row r="1510" spans="4:4">
      <c r="D1510" s="827"/>
    </row>
    <row r="1511" spans="4:4">
      <c r="D1511" s="827"/>
    </row>
    <row r="1512" spans="4:4">
      <c r="D1512" s="827"/>
    </row>
    <row r="1513" spans="4:4">
      <c r="D1513" s="827"/>
    </row>
    <row r="1514" spans="4:4">
      <c r="D1514" s="827"/>
    </row>
    <row r="1515" spans="4:4">
      <c r="D1515" s="827"/>
    </row>
    <row r="1516" spans="4:4">
      <c r="D1516" s="827"/>
    </row>
    <row r="1517" spans="4:4">
      <c r="D1517" s="827"/>
    </row>
    <row r="1518" spans="4:4">
      <c r="D1518" s="827"/>
    </row>
    <row r="1519" spans="4:4">
      <c r="D1519" s="827"/>
    </row>
    <row r="1520" spans="4:4">
      <c r="D1520" s="827"/>
    </row>
    <row r="1521" spans="4:4">
      <c r="D1521" s="827"/>
    </row>
    <row r="1522" spans="4:4">
      <c r="D1522" s="827"/>
    </row>
    <row r="1523" spans="4:4">
      <c r="D1523" s="827"/>
    </row>
    <row r="1524" spans="4:4">
      <c r="D1524" s="827"/>
    </row>
    <row r="1525" spans="4:4">
      <c r="D1525" s="827"/>
    </row>
    <row r="1526" spans="4:4">
      <c r="D1526" s="827"/>
    </row>
    <row r="1527" spans="4:4">
      <c r="D1527" s="827"/>
    </row>
    <row r="1528" spans="4:4">
      <c r="D1528" s="827"/>
    </row>
    <row r="1529" spans="4:4">
      <c r="D1529" s="827"/>
    </row>
    <row r="1530" spans="4:4">
      <c r="D1530" s="827"/>
    </row>
    <row r="1531" spans="4:4">
      <c r="D1531" s="827"/>
    </row>
    <row r="1532" spans="4:4">
      <c r="D1532" s="827"/>
    </row>
    <row r="1533" spans="4:4">
      <c r="D1533" s="827"/>
    </row>
    <row r="1534" spans="4:4">
      <c r="D1534" s="827"/>
    </row>
    <row r="1535" spans="4:4">
      <c r="D1535" s="827"/>
    </row>
    <row r="1536" spans="4:4">
      <c r="D1536" s="827"/>
    </row>
    <row r="1537" spans="4:4">
      <c r="D1537" s="827"/>
    </row>
    <row r="1538" spans="4:4">
      <c r="D1538" s="827"/>
    </row>
    <row r="1539" spans="4:4">
      <c r="D1539" s="827"/>
    </row>
    <row r="1540" spans="4:4">
      <c r="D1540" s="827"/>
    </row>
    <row r="1541" spans="4:4">
      <c r="D1541" s="827"/>
    </row>
    <row r="1542" spans="4:4">
      <c r="D1542" s="827"/>
    </row>
    <row r="1543" spans="4:4">
      <c r="D1543" s="827"/>
    </row>
    <row r="1544" spans="4:4">
      <c r="D1544" s="827"/>
    </row>
    <row r="1545" spans="4:4">
      <c r="D1545" s="827"/>
    </row>
    <row r="1546" spans="4:4">
      <c r="D1546" s="827"/>
    </row>
    <row r="1547" spans="4:4">
      <c r="D1547" s="827"/>
    </row>
    <row r="1548" spans="4:4">
      <c r="D1548" s="827"/>
    </row>
    <row r="1549" spans="4:4">
      <c r="D1549" s="827"/>
    </row>
    <row r="1550" spans="4:4">
      <c r="D1550" s="827"/>
    </row>
    <row r="1551" spans="4:4">
      <c r="D1551" s="827"/>
    </row>
    <row r="1552" spans="4:4">
      <c r="D1552" s="827"/>
    </row>
    <row r="1553" spans="4:4">
      <c r="D1553" s="827"/>
    </row>
    <row r="1554" spans="4:4">
      <c r="D1554" s="827"/>
    </row>
    <row r="1555" spans="4:4">
      <c r="D1555" s="827"/>
    </row>
    <row r="1556" spans="4:4">
      <c r="D1556" s="827"/>
    </row>
    <row r="1557" spans="4:4">
      <c r="D1557" s="827"/>
    </row>
    <row r="1558" spans="4:4">
      <c r="D1558" s="827"/>
    </row>
    <row r="1559" spans="4:4">
      <c r="D1559" s="827"/>
    </row>
    <row r="1560" spans="4:4">
      <c r="D1560" s="827"/>
    </row>
    <row r="1561" spans="4:4">
      <c r="D1561" s="827"/>
    </row>
    <row r="1562" spans="4:4">
      <c r="D1562" s="827"/>
    </row>
    <row r="1563" spans="4:4">
      <c r="D1563" s="827"/>
    </row>
    <row r="1564" spans="4:4">
      <c r="D1564" s="827"/>
    </row>
    <row r="1565" spans="4:4">
      <c r="D1565" s="827"/>
    </row>
    <row r="1566" spans="4:4">
      <c r="D1566" s="827"/>
    </row>
    <row r="1567" spans="4:4">
      <c r="D1567" s="827"/>
    </row>
    <row r="1568" spans="4:4">
      <c r="D1568" s="827"/>
    </row>
    <row r="1569" spans="4:4">
      <c r="D1569" s="827"/>
    </row>
    <row r="1570" spans="4:4">
      <c r="D1570" s="827"/>
    </row>
    <row r="1571" spans="4:4">
      <c r="D1571" s="827"/>
    </row>
    <row r="1572" spans="4:4">
      <c r="D1572" s="827"/>
    </row>
    <row r="1573" spans="4:4">
      <c r="D1573" s="827"/>
    </row>
    <row r="1574" spans="4:4">
      <c r="D1574" s="827"/>
    </row>
    <row r="1575" spans="4:4">
      <c r="D1575" s="827"/>
    </row>
    <row r="1576" spans="4:4">
      <c r="D1576" s="827"/>
    </row>
    <row r="1577" spans="4:4">
      <c r="D1577" s="827"/>
    </row>
    <row r="1578" spans="4:4">
      <c r="D1578" s="827"/>
    </row>
    <row r="1579" spans="4:4">
      <c r="D1579" s="827"/>
    </row>
    <row r="1580" spans="4:4">
      <c r="D1580" s="827"/>
    </row>
    <row r="1581" spans="4:4">
      <c r="D1581" s="827"/>
    </row>
    <row r="1582" spans="4:4">
      <c r="D1582" s="827"/>
    </row>
    <row r="1583" spans="4:4">
      <c r="D1583" s="827"/>
    </row>
    <row r="1584" spans="4:4">
      <c r="D1584" s="827"/>
    </row>
    <row r="1585" spans="4:4">
      <c r="D1585" s="827"/>
    </row>
    <row r="1586" spans="4:4">
      <c r="D1586" s="827"/>
    </row>
    <row r="1587" spans="4:4">
      <c r="D1587" s="827"/>
    </row>
    <row r="1588" spans="4:4">
      <c r="D1588" s="827"/>
    </row>
    <row r="1589" spans="4:4">
      <c r="D1589" s="827"/>
    </row>
    <row r="1590" spans="4:4">
      <c r="D1590" s="827"/>
    </row>
    <row r="1591" spans="4:4">
      <c r="D1591" s="827"/>
    </row>
    <row r="1592" spans="4:4">
      <c r="D1592" s="827"/>
    </row>
    <row r="1593" spans="4:4">
      <c r="D1593" s="827"/>
    </row>
    <row r="1594" spans="4:4">
      <c r="D1594" s="827"/>
    </row>
    <row r="1595" spans="4:4">
      <c r="D1595" s="827"/>
    </row>
    <row r="1596" spans="4:4">
      <c r="D1596" s="827"/>
    </row>
    <row r="1597" spans="4:4">
      <c r="D1597" s="827"/>
    </row>
    <row r="1598" spans="4:4">
      <c r="D1598" s="827"/>
    </row>
    <row r="1599" spans="4:4">
      <c r="D1599" s="827"/>
    </row>
    <row r="1600" spans="4:4">
      <c r="D1600" s="827"/>
    </row>
    <row r="1601" spans="4:4">
      <c r="D1601" s="827"/>
    </row>
    <row r="1602" spans="4:4">
      <c r="D1602" s="827"/>
    </row>
    <row r="1603" spans="4:4">
      <c r="D1603" s="827"/>
    </row>
    <row r="1604" spans="4:4">
      <c r="D1604" s="827"/>
    </row>
    <row r="1605" spans="4:4">
      <c r="D1605" s="827"/>
    </row>
    <row r="1606" spans="4:4">
      <c r="D1606" s="827"/>
    </row>
    <row r="1607" spans="4:4">
      <c r="D1607" s="827"/>
    </row>
    <row r="1608" spans="4:4">
      <c r="D1608" s="827"/>
    </row>
    <row r="1609" spans="4:4">
      <c r="D1609" s="827"/>
    </row>
    <row r="1610" spans="4:4">
      <c r="D1610" s="827"/>
    </row>
    <row r="1611" spans="4:4">
      <c r="D1611" s="827"/>
    </row>
    <row r="1612" spans="4:4">
      <c r="D1612" s="827"/>
    </row>
    <row r="1613" spans="4:4">
      <c r="D1613" s="827"/>
    </row>
    <row r="1614" spans="4:4">
      <c r="D1614" s="827"/>
    </row>
    <row r="1615" spans="4:4">
      <c r="D1615" s="827"/>
    </row>
    <row r="1616" spans="4:4">
      <c r="D1616" s="827"/>
    </row>
    <row r="1617" spans="4:4">
      <c r="D1617" s="827"/>
    </row>
    <row r="1618" spans="4:4">
      <c r="D1618" s="827"/>
    </row>
    <row r="1619" spans="4:4">
      <c r="D1619" s="827"/>
    </row>
    <row r="1620" spans="4:4">
      <c r="D1620" s="827"/>
    </row>
    <row r="1621" spans="4:4">
      <c r="D1621" s="827"/>
    </row>
    <row r="1622" spans="4:4">
      <c r="D1622" s="827"/>
    </row>
    <row r="1623" spans="4:4">
      <c r="D1623" s="827"/>
    </row>
    <row r="1624" spans="4:4">
      <c r="D1624" s="827"/>
    </row>
    <row r="1625" spans="4:4">
      <c r="D1625" s="827"/>
    </row>
    <row r="1626" spans="4:4">
      <c r="D1626" s="827"/>
    </row>
    <row r="1627" spans="4:4">
      <c r="D1627" s="827"/>
    </row>
    <row r="1628" spans="4:4">
      <c r="D1628" s="827"/>
    </row>
    <row r="1629" spans="4:4">
      <c r="D1629" s="827"/>
    </row>
    <row r="1630" spans="4:4">
      <c r="D1630" s="827"/>
    </row>
    <row r="1631" spans="4:4">
      <c r="D1631" s="827"/>
    </row>
    <row r="1632" spans="4:4">
      <c r="D1632" s="827"/>
    </row>
    <row r="1633" spans="4:4">
      <c r="D1633" s="827"/>
    </row>
    <row r="1634" spans="4:4">
      <c r="D1634" s="827"/>
    </row>
    <row r="1635" spans="4:4">
      <c r="D1635" s="827"/>
    </row>
    <row r="1636" spans="4:4">
      <c r="D1636" s="827"/>
    </row>
    <row r="1637" spans="4:4">
      <c r="D1637" s="827"/>
    </row>
    <row r="1638" spans="4:4">
      <c r="D1638" s="827"/>
    </row>
    <row r="1639" spans="4:4">
      <c r="D1639" s="827"/>
    </row>
    <row r="1640" spans="4:4">
      <c r="D1640" s="827"/>
    </row>
    <row r="1641" spans="4:4">
      <c r="D1641" s="827"/>
    </row>
    <row r="1642" spans="4:4">
      <c r="D1642" s="827"/>
    </row>
    <row r="1643" spans="4:4">
      <c r="D1643" s="827"/>
    </row>
    <row r="1644" spans="4:4">
      <c r="D1644" s="827"/>
    </row>
    <row r="1645" spans="4:4">
      <c r="D1645" s="827"/>
    </row>
    <row r="1646" spans="4:4">
      <c r="D1646" s="827"/>
    </row>
    <row r="1647" spans="4:4">
      <c r="D1647" s="827"/>
    </row>
    <row r="1648" spans="4:4">
      <c r="D1648" s="827"/>
    </row>
    <row r="1649" spans="4:4">
      <c r="D1649" s="827"/>
    </row>
    <row r="1650" spans="4:4">
      <c r="D1650" s="827"/>
    </row>
    <row r="1651" spans="4:4">
      <c r="D1651" s="827"/>
    </row>
    <row r="1652" spans="4:4">
      <c r="D1652" s="827"/>
    </row>
    <row r="1653" spans="4:4">
      <c r="D1653" s="827"/>
    </row>
    <row r="1654" spans="4:4">
      <c r="D1654" s="827"/>
    </row>
    <row r="1655" spans="4:4">
      <c r="D1655" s="827"/>
    </row>
    <row r="1656" spans="4:4">
      <c r="D1656" s="827"/>
    </row>
    <row r="1657" spans="4:4">
      <c r="D1657" s="827"/>
    </row>
    <row r="1658" spans="4:4">
      <c r="D1658" s="827"/>
    </row>
    <row r="1659" spans="4:4">
      <c r="D1659" s="827"/>
    </row>
    <row r="1660" spans="4:4">
      <c r="D1660" s="827"/>
    </row>
    <row r="1661" spans="4:4">
      <c r="D1661" s="827"/>
    </row>
    <row r="1662" spans="4:4">
      <c r="D1662" s="827"/>
    </row>
    <row r="1663" spans="4:4">
      <c r="D1663" s="827"/>
    </row>
    <row r="1664" spans="4:4">
      <c r="D1664" s="827"/>
    </row>
    <row r="1665" spans="4:4">
      <c r="D1665" s="827"/>
    </row>
    <row r="1666" spans="4:4">
      <c r="D1666" s="827"/>
    </row>
    <row r="1667" spans="4:4">
      <c r="D1667" s="827"/>
    </row>
    <row r="1668" spans="4:4">
      <c r="D1668" s="827"/>
    </row>
    <row r="1669" spans="4:4">
      <c r="D1669" s="827"/>
    </row>
    <row r="1670" spans="4:4">
      <c r="D1670" s="827"/>
    </row>
    <row r="1671" spans="4:4">
      <c r="D1671" s="827"/>
    </row>
    <row r="1672" spans="4:4">
      <c r="D1672" s="827"/>
    </row>
    <row r="1673" spans="4:4">
      <c r="D1673" s="827"/>
    </row>
    <row r="1674" spans="4:4">
      <c r="D1674" s="827"/>
    </row>
    <row r="1675" spans="4:4">
      <c r="D1675" s="827"/>
    </row>
    <row r="1676" spans="4:4">
      <c r="D1676" s="827"/>
    </row>
    <row r="1677" spans="4:4">
      <c r="D1677" s="827"/>
    </row>
    <row r="1678" spans="4:4">
      <c r="D1678" s="827"/>
    </row>
    <row r="1679" spans="4:4">
      <c r="D1679" s="827"/>
    </row>
    <row r="1680" spans="4:4">
      <c r="D1680" s="827"/>
    </row>
    <row r="1681" spans="4:4">
      <c r="D1681" s="827"/>
    </row>
    <row r="1682" spans="4:4">
      <c r="D1682" s="827"/>
    </row>
    <row r="1683" spans="4:4">
      <c r="D1683" s="827"/>
    </row>
    <row r="1684" spans="4:4">
      <c r="D1684" s="827"/>
    </row>
    <row r="1685" spans="4:4">
      <c r="D1685" s="827"/>
    </row>
    <row r="1686" spans="4:4">
      <c r="D1686" s="827"/>
    </row>
    <row r="1687" spans="4:4">
      <c r="D1687" s="827"/>
    </row>
    <row r="1688" spans="4:4">
      <c r="D1688" s="827"/>
    </row>
    <row r="1689" spans="4:4">
      <c r="D1689" s="827"/>
    </row>
    <row r="1690" spans="4:4">
      <c r="D1690" s="827"/>
    </row>
    <row r="1691" spans="4:4">
      <c r="D1691" s="827"/>
    </row>
    <row r="1692" spans="4:4">
      <c r="D1692" s="827"/>
    </row>
    <row r="1693" spans="4:4">
      <c r="D1693" s="827"/>
    </row>
    <row r="1694" spans="4:4">
      <c r="D1694" s="827"/>
    </row>
    <row r="1695" spans="4:4">
      <c r="D1695" s="827"/>
    </row>
    <row r="1696" spans="4:4">
      <c r="D1696" s="827"/>
    </row>
    <row r="1697" spans="4:4">
      <c r="D1697" s="827"/>
    </row>
    <row r="1698" spans="4:4">
      <c r="D1698" s="827"/>
    </row>
    <row r="1699" spans="4:4">
      <c r="D1699" s="827"/>
    </row>
    <row r="1700" spans="4:4">
      <c r="D1700" s="827"/>
    </row>
    <row r="1701" spans="4:4">
      <c r="D1701" s="827"/>
    </row>
    <row r="1702" spans="4:4">
      <c r="D1702" s="827"/>
    </row>
    <row r="1703" spans="4:4">
      <c r="D1703" s="827"/>
    </row>
    <row r="1704" spans="4:4">
      <c r="D1704" s="827"/>
    </row>
    <row r="1705" spans="4:4">
      <c r="D1705" s="827"/>
    </row>
    <row r="1706" spans="4:4">
      <c r="D1706" s="827"/>
    </row>
    <row r="1707" spans="4:4">
      <c r="D1707" s="827"/>
    </row>
    <row r="1708" spans="4:4">
      <c r="D1708" s="827"/>
    </row>
    <row r="1709" spans="4:4">
      <c r="D1709" s="827"/>
    </row>
    <row r="1710" spans="4:4">
      <c r="D1710" s="827"/>
    </row>
    <row r="1711" spans="4:4">
      <c r="D1711" s="827"/>
    </row>
    <row r="1712" spans="4:4">
      <c r="D1712" s="827"/>
    </row>
    <row r="1713" spans="4:4">
      <c r="D1713" s="827"/>
    </row>
    <row r="1714" spans="4:4">
      <c r="D1714" s="827"/>
    </row>
    <row r="1715" spans="4:4">
      <c r="D1715" s="827"/>
    </row>
    <row r="1716" spans="4:4">
      <c r="D1716" s="827"/>
    </row>
    <row r="1717" spans="4:4">
      <c r="D1717" s="827"/>
    </row>
    <row r="1718" spans="4:4">
      <c r="D1718" s="827"/>
    </row>
    <row r="1719" spans="4:4">
      <c r="D1719" s="827"/>
    </row>
    <row r="1720" spans="4:4">
      <c r="D1720" s="827"/>
    </row>
    <row r="1721" spans="4:4">
      <c r="D1721" s="827"/>
    </row>
    <row r="1722" spans="4:4">
      <c r="D1722" s="827"/>
    </row>
    <row r="1723" spans="4:4">
      <c r="D1723" s="827"/>
    </row>
    <row r="1724" spans="4:4">
      <c r="D1724" s="827"/>
    </row>
    <row r="1725" spans="4:4">
      <c r="D1725" s="827"/>
    </row>
    <row r="1726" spans="4:4">
      <c r="D1726" s="827"/>
    </row>
    <row r="1727" spans="4:4">
      <c r="D1727" s="827"/>
    </row>
    <row r="1728" spans="4:4">
      <c r="D1728" s="827"/>
    </row>
    <row r="1729" spans="4:4">
      <c r="D1729" s="827"/>
    </row>
    <row r="1730" spans="4:4">
      <c r="D1730" s="827"/>
    </row>
    <row r="1731" spans="4:4">
      <c r="D1731" s="827"/>
    </row>
    <row r="1732" spans="4:4">
      <c r="D1732" s="827"/>
    </row>
    <row r="1733" spans="4:4">
      <c r="D1733" s="827"/>
    </row>
    <row r="1734" spans="4:4">
      <c r="D1734" s="827"/>
    </row>
    <row r="1735" spans="4:4">
      <c r="D1735" s="827"/>
    </row>
    <row r="1736" spans="4:4">
      <c r="D1736" s="827"/>
    </row>
    <row r="1737" spans="4:4">
      <c r="D1737" s="827"/>
    </row>
    <row r="1738" spans="4:4">
      <c r="D1738" s="827"/>
    </row>
    <row r="1739" spans="4:4">
      <c r="D1739" s="827"/>
    </row>
    <row r="1740" spans="4:4">
      <c r="D1740" s="827"/>
    </row>
    <row r="1741" spans="4:4">
      <c r="D1741" s="827"/>
    </row>
    <row r="1742" spans="4:4">
      <c r="D1742" s="827"/>
    </row>
    <row r="1743" spans="4:4">
      <c r="D1743" s="827"/>
    </row>
    <row r="1744" spans="4:4">
      <c r="D1744" s="827"/>
    </row>
    <row r="1745" spans="4:4">
      <c r="D1745" s="827"/>
    </row>
    <row r="1746" spans="4:4">
      <c r="D1746" s="827"/>
    </row>
    <row r="1747" spans="4:4">
      <c r="D1747" s="827"/>
    </row>
    <row r="1748" spans="4:4">
      <c r="D1748" s="827"/>
    </row>
    <row r="1749" spans="4:4">
      <c r="D1749" s="827"/>
    </row>
    <row r="1750" spans="4:4">
      <c r="D1750" s="827"/>
    </row>
    <row r="1751" spans="4:4">
      <c r="D1751" s="827"/>
    </row>
    <row r="1752" spans="4:4">
      <c r="D1752" s="827"/>
    </row>
    <row r="1753" spans="4:4">
      <c r="D1753" s="827"/>
    </row>
    <row r="1754" spans="4:4">
      <c r="D1754" s="827"/>
    </row>
    <row r="1755" spans="4:4">
      <c r="D1755" s="827"/>
    </row>
    <row r="1756" spans="4:4">
      <c r="D1756" s="827"/>
    </row>
    <row r="1757" spans="4:4">
      <c r="D1757" s="827"/>
    </row>
    <row r="1758" spans="4:4">
      <c r="D1758" s="827"/>
    </row>
    <row r="1759" spans="4:4">
      <c r="D1759" s="827"/>
    </row>
    <row r="1760" spans="4:4">
      <c r="D1760" s="827"/>
    </row>
    <row r="1761" spans="4:4">
      <c r="D1761" s="827"/>
    </row>
    <row r="1762" spans="4:4">
      <c r="D1762" s="827"/>
    </row>
    <row r="1763" spans="4:4">
      <c r="D1763" s="827"/>
    </row>
    <row r="1764" spans="4:4">
      <c r="D1764" s="827"/>
    </row>
    <row r="1765" spans="4:4">
      <c r="D1765" s="827"/>
    </row>
    <row r="1766" spans="4:4">
      <c r="D1766" s="827"/>
    </row>
    <row r="1767" spans="4:4">
      <c r="D1767" s="827"/>
    </row>
    <row r="1768" spans="4:4">
      <c r="D1768" s="827"/>
    </row>
    <row r="1769" spans="4:4">
      <c r="D1769" s="827"/>
    </row>
    <row r="1770" spans="4:4">
      <c r="D1770" s="827"/>
    </row>
    <row r="1771" spans="4:4">
      <c r="D1771" s="827"/>
    </row>
    <row r="1772" spans="4:4">
      <c r="D1772" s="827"/>
    </row>
    <row r="1773" spans="4:4">
      <c r="D1773" s="827"/>
    </row>
    <row r="1774" spans="4:4">
      <c r="D1774" s="827"/>
    </row>
    <row r="1775" spans="4:4">
      <c r="D1775" s="827"/>
    </row>
    <row r="1776" spans="4:4">
      <c r="D1776" s="827"/>
    </row>
    <row r="1777" spans="4:4">
      <c r="D1777" s="827"/>
    </row>
    <row r="1778" spans="4:4">
      <c r="D1778" s="827"/>
    </row>
    <row r="1779" spans="4:4">
      <c r="D1779" s="827"/>
    </row>
    <row r="1780" spans="4:4">
      <c r="D1780" s="827"/>
    </row>
    <row r="1781" spans="4:4">
      <c r="D1781" s="827"/>
    </row>
    <row r="1782" spans="4:4">
      <c r="D1782" s="827"/>
    </row>
    <row r="1783" spans="4:4">
      <c r="D1783" s="827"/>
    </row>
    <row r="1784" spans="4:4">
      <c r="D1784" s="827"/>
    </row>
    <row r="1785" spans="4:4">
      <c r="D1785" s="827"/>
    </row>
    <row r="1786" spans="4:4">
      <c r="D1786" s="827"/>
    </row>
    <row r="1787" spans="4:4">
      <c r="D1787" s="827"/>
    </row>
    <row r="1788" spans="4:4">
      <c r="D1788" s="827"/>
    </row>
    <row r="1789" spans="4:4">
      <c r="D1789" s="827"/>
    </row>
    <row r="1790" spans="4:4">
      <c r="D1790" s="827"/>
    </row>
    <row r="1791" spans="4:4">
      <c r="D1791" s="827"/>
    </row>
    <row r="1792" spans="4:4">
      <c r="D1792" s="827"/>
    </row>
    <row r="1793" spans="4:4">
      <c r="D1793" s="827"/>
    </row>
    <row r="1794" spans="4:4">
      <c r="D1794" s="827"/>
    </row>
    <row r="1795" spans="4:4">
      <c r="D1795" s="827"/>
    </row>
    <row r="1796" spans="4:4">
      <c r="D1796" s="827"/>
    </row>
    <row r="1797" spans="4:4">
      <c r="D1797" s="827"/>
    </row>
    <row r="1798" spans="4:4">
      <c r="D1798" s="827"/>
    </row>
    <row r="1799" spans="4:4">
      <c r="D1799" s="827"/>
    </row>
    <row r="1800" spans="4:4">
      <c r="D1800" s="827"/>
    </row>
    <row r="1801" spans="4:4">
      <c r="D1801" s="827"/>
    </row>
    <row r="1802" spans="4:4">
      <c r="D1802" s="827"/>
    </row>
    <row r="1803" spans="4:4">
      <c r="D1803" s="827"/>
    </row>
    <row r="1804" spans="4:4">
      <c r="D1804" s="827"/>
    </row>
    <row r="1805" spans="4:4">
      <c r="D1805" s="827"/>
    </row>
    <row r="1806" spans="4:4">
      <c r="D1806" s="827"/>
    </row>
    <row r="1807" spans="4:4">
      <c r="D1807" s="827"/>
    </row>
    <row r="1808" spans="4:4">
      <c r="D1808" s="827"/>
    </row>
    <row r="1809" spans="4:4">
      <c r="D1809" s="827"/>
    </row>
    <row r="1810" spans="4:4">
      <c r="D1810" s="827"/>
    </row>
    <row r="1811" spans="4:4">
      <c r="D1811" s="827"/>
    </row>
    <row r="1812" spans="4:4">
      <c r="D1812" s="827"/>
    </row>
    <row r="1813" spans="4:4">
      <c r="D1813" s="827"/>
    </row>
    <row r="1814" spans="4:4">
      <c r="D1814" s="827"/>
    </row>
    <row r="1815" spans="4:4">
      <c r="D1815" s="827"/>
    </row>
    <row r="1816" spans="4:4">
      <c r="D1816" s="827"/>
    </row>
    <row r="1817" spans="4:4">
      <c r="D1817" s="827"/>
    </row>
    <row r="1818" spans="4:4">
      <c r="D1818" s="827"/>
    </row>
    <row r="1819" spans="4:4">
      <c r="D1819" s="827"/>
    </row>
    <row r="1820" spans="4:4">
      <c r="D1820" s="827"/>
    </row>
    <row r="1821" spans="4:4">
      <c r="D1821" s="827"/>
    </row>
    <row r="1822" spans="4:4">
      <c r="D1822" s="827"/>
    </row>
    <row r="1823" spans="4:4">
      <c r="D1823" s="827"/>
    </row>
    <row r="1824" spans="4:4">
      <c r="D1824" s="827"/>
    </row>
    <row r="1825" spans="4:4">
      <c r="D1825" s="827"/>
    </row>
    <row r="1826" spans="4:4">
      <c r="D1826" s="827"/>
    </row>
    <row r="1827" spans="4:4">
      <c r="D1827" s="827"/>
    </row>
    <row r="1828" spans="4:4">
      <c r="D1828" s="827"/>
    </row>
    <row r="1829" spans="4:4">
      <c r="D1829" s="827"/>
    </row>
    <row r="1830" spans="4:4">
      <c r="D1830" s="827"/>
    </row>
    <row r="1831" spans="4:4">
      <c r="D1831" s="827"/>
    </row>
    <row r="1832" spans="4:4">
      <c r="D1832" s="827"/>
    </row>
    <row r="1833" spans="4:4">
      <c r="D1833" s="827"/>
    </row>
    <row r="1834" spans="4:4">
      <c r="D1834" s="827"/>
    </row>
    <row r="1835" spans="4:4">
      <c r="D1835" s="827"/>
    </row>
    <row r="1836" spans="4:4">
      <c r="D1836" s="827"/>
    </row>
    <row r="1837" spans="4:4">
      <c r="D1837" s="827"/>
    </row>
    <row r="1838" spans="4:4">
      <c r="D1838" s="827"/>
    </row>
    <row r="1839" spans="4:4">
      <c r="D1839" s="827"/>
    </row>
    <row r="1840" spans="4:4">
      <c r="D1840" s="827"/>
    </row>
    <row r="1841" spans="4:4">
      <c r="D1841" s="827"/>
    </row>
    <row r="1842" spans="4:4">
      <c r="D1842" s="827"/>
    </row>
    <row r="1843" spans="4:4">
      <c r="D1843" s="827"/>
    </row>
    <row r="1844" spans="4:4">
      <c r="D1844" s="827"/>
    </row>
    <row r="1845" spans="4:4">
      <c r="D1845" s="827"/>
    </row>
    <row r="1846" spans="4:4">
      <c r="D1846" s="827"/>
    </row>
    <row r="1847" spans="4:4">
      <c r="D1847" s="827"/>
    </row>
    <row r="1848" spans="4:4">
      <c r="D1848" s="827"/>
    </row>
    <row r="1849" spans="4:4">
      <c r="D1849" s="827"/>
    </row>
    <row r="1850" spans="4:4">
      <c r="D1850" s="827"/>
    </row>
    <row r="1851" spans="4:4">
      <c r="D1851" s="827"/>
    </row>
    <row r="1852" spans="4:4">
      <c r="D1852" s="827"/>
    </row>
    <row r="1853" spans="4:4">
      <c r="D1853" s="827"/>
    </row>
    <row r="1854" spans="4:4">
      <c r="D1854" s="827"/>
    </row>
    <row r="1855" spans="4:4">
      <c r="D1855" s="827"/>
    </row>
    <row r="1856" spans="4:4">
      <c r="D1856" s="827"/>
    </row>
    <row r="1857" spans="4:4">
      <c r="D1857" s="827"/>
    </row>
    <row r="1858" spans="4:4">
      <c r="D1858" s="827"/>
    </row>
    <row r="1859" spans="4:4">
      <c r="D1859" s="827"/>
    </row>
    <row r="1860" spans="4:4">
      <c r="D1860" s="827"/>
    </row>
    <row r="1861" spans="4:4">
      <c r="D1861" s="827"/>
    </row>
    <row r="1862" spans="4:4">
      <c r="D1862" s="827"/>
    </row>
    <row r="1863" spans="4:4">
      <c r="D1863" s="827"/>
    </row>
    <row r="1864" spans="4:4">
      <c r="D1864" s="827"/>
    </row>
    <row r="1865" spans="4:4">
      <c r="D1865" s="827"/>
    </row>
    <row r="1866" spans="4:4">
      <c r="D1866" s="827"/>
    </row>
    <row r="1867" spans="4:4">
      <c r="D1867" s="827"/>
    </row>
    <row r="1868" spans="4:4">
      <c r="D1868" s="827"/>
    </row>
    <row r="1869" spans="4:4">
      <c r="D1869" s="827"/>
    </row>
    <row r="1870" spans="4:4">
      <c r="D1870" s="827"/>
    </row>
    <row r="1871" spans="4:4">
      <c r="D1871" s="827"/>
    </row>
    <row r="1872" spans="4:4">
      <c r="D1872" s="827"/>
    </row>
    <row r="1873" spans="4:4">
      <c r="D1873" s="827"/>
    </row>
    <row r="1874" spans="4:4">
      <c r="D1874" s="827"/>
    </row>
    <row r="1875" spans="4:4">
      <c r="D1875" s="827"/>
    </row>
    <row r="1876" spans="4:4">
      <c r="D1876" s="827"/>
    </row>
    <row r="1877" spans="4:4">
      <c r="D1877" s="827"/>
    </row>
    <row r="1878" spans="4:4">
      <c r="D1878" s="827"/>
    </row>
    <row r="1879" spans="4:4">
      <c r="D1879" s="827"/>
    </row>
    <row r="1880" spans="4:4">
      <c r="D1880" s="827"/>
    </row>
    <row r="1881" spans="4:4">
      <c r="D1881" s="827"/>
    </row>
    <row r="1882" spans="4:4">
      <c r="D1882" s="827"/>
    </row>
    <row r="1883" spans="4:4">
      <c r="D1883" s="827"/>
    </row>
    <row r="1884" spans="4:4">
      <c r="D1884" s="827"/>
    </row>
    <row r="1885" spans="4:4">
      <c r="D1885" s="827"/>
    </row>
    <row r="1886" spans="4:4">
      <c r="D1886" s="827"/>
    </row>
    <row r="1887" spans="4:4">
      <c r="D1887" s="827"/>
    </row>
    <row r="1888" spans="4:4">
      <c r="D1888" s="827"/>
    </row>
    <row r="1889" spans="4:4">
      <c r="D1889" s="827"/>
    </row>
    <row r="1890" spans="4:4">
      <c r="D1890" s="827"/>
    </row>
    <row r="1891" spans="4:4">
      <c r="D1891" s="827"/>
    </row>
    <row r="1892" spans="4:4">
      <c r="D1892" s="827"/>
    </row>
    <row r="1893" spans="4:4">
      <c r="D1893" s="827"/>
    </row>
    <row r="1894" spans="4:4">
      <c r="D1894" s="827"/>
    </row>
    <row r="1895" spans="4:4">
      <c r="D1895" s="827"/>
    </row>
    <row r="1896" spans="4:4">
      <c r="D1896" s="827"/>
    </row>
    <row r="1897" spans="4:4">
      <c r="D1897" s="827"/>
    </row>
    <row r="1898" spans="4:4">
      <c r="D1898" s="827"/>
    </row>
    <row r="1899" spans="4:4">
      <c r="D1899" s="827"/>
    </row>
    <row r="1900" spans="4:4">
      <c r="D1900" s="827"/>
    </row>
    <row r="1901" spans="4:4">
      <c r="D1901" s="827"/>
    </row>
    <row r="1902" spans="4:4">
      <c r="D1902" s="827"/>
    </row>
    <row r="1903" spans="4:4">
      <c r="D1903" s="827"/>
    </row>
    <row r="1904" spans="4:4">
      <c r="D1904" s="827"/>
    </row>
    <row r="1905" spans="4:4">
      <c r="D1905" s="827"/>
    </row>
    <row r="1906" spans="4:4">
      <c r="D1906" s="827"/>
    </row>
    <row r="1907" spans="4:4">
      <c r="D1907" s="827"/>
    </row>
    <row r="1908" spans="4:4">
      <c r="D1908" s="827"/>
    </row>
    <row r="1909" spans="4:4">
      <c r="D1909" s="827"/>
    </row>
    <row r="1910" spans="4:4">
      <c r="D1910" s="827"/>
    </row>
    <row r="1911" spans="4:4">
      <c r="D1911" s="827"/>
    </row>
    <row r="1912" spans="4:4">
      <c r="D1912" s="827"/>
    </row>
    <row r="1913" spans="4:4">
      <c r="D1913" s="827"/>
    </row>
    <row r="1914" spans="4:4">
      <c r="D1914" s="827"/>
    </row>
    <row r="1915" spans="4:4">
      <c r="D1915" s="827"/>
    </row>
    <row r="1916" spans="4:4">
      <c r="D1916" s="827"/>
    </row>
    <row r="1917" spans="4:4">
      <c r="D1917" s="827"/>
    </row>
    <row r="1918" spans="4:4">
      <c r="D1918" s="827"/>
    </row>
    <row r="1919" spans="4:4">
      <c r="D1919" s="827"/>
    </row>
    <row r="1920" spans="4:4">
      <c r="D1920" s="827"/>
    </row>
    <row r="1921" spans="4:4">
      <c r="D1921" s="827"/>
    </row>
    <row r="1922" spans="4:4">
      <c r="D1922" s="827"/>
    </row>
    <row r="1923" spans="4:4">
      <c r="D1923" s="827"/>
    </row>
    <row r="1924" spans="4:4">
      <c r="D1924" s="827"/>
    </row>
    <row r="1925" spans="4:4">
      <c r="D1925" s="827"/>
    </row>
    <row r="1926" spans="4:4">
      <c r="D1926" s="827"/>
    </row>
    <row r="1927" spans="4:4">
      <c r="D1927" s="827"/>
    </row>
    <row r="1928" spans="4:4">
      <c r="D1928" s="827"/>
    </row>
    <row r="1929" spans="4:4">
      <c r="D1929" s="827"/>
    </row>
    <row r="1930" spans="4:4">
      <c r="D1930" s="827"/>
    </row>
    <row r="1931" spans="4:4">
      <c r="D1931" s="827"/>
    </row>
    <row r="1932" spans="4:4">
      <c r="D1932" s="827"/>
    </row>
    <row r="1933" spans="4:4">
      <c r="D1933" s="827"/>
    </row>
    <row r="1934" spans="4:4">
      <c r="D1934" s="827"/>
    </row>
    <row r="1935" spans="4:4">
      <c r="D1935" s="827"/>
    </row>
    <row r="1936" spans="4:4">
      <c r="D1936" s="827"/>
    </row>
    <row r="1937" spans="4:4">
      <c r="D1937" s="827"/>
    </row>
    <row r="1938" spans="4:4">
      <c r="D1938" s="827"/>
    </row>
    <row r="1939" spans="4:4">
      <c r="D1939" s="827"/>
    </row>
    <row r="1940" spans="4:4">
      <c r="D1940" s="827"/>
    </row>
    <row r="1941" spans="4:4">
      <c r="D1941" s="827"/>
    </row>
    <row r="1942" spans="4:4">
      <c r="D1942" s="827"/>
    </row>
    <row r="1943" spans="4:4">
      <c r="D1943" s="827"/>
    </row>
    <row r="1944" spans="4:4">
      <c r="D1944" s="827"/>
    </row>
    <row r="1945" spans="4:4">
      <c r="D1945" s="827"/>
    </row>
    <row r="1946" spans="4:4">
      <c r="D1946" s="827"/>
    </row>
    <row r="1947" spans="4:4">
      <c r="D1947" s="827"/>
    </row>
    <row r="1948" spans="4:4">
      <c r="D1948" s="827"/>
    </row>
    <row r="1949" spans="4:4">
      <c r="D1949" s="827"/>
    </row>
    <row r="1950" spans="4:4">
      <c r="D1950" s="827"/>
    </row>
    <row r="1951" spans="4:4">
      <c r="D1951" s="827"/>
    </row>
    <row r="1952" spans="4:4">
      <c r="D1952" s="827"/>
    </row>
    <row r="1953" spans="4:4">
      <c r="D1953" s="827"/>
    </row>
    <row r="1954" spans="4:4">
      <c r="D1954" s="827"/>
    </row>
    <row r="1955" spans="4:4">
      <c r="D1955" s="827"/>
    </row>
    <row r="1956" spans="4:4">
      <c r="D1956" s="827"/>
    </row>
    <row r="1957" spans="4:4">
      <c r="D1957" s="827"/>
    </row>
    <row r="1958" spans="4:4">
      <c r="D1958" s="827"/>
    </row>
    <row r="1959" spans="4:4">
      <c r="D1959" s="827"/>
    </row>
    <row r="1960" spans="4:4">
      <c r="D1960" s="827"/>
    </row>
    <row r="1961" spans="4:4">
      <c r="D1961" s="827"/>
    </row>
    <row r="1962" spans="4:4">
      <c r="D1962" s="827"/>
    </row>
    <row r="1963" spans="4:4">
      <c r="D1963" s="827"/>
    </row>
    <row r="1964" spans="4:4">
      <c r="D1964" s="827"/>
    </row>
    <row r="1965" spans="4:4">
      <c r="D1965" s="827"/>
    </row>
    <row r="1966" spans="4:4">
      <c r="D1966" s="827"/>
    </row>
    <row r="1967" spans="4:4">
      <c r="D1967" s="827"/>
    </row>
    <row r="1968" spans="4:4">
      <c r="D1968" s="827"/>
    </row>
    <row r="1969" spans="4:4">
      <c r="D1969" s="827"/>
    </row>
    <row r="1970" spans="4:4">
      <c r="D1970" s="827"/>
    </row>
    <row r="1971" spans="4:4">
      <c r="D1971" s="827"/>
    </row>
    <row r="1972" spans="4:4">
      <c r="D1972" s="827"/>
    </row>
    <row r="1973" spans="4:4">
      <c r="D1973" s="827"/>
    </row>
    <row r="1974" spans="4:4">
      <c r="D1974" s="827"/>
    </row>
    <row r="1975" spans="4:4">
      <c r="D1975" s="827"/>
    </row>
    <row r="1976" spans="4:4">
      <c r="D1976" s="827"/>
    </row>
    <row r="1977" spans="4:4">
      <c r="D1977" s="827"/>
    </row>
    <row r="1978" spans="4:4">
      <c r="D1978" s="827"/>
    </row>
    <row r="1979" spans="4:4">
      <c r="D1979" s="827"/>
    </row>
    <row r="1980" spans="4:4">
      <c r="D1980" s="827"/>
    </row>
    <row r="1981" spans="4:4">
      <c r="D1981" s="827"/>
    </row>
    <row r="1982" spans="4:4">
      <c r="D1982" s="827"/>
    </row>
    <row r="1983" spans="4:4">
      <c r="D1983" s="827"/>
    </row>
    <row r="1984" spans="4:4">
      <c r="D1984" s="827"/>
    </row>
    <row r="1985" spans="4:4">
      <c r="D1985" s="827"/>
    </row>
    <row r="1986" spans="4:4">
      <c r="D1986" s="827"/>
    </row>
    <row r="1987" spans="4:4">
      <c r="D1987" s="827"/>
    </row>
    <row r="1988" spans="4:4">
      <c r="D1988" s="827"/>
    </row>
    <row r="1989" spans="4:4">
      <c r="D1989" s="827"/>
    </row>
    <row r="1990" spans="4:4">
      <c r="D1990" s="827"/>
    </row>
    <row r="1991" spans="4:4">
      <c r="D1991" s="827"/>
    </row>
    <row r="1992" spans="4:4">
      <c r="D1992" s="827"/>
    </row>
    <row r="1993" spans="4:4">
      <c r="D1993" s="827"/>
    </row>
    <row r="1994" spans="4:4">
      <c r="D1994" s="827"/>
    </row>
    <row r="1995" spans="4:4">
      <c r="D1995" s="827"/>
    </row>
    <row r="1996" spans="4:4">
      <c r="D1996" s="827"/>
    </row>
    <row r="1997" spans="4:4">
      <c r="D1997" s="827"/>
    </row>
    <row r="1998" spans="4:4">
      <c r="D1998" s="827"/>
    </row>
    <row r="1999" spans="4:4">
      <c r="D1999" s="827"/>
    </row>
    <row r="2000" spans="4:4">
      <c r="D2000" s="827"/>
    </row>
    <row r="2001" spans="4:4">
      <c r="D2001" s="827"/>
    </row>
    <row r="2002" spans="4:4">
      <c r="D2002" s="827"/>
    </row>
    <row r="2003" spans="4:4">
      <c r="D2003" s="827"/>
    </row>
    <row r="2004" spans="4:4">
      <c r="D2004" s="827"/>
    </row>
    <row r="2005" spans="4:4">
      <c r="D2005" s="827"/>
    </row>
    <row r="2006" spans="4:4">
      <c r="D2006" s="827"/>
    </row>
    <row r="2007" spans="4:4">
      <c r="D2007" s="827"/>
    </row>
    <row r="2008" spans="4:4">
      <c r="D2008" s="827"/>
    </row>
    <row r="2009" spans="4:4">
      <c r="D2009" s="827"/>
    </row>
    <row r="2010" spans="4:4">
      <c r="D2010" s="827"/>
    </row>
    <row r="2011" spans="4:4">
      <c r="D2011" s="827"/>
    </row>
    <row r="2012" spans="4:4">
      <c r="D2012" s="827"/>
    </row>
    <row r="2013" spans="4:4">
      <c r="D2013" s="827"/>
    </row>
    <row r="2014" spans="4:4">
      <c r="D2014" s="827"/>
    </row>
    <row r="2015" spans="4:4">
      <c r="D2015" s="827"/>
    </row>
    <row r="2016" spans="4:4">
      <c r="D2016" s="827"/>
    </row>
    <row r="2017" spans="4:4">
      <c r="D2017" s="827"/>
    </row>
    <row r="2018" spans="4:4">
      <c r="D2018" s="827"/>
    </row>
    <row r="2019" spans="4:4">
      <c r="D2019" s="827"/>
    </row>
    <row r="2020" spans="4:4">
      <c r="D2020" s="827"/>
    </row>
    <row r="2021" spans="4:4">
      <c r="D2021" s="827"/>
    </row>
    <row r="2022" spans="4:4">
      <c r="D2022" s="827"/>
    </row>
    <row r="2023" spans="4:4">
      <c r="D2023" s="827"/>
    </row>
    <row r="2024" spans="4:4">
      <c r="D2024" s="827"/>
    </row>
    <row r="2025" spans="4:4">
      <c r="D2025" s="827"/>
    </row>
    <row r="2026" spans="4:4">
      <c r="D2026" s="827"/>
    </row>
    <row r="2027" spans="4:4">
      <c r="D2027" s="827"/>
    </row>
    <row r="2028" spans="4:4">
      <c r="D2028" s="827"/>
    </row>
    <row r="2029" spans="4:4">
      <c r="D2029" s="827"/>
    </row>
    <row r="2030" spans="4:4">
      <c r="D2030" s="827"/>
    </row>
    <row r="2031" spans="4:4">
      <c r="D2031" s="827"/>
    </row>
    <row r="2032" spans="4:4">
      <c r="D2032" s="827"/>
    </row>
    <row r="2033" spans="4:4">
      <c r="D2033" s="827"/>
    </row>
    <row r="2034" spans="4:4">
      <c r="D2034" s="827"/>
    </row>
    <row r="2035" spans="4:4">
      <c r="D2035" s="827"/>
    </row>
    <row r="2036" spans="4:4">
      <c r="D2036" s="827"/>
    </row>
    <row r="2037" spans="4:4">
      <c r="D2037" s="827"/>
    </row>
    <row r="2038" spans="4:4">
      <c r="D2038" s="827"/>
    </row>
    <row r="2039" spans="4:4">
      <c r="D2039" s="827"/>
    </row>
    <row r="2040" spans="4:4">
      <c r="D2040" s="827"/>
    </row>
    <row r="2041" spans="4:4">
      <c r="D2041" s="827"/>
    </row>
    <row r="2042" spans="4:4">
      <c r="D2042" s="827"/>
    </row>
    <row r="2043" spans="4:4">
      <c r="D2043" s="827"/>
    </row>
    <row r="2044" spans="4:4">
      <c r="D2044" s="827"/>
    </row>
    <row r="2045" spans="4:4">
      <c r="D2045" s="827"/>
    </row>
    <row r="2046" spans="4:4">
      <c r="D2046" s="827"/>
    </row>
    <row r="2047" spans="4:4">
      <c r="D2047" s="827"/>
    </row>
    <row r="2048" spans="4:4">
      <c r="D2048" s="827"/>
    </row>
    <row r="2049" spans="4:4">
      <c r="D2049" s="827"/>
    </row>
    <row r="2050" spans="4:4">
      <c r="D2050" s="827"/>
    </row>
    <row r="2051" spans="4:4">
      <c r="D2051" s="827"/>
    </row>
    <row r="2052" spans="4:4">
      <c r="D2052" s="827"/>
    </row>
    <row r="2053" spans="4:4">
      <c r="D2053" s="827"/>
    </row>
    <row r="2054" spans="4:4">
      <c r="D2054" s="827"/>
    </row>
    <row r="2055" spans="4:4">
      <c r="D2055" s="827"/>
    </row>
    <row r="2056" spans="4:4">
      <c r="D2056" s="827"/>
    </row>
    <row r="2057" spans="4:4">
      <c r="D2057" s="827"/>
    </row>
    <row r="2058" spans="4:4">
      <c r="D2058" s="827"/>
    </row>
    <row r="2059" spans="4:4">
      <c r="D2059" s="827"/>
    </row>
    <row r="2060" spans="4:4">
      <c r="D2060" s="827"/>
    </row>
    <row r="2061" spans="4:4">
      <c r="D2061" s="827"/>
    </row>
    <row r="2062" spans="4:4">
      <c r="D2062" s="827"/>
    </row>
    <row r="2063" spans="4:4">
      <c r="D2063" s="827"/>
    </row>
    <row r="2064" spans="4:4">
      <c r="D2064" s="827"/>
    </row>
    <row r="2065" spans="4:4">
      <c r="D2065" s="827"/>
    </row>
    <row r="2066" spans="4:4">
      <c r="D2066" s="827"/>
    </row>
    <row r="2067" spans="4:4">
      <c r="D2067" s="827"/>
    </row>
    <row r="2068" spans="4:4">
      <c r="D2068" s="827"/>
    </row>
    <row r="2069" spans="4:4">
      <c r="D2069" s="827"/>
    </row>
    <row r="2070" spans="4:4">
      <c r="D2070" s="827"/>
    </row>
    <row r="2071" spans="4:4">
      <c r="D2071" s="827"/>
    </row>
    <row r="2072" spans="4:4">
      <c r="D2072" s="827"/>
    </row>
    <row r="2073" spans="4:4">
      <c r="D2073" s="827"/>
    </row>
    <row r="2074" spans="4:4">
      <c r="D2074" s="827"/>
    </row>
    <row r="2075" spans="4:4">
      <c r="D2075" s="827"/>
    </row>
    <row r="2076" spans="4:4">
      <c r="D2076" s="827"/>
    </row>
    <row r="2077" spans="4:4">
      <c r="D2077" s="827"/>
    </row>
    <row r="2078" spans="4:4">
      <c r="D2078" s="827"/>
    </row>
    <row r="2079" spans="4:4">
      <c r="D2079" s="827"/>
    </row>
    <row r="2080" spans="4:4">
      <c r="D2080" s="827"/>
    </row>
    <row r="2081" spans="4:4">
      <c r="D2081" s="827"/>
    </row>
    <row r="2082" spans="4:4">
      <c r="D2082" s="827"/>
    </row>
    <row r="2083" spans="4:4">
      <c r="D2083" s="827"/>
    </row>
    <row r="2084" spans="4:4">
      <c r="D2084" s="827"/>
    </row>
    <row r="2085" spans="4:4">
      <c r="D2085" s="827"/>
    </row>
    <row r="2086" spans="4:4">
      <c r="D2086" s="827"/>
    </row>
    <row r="2087" spans="4:4">
      <c r="D2087" s="827"/>
    </row>
    <row r="2088" spans="4:4">
      <c r="D2088" s="827"/>
    </row>
    <row r="2089" spans="4:4">
      <c r="D2089" s="827"/>
    </row>
    <row r="2090" spans="4:4">
      <c r="D2090" s="827"/>
    </row>
    <row r="2091" spans="4:4">
      <c r="D2091" s="827"/>
    </row>
    <row r="2092" spans="4:4">
      <c r="D2092" s="827"/>
    </row>
    <row r="2093" spans="4:4">
      <c r="D2093" s="827"/>
    </row>
    <row r="2094" spans="4:4">
      <c r="D2094" s="827"/>
    </row>
    <row r="2095" spans="4:4">
      <c r="D2095" s="827"/>
    </row>
    <row r="2096" spans="4:4">
      <c r="D2096" s="827"/>
    </row>
    <row r="2097" spans="4:4">
      <c r="D2097" s="827"/>
    </row>
    <row r="2098" spans="4:4">
      <c r="D2098" s="827"/>
    </row>
    <row r="2099" spans="4:4">
      <c r="D2099" s="827"/>
    </row>
    <row r="2100" spans="4:4">
      <c r="D2100" s="827"/>
    </row>
    <row r="2101" spans="4:4">
      <c r="D2101" s="827"/>
    </row>
    <row r="2102" spans="4:4">
      <c r="D2102" s="827"/>
    </row>
    <row r="2103" spans="4:4">
      <c r="D2103" s="827"/>
    </row>
    <row r="2104" spans="4:4">
      <c r="D2104" s="827"/>
    </row>
    <row r="2105" spans="4:4">
      <c r="D2105" s="827"/>
    </row>
    <row r="2106" spans="4:4">
      <c r="D2106" s="827"/>
    </row>
    <row r="2107" spans="4:4">
      <c r="D2107" s="827"/>
    </row>
    <row r="2108" spans="4:4">
      <c r="D2108" s="827"/>
    </row>
    <row r="2109" spans="4:4">
      <c r="D2109" s="827"/>
    </row>
    <row r="2110" spans="4:4">
      <c r="D2110" s="827"/>
    </row>
    <row r="2111" spans="4:4">
      <c r="D2111" s="827"/>
    </row>
    <row r="2112" spans="4:4">
      <c r="D2112" s="827"/>
    </row>
    <row r="2113" spans="4:4">
      <c r="D2113" s="827"/>
    </row>
    <row r="2114" spans="4:4">
      <c r="D2114" s="827"/>
    </row>
    <row r="2115" spans="4:4">
      <c r="D2115" s="827"/>
    </row>
    <row r="2116" spans="4:4">
      <c r="D2116" s="827"/>
    </row>
    <row r="2117" spans="4:4">
      <c r="D2117" s="827"/>
    </row>
    <row r="2118" spans="4:4">
      <c r="D2118" s="827"/>
    </row>
    <row r="2119" spans="4:4">
      <c r="D2119" s="827"/>
    </row>
    <row r="2120" spans="4:4">
      <c r="D2120" s="827"/>
    </row>
    <row r="2121" spans="4:4">
      <c r="D2121" s="827"/>
    </row>
    <row r="2122" spans="4:4">
      <c r="D2122" s="827"/>
    </row>
    <row r="2123" spans="4:4">
      <c r="D2123" s="827"/>
    </row>
    <row r="2124" spans="4:4">
      <c r="D2124" s="827"/>
    </row>
    <row r="2125" spans="4:4">
      <c r="D2125" s="827"/>
    </row>
    <row r="2126" spans="4:4">
      <c r="D2126" s="827"/>
    </row>
    <row r="2127" spans="4:4">
      <c r="D2127" s="827"/>
    </row>
    <row r="2128" spans="4:4">
      <c r="D2128" s="827"/>
    </row>
    <row r="2129" spans="4:4">
      <c r="D2129" s="827"/>
    </row>
    <row r="2130" spans="4:4">
      <c r="D2130" s="827"/>
    </row>
    <row r="2131" spans="4:4">
      <c r="D2131" s="827"/>
    </row>
    <row r="2132" spans="4:4">
      <c r="D2132" s="827"/>
    </row>
    <row r="2133" spans="4:4">
      <c r="D2133" s="827"/>
    </row>
    <row r="2134" spans="4:4">
      <c r="D2134" s="827"/>
    </row>
    <row r="2135" spans="4:4">
      <c r="D2135" s="827"/>
    </row>
    <row r="2136" spans="4:4">
      <c r="D2136" s="827"/>
    </row>
    <row r="2137" spans="4:4">
      <c r="D2137" s="827"/>
    </row>
    <row r="2138" spans="4:4">
      <c r="D2138" s="827"/>
    </row>
    <row r="2139" spans="4:4">
      <c r="D2139" s="827"/>
    </row>
    <row r="2140" spans="4:4">
      <c r="D2140" s="827"/>
    </row>
    <row r="2141" spans="4:4">
      <c r="D2141" s="827"/>
    </row>
    <row r="2142" spans="4:4">
      <c r="D2142" s="827"/>
    </row>
    <row r="2143" spans="4:4">
      <c r="D2143" s="827"/>
    </row>
    <row r="2144" spans="4:4">
      <c r="D2144" s="827"/>
    </row>
    <row r="2145" spans="4:4">
      <c r="D2145" s="827"/>
    </row>
    <row r="2146" spans="4:4">
      <c r="D2146" s="827"/>
    </row>
    <row r="2147" spans="4:4">
      <c r="D2147" s="827"/>
    </row>
    <row r="2148" spans="4:4">
      <c r="D2148" s="827"/>
    </row>
    <row r="2149" spans="4:4">
      <c r="D2149" s="827"/>
    </row>
    <row r="2150" spans="4:4">
      <c r="D2150" s="827"/>
    </row>
    <row r="2151" spans="4:4">
      <c r="D2151" s="827"/>
    </row>
    <row r="2152" spans="4:4">
      <c r="D2152" s="827"/>
    </row>
    <row r="2153" spans="4:4">
      <c r="D2153" s="827"/>
    </row>
    <row r="2154" spans="4:4">
      <c r="D2154" s="827"/>
    </row>
    <row r="2155" spans="4:4">
      <c r="D2155" s="827"/>
    </row>
    <row r="2156" spans="4:4">
      <c r="D2156" s="827"/>
    </row>
    <row r="2157" spans="4:4">
      <c r="D2157" s="827"/>
    </row>
    <row r="2158" spans="4:4">
      <c r="D2158" s="827"/>
    </row>
    <row r="2159" spans="4:4">
      <c r="D2159" s="827"/>
    </row>
    <row r="2160" spans="4:4">
      <c r="D2160" s="827"/>
    </row>
    <row r="2161" spans="4:4">
      <c r="D2161" s="827"/>
    </row>
    <row r="2162" spans="4:4">
      <c r="D2162" s="827"/>
    </row>
    <row r="2163" spans="4:4">
      <c r="D2163" s="827"/>
    </row>
    <row r="2164" spans="4:4">
      <c r="D2164" s="827"/>
    </row>
    <row r="2165" spans="4:4">
      <c r="D2165" s="827"/>
    </row>
    <row r="2166" spans="4:4">
      <c r="D2166" s="827"/>
    </row>
    <row r="2167" spans="4:4">
      <c r="D2167" s="827"/>
    </row>
    <row r="2168" spans="4:4">
      <c r="D2168" s="827"/>
    </row>
    <row r="2169" spans="4:4">
      <c r="D2169" s="827"/>
    </row>
    <row r="2170" spans="4:4">
      <c r="D2170" s="827"/>
    </row>
    <row r="2171" spans="4:4">
      <c r="D2171" s="827"/>
    </row>
    <row r="2172" spans="4:4">
      <c r="D2172" s="827"/>
    </row>
    <row r="2173" spans="4:4">
      <c r="D2173" s="827"/>
    </row>
    <row r="2174" spans="4:4">
      <c r="D2174" s="827"/>
    </row>
    <row r="2175" spans="4:4">
      <c r="D2175" s="827"/>
    </row>
    <row r="2176" spans="4:4">
      <c r="D2176" s="827"/>
    </row>
    <row r="2177" spans="4:4">
      <c r="D2177" s="827"/>
    </row>
    <row r="2178" spans="4:4">
      <c r="D2178" s="827"/>
    </row>
    <row r="2179" spans="4:4">
      <c r="D2179" s="827"/>
    </row>
    <row r="2180" spans="4:4">
      <c r="D2180" s="827"/>
    </row>
    <row r="2181" spans="4:4">
      <c r="D2181" s="827"/>
    </row>
    <row r="2182" spans="4:4">
      <c r="D2182" s="827"/>
    </row>
    <row r="2183" spans="4:4">
      <c r="D2183" s="827"/>
    </row>
    <row r="2184" spans="4:4">
      <c r="D2184" s="827"/>
    </row>
    <row r="2185" spans="4:4">
      <c r="D2185" s="827"/>
    </row>
    <row r="2186" spans="4:4">
      <c r="D2186" s="827"/>
    </row>
    <row r="2187" spans="4:4">
      <c r="D2187" s="827"/>
    </row>
    <row r="2188" spans="4:4">
      <c r="D2188" s="827"/>
    </row>
    <row r="2189" spans="4:4">
      <c r="D2189" s="827"/>
    </row>
    <row r="2190" spans="4:4">
      <c r="D2190" s="827"/>
    </row>
    <row r="2191" spans="4:4">
      <c r="D2191" s="827"/>
    </row>
    <row r="2192" spans="4:4">
      <c r="D2192" s="827"/>
    </row>
    <row r="2193" spans="4:4">
      <c r="D2193" s="827"/>
    </row>
    <row r="2194" spans="4:4">
      <c r="D2194" s="827"/>
    </row>
    <row r="2195" spans="4:4">
      <c r="D2195" s="827"/>
    </row>
    <row r="2196" spans="4:4">
      <c r="D2196" s="827"/>
    </row>
    <row r="2197" spans="4:4">
      <c r="D2197" s="827"/>
    </row>
    <row r="2198" spans="4:4">
      <c r="D2198" s="827"/>
    </row>
    <row r="2199" spans="4:4">
      <c r="D2199" s="827"/>
    </row>
    <row r="2200" spans="4:4">
      <c r="D2200" s="827"/>
    </row>
    <row r="2201" spans="4:4">
      <c r="D2201" s="827"/>
    </row>
    <row r="2202" spans="4:4">
      <c r="D2202" s="827"/>
    </row>
    <row r="2203" spans="4:4">
      <c r="D2203" s="827"/>
    </row>
    <row r="2204" spans="4:4">
      <c r="D2204" s="827"/>
    </row>
    <row r="2205" spans="4:4">
      <c r="D2205" s="827"/>
    </row>
    <row r="2206" spans="4:4">
      <c r="D2206" s="827"/>
    </row>
    <row r="2207" spans="4:4">
      <c r="D2207" s="827"/>
    </row>
    <row r="2208" spans="4:4">
      <c r="D2208" s="827"/>
    </row>
    <row r="2209" spans="4:4">
      <c r="D2209" s="827"/>
    </row>
    <row r="2210" spans="4:4">
      <c r="D2210" s="827"/>
    </row>
    <row r="2211" spans="4:4">
      <c r="D2211" s="827"/>
    </row>
    <row r="2212" spans="4:4">
      <c r="D2212" s="827"/>
    </row>
    <row r="2213" spans="4:4">
      <c r="D2213" s="827"/>
    </row>
    <row r="2214" spans="4:4">
      <c r="D2214" s="827"/>
    </row>
    <row r="2215" spans="4:4">
      <c r="D2215" s="827"/>
    </row>
    <row r="2216" spans="4:4">
      <c r="D2216" s="827"/>
    </row>
    <row r="2217" spans="4:4">
      <c r="D2217" s="827"/>
    </row>
    <row r="2218" spans="4:4">
      <c r="D2218" s="827"/>
    </row>
    <row r="2219" spans="4:4">
      <c r="D2219" s="827"/>
    </row>
    <row r="2220" spans="4:4">
      <c r="D2220" s="827"/>
    </row>
    <row r="2221" spans="4:4">
      <c r="D2221" s="827"/>
    </row>
    <row r="2222" spans="4:4">
      <c r="D2222" s="827"/>
    </row>
    <row r="2223" spans="4:4">
      <c r="D2223" s="827"/>
    </row>
    <row r="2224" spans="4:4">
      <c r="D2224" s="827"/>
    </row>
    <row r="2225" spans="4:4">
      <c r="D2225" s="827"/>
    </row>
    <row r="2226" spans="4:4">
      <c r="D2226" s="827"/>
    </row>
    <row r="2227" spans="4:4">
      <c r="D2227" s="827"/>
    </row>
    <row r="2228" spans="4:4">
      <c r="D2228" s="827"/>
    </row>
    <row r="2229" spans="4:4">
      <c r="D2229" s="827"/>
    </row>
    <row r="2230" spans="4:4">
      <c r="D2230" s="827"/>
    </row>
    <row r="2231" spans="4:4">
      <c r="D2231" s="827"/>
    </row>
    <row r="2232" spans="4:4">
      <c r="D2232" s="827"/>
    </row>
    <row r="2233" spans="4:4">
      <c r="D2233" s="827"/>
    </row>
    <row r="2234" spans="4:4">
      <c r="D2234" s="827"/>
    </row>
    <row r="2235" spans="4:4">
      <c r="D2235" s="827"/>
    </row>
    <row r="2236" spans="4:4">
      <c r="D2236" s="827"/>
    </row>
    <row r="2237" spans="4:4">
      <c r="D2237" s="827"/>
    </row>
    <row r="2238" spans="4:4">
      <c r="D2238" s="827"/>
    </row>
    <row r="2239" spans="4:4">
      <c r="D2239" s="827"/>
    </row>
    <row r="2240" spans="4:4">
      <c r="D2240" s="827"/>
    </row>
    <row r="2241" spans="4:4">
      <c r="D2241" s="827"/>
    </row>
    <row r="2242" spans="4:4">
      <c r="D2242" s="827"/>
    </row>
    <row r="2243" spans="4:4">
      <c r="D2243" s="827"/>
    </row>
    <row r="2244" spans="4:4">
      <c r="D2244" s="827"/>
    </row>
    <row r="2245" spans="4:4">
      <c r="D2245" s="827"/>
    </row>
    <row r="2246" spans="4:4">
      <c r="D2246" s="827"/>
    </row>
    <row r="2247" spans="4:4">
      <c r="D2247" s="827"/>
    </row>
    <row r="2248" spans="4:4">
      <c r="D2248" s="827"/>
    </row>
    <row r="2249" spans="4:4">
      <c r="D2249" s="827"/>
    </row>
    <row r="2250" spans="4:4">
      <c r="D2250" s="827"/>
    </row>
    <row r="2251" spans="4:4">
      <c r="D2251" s="827"/>
    </row>
    <row r="2252" spans="4:4">
      <c r="D2252" s="827"/>
    </row>
    <row r="2253" spans="4:4">
      <c r="D2253" s="827"/>
    </row>
    <row r="2254" spans="4:4">
      <c r="D2254" s="827"/>
    </row>
    <row r="2255" spans="4:4">
      <c r="D2255" s="827"/>
    </row>
    <row r="2256" spans="4:4">
      <c r="D2256" s="827"/>
    </row>
    <row r="2257" spans="4:4">
      <c r="D2257" s="827"/>
    </row>
    <row r="2258" spans="4:4">
      <c r="D2258" s="827"/>
    </row>
    <row r="2259" spans="4:4">
      <c r="D2259" s="827"/>
    </row>
    <row r="2260" spans="4:4">
      <c r="D2260" s="827"/>
    </row>
    <row r="2261" spans="4:4">
      <c r="D2261" s="827"/>
    </row>
    <row r="2262" spans="4:4">
      <c r="D2262" s="827"/>
    </row>
    <row r="2263" spans="4:4">
      <c r="D2263" s="827"/>
    </row>
    <row r="2264" spans="4:4">
      <c r="D2264" s="827"/>
    </row>
    <row r="2265" spans="4:4">
      <c r="D2265" s="827"/>
    </row>
    <row r="2266" spans="4:4">
      <c r="D2266" s="827"/>
    </row>
    <row r="2267" spans="4:4">
      <c r="D2267" s="827"/>
    </row>
    <row r="2268" spans="4:4">
      <c r="D2268" s="827"/>
    </row>
    <row r="2269" spans="4:4">
      <c r="D2269" s="827"/>
    </row>
    <row r="2270" spans="4:4">
      <c r="D2270" s="827"/>
    </row>
    <row r="2271" spans="4:4">
      <c r="D2271" s="827"/>
    </row>
    <row r="2272" spans="4:4">
      <c r="D2272" s="827"/>
    </row>
    <row r="2273" spans="4:4">
      <c r="D2273" s="827"/>
    </row>
    <row r="2274" spans="4:4">
      <c r="D2274" s="827"/>
    </row>
    <row r="2275" spans="4:4">
      <c r="D2275" s="827"/>
    </row>
    <row r="2276" spans="4:4">
      <c r="D2276" s="827"/>
    </row>
    <row r="2277" spans="4:4">
      <c r="D2277" s="827"/>
    </row>
    <row r="2278" spans="4:4">
      <c r="D2278" s="827"/>
    </row>
    <row r="2279" spans="4:4">
      <c r="D2279" s="827"/>
    </row>
    <row r="2280" spans="4:4">
      <c r="D2280" s="827"/>
    </row>
    <row r="2281" spans="4:4">
      <c r="D2281" s="827"/>
    </row>
    <row r="2282" spans="4:4">
      <c r="D2282" s="827"/>
    </row>
    <row r="2283" spans="4:4">
      <c r="D2283" s="827"/>
    </row>
    <row r="2284" spans="4:4">
      <c r="D2284" s="827"/>
    </row>
    <row r="2285" spans="4:4">
      <c r="D2285" s="827"/>
    </row>
    <row r="2286" spans="4:4">
      <c r="D2286" s="827"/>
    </row>
    <row r="2287" spans="4:4">
      <c r="D2287" s="827"/>
    </row>
    <row r="2288" spans="4:4">
      <c r="D2288" s="827"/>
    </row>
    <row r="2289" spans="4:4">
      <c r="D2289" s="827"/>
    </row>
    <row r="2290" spans="4:4">
      <c r="D2290" s="827"/>
    </row>
    <row r="2291" spans="4:4">
      <c r="D2291" s="827"/>
    </row>
    <row r="2292" spans="4:4">
      <c r="D2292" s="827"/>
    </row>
    <row r="2293" spans="4:4">
      <c r="D2293" s="827"/>
    </row>
    <row r="2294" spans="4:4">
      <c r="D2294" s="827"/>
    </row>
    <row r="2295" spans="4:4">
      <c r="D2295" s="827"/>
    </row>
    <row r="2296" spans="4:4">
      <c r="D2296" s="827"/>
    </row>
    <row r="2297" spans="4:4">
      <c r="D2297" s="827"/>
    </row>
    <row r="2298" spans="4:4">
      <c r="D2298" s="827"/>
    </row>
    <row r="2299" spans="4:4">
      <c r="D2299" s="827"/>
    </row>
    <row r="2300" spans="4:4">
      <c r="D2300" s="827"/>
    </row>
    <row r="2301" spans="4:4">
      <c r="D2301" s="827"/>
    </row>
    <row r="2302" spans="4:4">
      <c r="D2302" s="827"/>
    </row>
    <row r="2303" spans="4:4">
      <c r="D2303" s="827"/>
    </row>
    <row r="2304" spans="4:4">
      <c r="D2304" s="827"/>
    </row>
    <row r="2305" spans="4:4">
      <c r="D2305" s="827"/>
    </row>
    <row r="2306" spans="4:4">
      <c r="D2306" s="827"/>
    </row>
    <row r="2307" spans="4:4">
      <c r="D2307" s="827"/>
    </row>
    <row r="2308" spans="4:4">
      <c r="D2308" s="827"/>
    </row>
    <row r="2309" spans="4:4">
      <c r="D2309" s="827"/>
    </row>
    <row r="2310" spans="4:4">
      <c r="D2310" s="827"/>
    </row>
    <row r="2311" spans="4:4">
      <c r="D2311" s="827"/>
    </row>
    <row r="2312" spans="4:4">
      <c r="D2312" s="827"/>
    </row>
    <row r="2313" spans="4:4">
      <c r="D2313" s="827"/>
    </row>
    <row r="2314" spans="4:4">
      <c r="D2314" s="827"/>
    </row>
    <row r="2315" spans="4:4">
      <c r="D2315" s="827"/>
    </row>
    <row r="2316" spans="4:4">
      <c r="D2316" s="827"/>
    </row>
    <row r="2317" spans="4:4">
      <c r="D2317" s="827"/>
    </row>
    <row r="2318" spans="4:4">
      <c r="D2318" s="827"/>
    </row>
    <row r="2319" spans="4:4">
      <c r="D2319" s="827"/>
    </row>
    <row r="2320" spans="4:4">
      <c r="D2320" s="827"/>
    </row>
    <row r="2321" spans="4:4">
      <c r="D2321" s="827"/>
    </row>
    <row r="2322" spans="4:4">
      <c r="D2322" s="827"/>
    </row>
    <row r="2323" spans="4:4">
      <c r="D2323" s="827"/>
    </row>
    <row r="2324" spans="4:4">
      <c r="D2324" s="827"/>
    </row>
    <row r="2325" spans="4:4">
      <c r="D2325" s="827"/>
    </row>
    <row r="2326" spans="4:4">
      <c r="D2326" s="827"/>
    </row>
    <row r="2327" spans="4:4">
      <c r="D2327" s="827"/>
    </row>
    <row r="2328" spans="4:4">
      <c r="D2328" s="827"/>
    </row>
    <row r="2329" spans="4:4">
      <c r="D2329" s="827"/>
    </row>
    <row r="2330" spans="4:4">
      <c r="D2330" s="827"/>
    </row>
    <row r="2331" spans="4:4">
      <c r="D2331" s="827"/>
    </row>
    <row r="2332" spans="4:4">
      <c r="D2332" s="827"/>
    </row>
    <row r="2333" spans="4:4">
      <c r="D2333" s="827"/>
    </row>
    <row r="2334" spans="4:4">
      <c r="D2334" s="827"/>
    </row>
    <row r="2335" spans="4:4">
      <c r="D2335" s="827"/>
    </row>
    <row r="2336" spans="4:4">
      <c r="D2336" s="827"/>
    </row>
    <row r="2337" spans="4:4">
      <c r="D2337" s="827"/>
    </row>
    <row r="2338" spans="4:4">
      <c r="D2338" s="827"/>
    </row>
    <row r="2339" spans="4:4">
      <c r="D2339" s="827"/>
    </row>
    <row r="2340" spans="4:4">
      <c r="D2340" s="827"/>
    </row>
    <row r="2341" spans="4:4">
      <c r="D2341" s="827"/>
    </row>
    <row r="2342" spans="4:4">
      <c r="D2342" s="827"/>
    </row>
    <row r="2343" spans="4:4">
      <c r="D2343" s="827"/>
    </row>
    <row r="2344" spans="4:4">
      <c r="D2344" s="827"/>
    </row>
    <row r="2345" spans="4:4">
      <c r="D2345" s="827"/>
    </row>
    <row r="2346" spans="4:4">
      <c r="D2346" s="827"/>
    </row>
    <row r="2347" spans="4:4">
      <c r="D2347" s="827"/>
    </row>
    <row r="2348" spans="4:4">
      <c r="D2348" s="827"/>
    </row>
    <row r="2349" spans="4:4">
      <c r="D2349" s="827"/>
    </row>
    <row r="2350" spans="4:4">
      <c r="D2350" s="827"/>
    </row>
    <row r="2351" spans="4:4">
      <c r="D2351" s="827"/>
    </row>
    <row r="2352" spans="4:4">
      <c r="D2352" s="827"/>
    </row>
    <row r="2353" spans="4:4">
      <c r="D2353" s="827"/>
    </row>
    <row r="2354" spans="4:4">
      <c r="D2354" s="827"/>
    </row>
    <row r="2355" spans="4:4">
      <c r="D2355" s="827"/>
    </row>
    <row r="2356" spans="4:4">
      <c r="D2356" s="827"/>
    </row>
    <row r="2357" spans="4:4">
      <c r="D2357" s="827"/>
    </row>
    <row r="2358" spans="4:4">
      <c r="D2358" s="827"/>
    </row>
    <row r="2359" spans="4:4">
      <c r="D2359" s="827"/>
    </row>
    <row r="2360" spans="4:4">
      <c r="D2360" s="827"/>
    </row>
    <row r="2361" spans="4:4">
      <c r="D2361" s="827"/>
    </row>
    <row r="2362" spans="4:4">
      <c r="D2362" s="827"/>
    </row>
    <row r="2363" spans="4:4">
      <c r="D2363" s="827"/>
    </row>
    <row r="2364" spans="4:4">
      <c r="D2364" s="827"/>
    </row>
    <row r="2365" spans="4:4">
      <c r="D2365" s="827"/>
    </row>
    <row r="2366" spans="4:4">
      <c r="D2366" s="827"/>
    </row>
    <row r="2367" spans="4:4">
      <c r="D2367" s="827"/>
    </row>
    <row r="2368" spans="4:4">
      <c r="D2368" s="827"/>
    </row>
    <row r="2369" spans="4:4">
      <c r="D2369" s="827"/>
    </row>
    <row r="2370" spans="4:4">
      <c r="D2370" s="827"/>
    </row>
    <row r="2371" spans="4:4">
      <c r="D2371" s="827"/>
    </row>
    <row r="2372" spans="4:4">
      <c r="D2372" s="827"/>
    </row>
    <row r="2373" spans="4:4">
      <c r="D2373" s="827"/>
    </row>
    <row r="2374" spans="4:4">
      <c r="D2374" s="827"/>
    </row>
    <row r="2375" spans="4:4">
      <c r="D2375" s="827"/>
    </row>
    <row r="2376" spans="4:4">
      <c r="D2376" s="827"/>
    </row>
    <row r="2377" spans="4:4">
      <c r="D2377" s="827"/>
    </row>
    <row r="2378" spans="4:4">
      <c r="D2378" s="827"/>
    </row>
    <row r="2379" spans="4:4">
      <c r="D2379" s="827"/>
    </row>
    <row r="2380" spans="4:4">
      <c r="D2380" s="827"/>
    </row>
    <row r="2381" spans="4:4">
      <c r="D2381" s="827"/>
    </row>
    <row r="2382" spans="4:4">
      <c r="D2382" s="827"/>
    </row>
    <row r="2383" spans="4:4">
      <c r="D2383" s="827"/>
    </row>
    <row r="2384" spans="4:4">
      <c r="D2384" s="827"/>
    </row>
    <row r="2385" spans="4:4">
      <c r="D2385" s="827"/>
    </row>
    <row r="2386" spans="4:4">
      <c r="D2386" s="827"/>
    </row>
    <row r="2387" spans="4:4">
      <c r="D2387" s="827"/>
    </row>
    <row r="2388" spans="4:4">
      <c r="D2388" s="827"/>
    </row>
    <row r="2389" spans="4:4">
      <c r="D2389" s="827"/>
    </row>
    <row r="2390" spans="4:4">
      <c r="D2390" s="827"/>
    </row>
    <row r="2391" spans="4:4">
      <c r="D2391" s="827"/>
    </row>
    <row r="2392" spans="4:4">
      <c r="D2392" s="827"/>
    </row>
    <row r="2393" spans="4:4">
      <c r="D2393" s="827"/>
    </row>
    <row r="2394" spans="4:4">
      <c r="D2394" s="827"/>
    </row>
    <row r="2395" spans="4:4">
      <c r="D2395" s="827"/>
    </row>
    <row r="2396" spans="4:4">
      <c r="D2396" s="827"/>
    </row>
    <row r="2397" spans="4:4">
      <c r="D2397" s="827"/>
    </row>
    <row r="2398" spans="4:4">
      <c r="D2398" s="827"/>
    </row>
    <row r="2399" spans="4:4">
      <c r="D2399" s="827"/>
    </row>
    <row r="2400" spans="4:4">
      <c r="D2400" s="827"/>
    </row>
    <row r="2401" spans="4:4">
      <c r="D2401" s="827"/>
    </row>
    <row r="2402" spans="4:4">
      <c r="D2402" s="827"/>
    </row>
    <row r="2403" spans="4:4">
      <c r="D2403" s="827"/>
    </row>
    <row r="2404" spans="4:4">
      <c r="D2404" s="827"/>
    </row>
    <row r="2405" spans="4:4">
      <c r="D2405" s="827"/>
    </row>
    <row r="2406" spans="4:4">
      <c r="D2406" s="827"/>
    </row>
    <row r="2407" spans="4:4">
      <c r="D2407" s="827"/>
    </row>
    <row r="2408" spans="4:4">
      <c r="D2408" s="827"/>
    </row>
    <row r="2409" spans="4:4">
      <c r="D2409" s="827"/>
    </row>
    <row r="2410" spans="4:4">
      <c r="D2410" s="827"/>
    </row>
    <row r="2411" spans="4:4">
      <c r="D2411" s="827"/>
    </row>
    <row r="2412" spans="4:4">
      <c r="D2412" s="827"/>
    </row>
    <row r="2413" spans="4:4">
      <c r="D2413" s="827"/>
    </row>
    <row r="2414" spans="4:4">
      <c r="D2414" s="827"/>
    </row>
    <row r="2415" spans="4:4">
      <c r="D2415" s="827"/>
    </row>
    <row r="2416" spans="4:4">
      <c r="D2416" s="827"/>
    </row>
    <row r="2417" spans="4:4">
      <c r="D2417" s="827"/>
    </row>
    <row r="2418" spans="4:4">
      <c r="D2418" s="827"/>
    </row>
    <row r="2419" spans="4:4">
      <c r="D2419" s="827"/>
    </row>
    <row r="2420" spans="4:4">
      <c r="D2420" s="827"/>
    </row>
    <row r="2421" spans="4:4">
      <c r="D2421" s="827"/>
    </row>
    <row r="2422" spans="4:4">
      <c r="D2422" s="827"/>
    </row>
    <row r="2423" spans="4:4">
      <c r="D2423" s="827"/>
    </row>
    <row r="2424" spans="4:4">
      <c r="D2424" s="827"/>
    </row>
    <row r="2425" spans="4:4">
      <c r="D2425" s="827"/>
    </row>
    <row r="2426" spans="4:4">
      <c r="D2426" s="827"/>
    </row>
    <row r="2427" spans="4:4">
      <c r="D2427" s="827"/>
    </row>
    <row r="2428" spans="4:4">
      <c r="D2428" s="827"/>
    </row>
    <row r="2429" spans="4:4">
      <c r="D2429" s="827"/>
    </row>
    <row r="2430" spans="4:4">
      <c r="D2430" s="827"/>
    </row>
    <row r="2431" spans="4:4">
      <c r="D2431" s="827"/>
    </row>
    <row r="2432" spans="4:4">
      <c r="D2432" s="827"/>
    </row>
    <row r="2433" spans="4:4">
      <c r="D2433" s="827"/>
    </row>
    <row r="2434" spans="4:4">
      <c r="D2434" s="827"/>
    </row>
    <row r="2435" spans="4:4">
      <c r="D2435" s="827"/>
    </row>
    <row r="2436" spans="4:4">
      <c r="D2436" s="827"/>
    </row>
    <row r="2437" spans="4:4">
      <c r="D2437" s="827"/>
    </row>
    <row r="2438" spans="4:4">
      <c r="D2438" s="827"/>
    </row>
    <row r="2439" spans="4:4">
      <c r="D2439" s="827"/>
    </row>
    <row r="2440" spans="4:4">
      <c r="D2440" s="827"/>
    </row>
    <row r="2441" spans="4:4">
      <c r="D2441" s="827"/>
    </row>
    <row r="2442" spans="4:4">
      <c r="D2442" s="827"/>
    </row>
    <row r="2443" spans="4:4">
      <c r="D2443" s="827"/>
    </row>
    <row r="2444" spans="4:4">
      <c r="D2444" s="827"/>
    </row>
    <row r="2445" spans="4:4">
      <c r="D2445" s="827"/>
    </row>
    <row r="2446" spans="4:4">
      <c r="D2446" s="827"/>
    </row>
    <row r="2447" spans="4:4">
      <c r="D2447" s="827"/>
    </row>
    <row r="2448" spans="4:4">
      <c r="D2448" s="827"/>
    </row>
    <row r="2449" spans="4:4">
      <c r="D2449" s="827"/>
    </row>
    <row r="2450" spans="4:4">
      <c r="D2450" s="827"/>
    </row>
    <row r="2451" spans="4:4">
      <c r="D2451" s="827"/>
    </row>
    <row r="2452" spans="4:4">
      <c r="D2452" s="827"/>
    </row>
    <row r="2453" spans="4:4">
      <c r="D2453" s="827"/>
    </row>
    <row r="2454" spans="4:4">
      <c r="D2454" s="827"/>
    </row>
    <row r="2455" spans="4:4">
      <c r="D2455" s="827"/>
    </row>
    <row r="2456" spans="4:4">
      <c r="D2456" s="827"/>
    </row>
    <row r="2457" spans="4:4">
      <c r="D2457" s="827"/>
    </row>
    <row r="2458" spans="4:4">
      <c r="D2458" s="827"/>
    </row>
    <row r="2459" spans="4:4">
      <c r="D2459" s="827"/>
    </row>
    <row r="2460" spans="4:4">
      <c r="D2460" s="827"/>
    </row>
    <row r="2461" spans="4:4">
      <c r="D2461" s="827"/>
    </row>
    <row r="2462" spans="4:4">
      <c r="D2462" s="827"/>
    </row>
    <row r="2463" spans="4:4">
      <c r="D2463" s="827"/>
    </row>
    <row r="2464" spans="4:4">
      <c r="D2464" s="827"/>
    </row>
    <row r="2465" spans="4:4">
      <c r="D2465" s="827"/>
    </row>
    <row r="2466" spans="4:4">
      <c r="D2466" s="827"/>
    </row>
    <row r="2467" spans="4:4">
      <c r="D2467" s="827"/>
    </row>
    <row r="2468" spans="4:4">
      <c r="D2468" s="827"/>
    </row>
    <row r="2469" spans="4:4">
      <c r="D2469" s="827"/>
    </row>
    <row r="2470" spans="4:4">
      <c r="D2470" s="827"/>
    </row>
    <row r="2471" spans="4:4">
      <c r="D2471" s="827"/>
    </row>
    <row r="2472" spans="4:4">
      <c r="D2472" s="827"/>
    </row>
    <row r="2473" spans="4:4">
      <c r="D2473" s="827"/>
    </row>
    <row r="2474" spans="4:4">
      <c r="D2474" s="827"/>
    </row>
    <row r="2475" spans="4:4">
      <c r="D2475" s="827"/>
    </row>
    <row r="2476" spans="4:4">
      <c r="D2476" s="827"/>
    </row>
    <row r="2477" spans="4:4">
      <c r="D2477" s="827"/>
    </row>
    <row r="2478" spans="4:4">
      <c r="D2478" s="827"/>
    </row>
    <row r="2479" spans="4:4">
      <c r="D2479" s="827"/>
    </row>
    <row r="2480" spans="4:4">
      <c r="D2480" s="827"/>
    </row>
    <row r="2481" spans="4:4">
      <c r="D2481" s="827"/>
    </row>
    <row r="2482" spans="4:4">
      <c r="D2482" s="827"/>
    </row>
    <row r="2483" spans="4:4">
      <c r="D2483" s="827"/>
    </row>
    <row r="2484" spans="4:4">
      <c r="D2484" s="827"/>
    </row>
    <row r="2485" spans="4:4">
      <c r="D2485" s="827"/>
    </row>
    <row r="2486" spans="4:4">
      <c r="D2486" s="827"/>
    </row>
    <row r="2487" spans="4:4">
      <c r="D2487" s="827"/>
    </row>
    <row r="2488" spans="4:4">
      <c r="D2488" s="827"/>
    </row>
    <row r="2489" spans="4:4">
      <c r="D2489" s="827"/>
    </row>
    <row r="2490" spans="4:4">
      <c r="D2490" s="827"/>
    </row>
    <row r="2491" spans="4:4">
      <c r="D2491" s="827"/>
    </row>
    <row r="2492" spans="4:4">
      <c r="D2492" s="827"/>
    </row>
    <row r="2493" spans="4:4">
      <c r="D2493" s="827"/>
    </row>
    <row r="2494" spans="4:4">
      <c r="D2494" s="827"/>
    </row>
    <row r="2495" spans="4:4">
      <c r="D2495" s="827"/>
    </row>
    <row r="2496" spans="4:4">
      <c r="D2496" s="827"/>
    </row>
    <row r="2497" spans="4:4">
      <c r="D2497" s="827"/>
    </row>
    <row r="2498" spans="4:4">
      <c r="D2498" s="827"/>
    </row>
    <row r="2499" spans="4:4">
      <c r="D2499" s="827"/>
    </row>
    <row r="2500" spans="4:4">
      <c r="D2500" s="827"/>
    </row>
    <row r="2501" spans="4:4">
      <c r="D2501" s="827"/>
    </row>
    <row r="2502" spans="4:4">
      <c r="D2502" s="827"/>
    </row>
    <row r="2503" spans="4:4">
      <c r="D2503" s="827"/>
    </row>
    <row r="2504" spans="4:4">
      <c r="D2504" s="827"/>
    </row>
    <row r="2505" spans="4:4">
      <c r="D2505" s="827"/>
    </row>
    <row r="2506" spans="4:4">
      <c r="D2506" s="827"/>
    </row>
    <row r="2507" spans="4:4">
      <c r="D2507" s="827"/>
    </row>
    <row r="2508" spans="4:4">
      <c r="D2508" s="827"/>
    </row>
    <row r="2509" spans="4:4">
      <c r="D2509" s="827"/>
    </row>
    <row r="2510" spans="4:4">
      <c r="D2510" s="827"/>
    </row>
    <row r="2511" spans="4:4">
      <c r="D2511" s="827"/>
    </row>
    <row r="2512" spans="4:4">
      <c r="D2512" s="827"/>
    </row>
    <row r="2513" spans="4:4">
      <c r="D2513" s="827"/>
    </row>
    <row r="2514" spans="4:4">
      <c r="D2514" s="827"/>
    </row>
    <row r="2515" spans="4:4">
      <c r="D2515" s="827"/>
    </row>
    <row r="2516" spans="4:4">
      <c r="D2516" s="827"/>
    </row>
    <row r="2517" spans="4:4">
      <c r="D2517" s="827"/>
    </row>
    <row r="2518" spans="4:4">
      <c r="D2518" s="827"/>
    </row>
    <row r="2519" spans="4:4">
      <c r="D2519" s="827"/>
    </row>
    <row r="2520" spans="4:4">
      <c r="D2520" s="827"/>
    </row>
    <row r="2521" spans="4:4">
      <c r="D2521" s="827"/>
    </row>
    <row r="2522" spans="4:4">
      <c r="D2522" s="827"/>
    </row>
    <row r="2523" spans="4:4">
      <c r="D2523" s="827"/>
    </row>
    <row r="2524" spans="4:4">
      <c r="D2524" s="827"/>
    </row>
    <row r="2525" spans="4:4">
      <c r="D2525" s="827"/>
    </row>
    <row r="2526" spans="4:4">
      <c r="D2526" s="827"/>
    </row>
    <row r="2527" spans="4:4">
      <c r="D2527" s="827"/>
    </row>
    <row r="2528" spans="4:4">
      <c r="D2528" s="827"/>
    </row>
    <row r="2529" spans="4:4">
      <c r="D2529" s="827"/>
    </row>
    <row r="2530" spans="4:4">
      <c r="D2530" s="827"/>
    </row>
    <row r="2531" spans="4:4">
      <c r="D2531" s="827"/>
    </row>
    <row r="2532" spans="4:4">
      <c r="D2532" s="827"/>
    </row>
    <row r="2533" spans="4:4">
      <c r="D2533" s="827"/>
    </row>
    <row r="2534" spans="4:4">
      <c r="D2534" s="827"/>
    </row>
    <row r="2535" spans="4:4">
      <c r="D2535" s="827"/>
    </row>
    <row r="2536" spans="4:4">
      <c r="D2536" s="827"/>
    </row>
    <row r="2537" spans="4:4">
      <c r="D2537" s="827"/>
    </row>
    <row r="2538" spans="4:4">
      <c r="D2538" s="827"/>
    </row>
    <row r="2539" spans="4:4">
      <c r="D2539" s="827"/>
    </row>
    <row r="2540" spans="4:4">
      <c r="D2540" s="827"/>
    </row>
    <row r="2541" spans="4:4">
      <c r="D2541" s="827"/>
    </row>
    <row r="2542" spans="4:4">
      <c r="D2542" s="827"/>
    </row>
    <row r="2543" spans="4:4">
      <c r="D2543" s="827"/>
    </row>
    <row r="2544" spans="4:4">
      <c r="D2544" s="827"/>
    </row>
    <row r="2545" spans="4:4">
      <c r="D2545" s="827"/>
    </row>
    <row r="2546" spans="4:4">
      <c r="D2546" s="827"/>
    </row>
    <row r="2547" spans="4:4">
      <c r="D2547" s="827"/>
    </row>
    <row r="2548" spans="4:4">
      <c r="D2548" s="827"/>
    </row>
    <row r="2549" spans="4:4">
      <c r="D2549" s="827"/>
    </row>
    <row r="2550" spans="4:4">
      <c r="D2550" s="827"/>
    </row>
    <row r="2551" spans="4:4">
      <c r="D2551" s="827"/>
    </row>
    <row r="2552" spans="4:4">
      <c r="D2552" s="827"/>
    </row>
    <row r="2553" spans="4:4">
      <c r="D2553" s="827"/>
    </row>
    <row r="2554" spans="4:4">
      <c r="D2554" s="827"/>
    </row>
    <row r="2555" spans="4:4">
      <c r="D2555" s="827"/>
    </row>
    <row r="2556" spans="4:4">
      <c r="D2556" s="827"/>
    </row>
    <row r="2557" spans="4:4">
      <c r="D2557" s="827"/>
    </row>
    <row r="2558" spans="4:4">
      <c r="D2558" s="827"/>
    </row>
    <row r="2559" spans="4:4">
      <c r="D2559" s="827"/>
    </row>
    <row r="2560" spans="4:4">
      <c r="D2560" s="827"/>
    </row>
    <row r="2561" spans="4:4">
      <c r="D2561" s="827"/>
    </row>
    <row r="2562" spans="4:4">
      <c r="D2562" s="827"/>
    </row>
    <row r="2563" spans="4:4">
      <c r="D2563" s="827"/>
    </row>
    <row r="2564" spans="4:4">
      <c r="D2564" s="827"/>
    </row>
    <row r="2565" spans="4:4">
      <c r="D2565" s="827"/>
    </row>
    <row r="2566" spans="4:4">
      <c r="D2566" s="827"/>
    </row>
    <row r="2567" spans="4:4">
      <c r="D2567" s="827"/>
    </row>
    <row r="2568" spans="4:4">
      <c r="D2568" s="827"/>
    </row>
    <row r="2569" spans="4:4">
      <c r="D2569" s="827"/>
    </row>
    <row r="2570" spans="4:4">
      <c r="D2570" s="827"/>
    </row>
    <row r="2571" spans="4:4">
      <c r="D2571" s="827"/>
    </row>
    <row r="2572" spans="4:4">
      <c r="D2572" s="827"/>
    </row>
    <row r="2573" spans="4:4">
      <c r="D2573" s="827"/>
    </row>
    <row r="2574" spans="4:4">
      <c r="D2574" s="827"/>
    </row>
    <row r="2575" spans="4:4">
      <c r="D2575" s="827"/>
    </row>
    <row r="2576" spans="4:4">
      <c r="D2576" s="827"/>
    </row>
    <row r="2577" spans="4:4">
      <c r="D2577" s="827"/>
    </row>
    <row r="2578" spans="4:4">
      <c r="D2578" s="827"/>
    </row>
    <row r="2579" spans="4:4">
      <c r="D2579" s="827"/>
    </row>
    <row r="2580" spans="4:4">
      <c r="D2580" s="827"/>
    </row>
    <row r="2581" spans="4:4">
      <c r="D2581" s="827"/>
    </row>
    <row r="2582" spans="4:4">
      <c r="D2582" s="827"/>
    </row>
    <row r="2583" spans="4:4">
      <c r="D2583" s="827"/>
    </row>
    <row r="2584" spans="4:4">
      <c r="D2584" s="827"/>
    </row>
    <row r="2585" spans="4:4">
      <c r="D2585" s="827"/>
    </row>
    <row r="2586" spans="4:4">
      <c r="D2586" s="827"/>
    </row>
    <row r="2587" spans="4:4">
      <c r="D2587" s="827"/>
    </row>
    <row r="2588" spans="4:4">
      <c r="D2588" s="827"/>
    </row>
    <row r="2589" spans="4:4">
      <c r="D2589" s="827"/>
    </row>
    <row r="2590" spans="4:4">
      <c r="D2590" s="827"/>
    </row>
    <row r="2591" spans="4:4">
      <c r="D2591" s="827"/>
    </row>
    <row r="2592" spans="4:4">
      <c r="D2592" s="827"/>
    </row>
    <row r="2593" spans="4:4">
      <c r="D2593" s="827"/>
    </row>
    <row r="2594" spans="4:4">
      <c r="D2594" s="827"/>
    </row>
    <row r="2595" spans="4:4">
      <c r="D2595" s="827"/>
    </row>
    <row r="2596" spans="4:4">
      <c r="D2596" s="827"/>
    </row>
    <row r="2597" spans="4:4">
      <c r="D2597" s="827"/>
    </row>
    <row r="2598" spans="4:4">
      <c r="D2598" s="827"/>
    </row>
    <row r="2599" spans="4:4">
      <c r="D2599" s="827"/>
    </row>
    <row r="2600" spans="4:4">
      <c r="D2600" s="827"/>
    </row>
    <row r="2601" spans="4:4">
      <c r="D2601" s="827"/>
    </row>
    <row r="2602" spans="4:4">
      <c r="D2602" s="827"/>
    </row>
    <row r="2603" spans="4:4">
      <c r="D2603" s="827"/>
    </row>
    <row r="2604" spans="4:4">
      <c r="D2604" s="827"/>
    </row>
    <row r="2605" spans="4:4">
      <c r="D2605" s="827"/>
    </row>
    <row r="2606" spans="4:4">
      <c r="D2606" s="827"/>
    </row>
    <row r="2607" spans="4:4">
      <c r="D2607" s="827"/>
    </row>
    <row r="2608" spans="4:4">
      <c r="D2608" s="827"/>
    </row>
    <row r="2609" spans="4:4">
      <c r="D2609" s="827"/>
    </row>
    <row r="2610" spans="4:4">
      <c r="D2610" s="827"/>
    </row>
    <row r="2611" spans="4:4">
      <c r="D2611" s="827"/>
    </row>
    <row r="2612" spans="4:4">
      <c r="D2612" s="827"/>
    </row>
    <row r="2613" spans="4:4">
      <c r="D2613" s="827"/>
    </row>
    <row r="2614" spans="4:4">
      <c r="D2614" s="827"/>
    </row>
    <row r="2615" spans="4:4">
      <c r="D2615" s="827"/>
    </row>
    <row r="2616" spans="4:4">
      <c r="D2616" s="827"/>
    </row>
    <row r="2617" spans="4:4">
      <c r="D2617" s="827"/>
    </row>
    <row r="2618" spans="4:4">
      <c r="D2618" s="827"/>
    </row>
    <row r="2619" spans="4:4">
      <c r="D2619" s="827"/>
    </row>
    <row r="2620" spans="4:4">
      <c r="D2620" s="827"/>
    </row>
    <row r="2621" spans="4:4">
      <c r="D2621" s="827"/>
    </row>
    <row r="2622" spans="4:4">
      <c r="D2622" s="827"/>
    </row>
    <row r="2623" spans="4:4">
      <c r="D2623" s="827"/>
    </row>
    <row r="2624" spans="4:4">
      <c r="D2624" s="827"/>
    </row>
    <row r="2625" spans="4:4">
      <c r="D2625" s="827"/>
    </row>
    <row r="2626" spans="4:4">
      <c r="D2626" s="827"/>
    </row>
    <row r="2627" spans="4:4">
      <c r="D2627" s="827"/>
    </row>
    <row r="2628" spans="4:4">
      <c r="D2628" s="827"/>
    </row>
    <row r="2629" spans="4:4">
      <c r="D2629" s="827"/>
    </row>
    <row r="2630" spans="4:4">
      <c r="D2630" s="827"/>
    </row>
    <row r="2631" spans="4:4">
      <c r="D2631" s="827"/>
    </row>
    <row r="2632" spans="4:4">
      <c r="D2632" s="827"/>
    </row>
    <row r="2633" spans="4:4">
      <c r="D2633" s="827"/>
    </row>
    <row r="2634" spans="4:4">
      <c r="D2634" s="827"/>
    </row>
    <row r="2635" spans="4:4">
      <c r="D2635" s="827"/>
    </row>
    <row r="2636" spans="4:4">
      <c r="D2636" s="827"/>
    </row>
    <row r="2637" spans="4:4">
      <c r="D2637" s="827"/>
    </row>
    <row r="2638" spans="4:4">
      <c r="D2638" s="827"/>
    </row>
    <row r="2639" spans="4:4">
      <c r="D2639" s="827"/>
    </row>
    <row r="2640" spans="4:4">
      <c r="D2640" s="827"/>
    </row>
    <row r="2641" spans="4:4">
      <c r="D2641" s="827"/>
    </row>
    <row r="2642" spans="4:4">
      <c r="D2642" s="827"/>
    </row>
    <row r="2643" spans="4:4">
      <c r="D2643" s="827"/>
    </row>
    <row r="2644" spans="4:4">
      <c r="D2644" s="827"/>
    </row>
    <row r="2645" spans="4:4">
      <c r="D2645" s="827"/>
    </row>
    <row r="2646" spans="4:4">
      <c r="D2646" s="827"/>
    </row>
    <row r="2647" spans="4:4">
      <c r="D2647" s="827"/>
    </row>
    <row r="2648" spans="4:4">
      <c r="D2648" s="827"/>
    </row>
    <row r="2649" spans="4:4">
      <c r="D2649" s="827"/>
    </row>
    <row r="2650" spans="4:4">
      <c r="D2650" s="827"/>
    </row>
    <row r="2651" spans="4:4">
      <c r="D2651" s="827"/>
    </row>
    <row r="2652" spans="4:4">
      <c r="D2652" s="827"/>
    </row>
    <row r="2653" spans="4:4">
      <c r="D2653" s="827"/>
    </row>
    <row r="2654" spans="4:4">
      <c r="D2654" s="827"/>
    </row>
    <row r="2655" spans="4:4">
      <c r="D2655" s="827"/>
    </row>
    <row r="2656" spans="4:4">
      <c r="D2656" s="827"/>
    </row>
    <row r="2657" spans="4:4">
      <c r="D2657" s="827"/>
    </row>
    <row r="2658" spans="4:4">
      <c r="D2658" s="827"/>
    </row>
    <row r="2659" spans="4:4">
      <c r="D2659" s="827"/>
    </row>
    <row r="2660" spans="4:4">
      <c r="D2660" s="827"/>
    </row>
    <row r="2661" spans="4:4">
      <c r="D2661" s="827"/>
    </row>
    <row r="2662" spans="4:4">
      <c r="D2662" s="827"/>
    </row>
    <row r="2663" spans="4:4">
      <c r="D2663" s="827"/>
    </row>
    <row r="2664" spans="4:4">
      <c r="D2664" s="827"/>
    </row>
    <row r="2665" spans="4:4">
      <c r="D2665" s="827"/>
    </row>
    <row r="2666" spans="4:4">
      <c r="D2666" s="827"/>
    </row>
    <row r="2667" spans="4:4">
      <c r="D2667" s="827"/>
    </row>
    <row r="2668" spans="4:4">
      <c r="D2668" s="827"/>
    </row>
    <row r="2669" spans="4:4">
      <c r="D2669" s="827"/>
    </row>
    <row r="2670" spans="4:4">
      <c r="D2670" s="827"/>
    </row>
    <row r="2671" spans="4:4">
      <c r="D2671" s="827"/>
    </row>
    <row r="2672" spans="4:4">
      <c r="D2672" s="827"/>
    </row>
    <row r="2673" spans="4:4">
      <c r="D2673" s="827"/>
    </row>
    <row r="2674" spans="4:4">
      <c r="D2674" s="827"/>
    </row>
    <row r="2675" spans="4:4">
      <c r="D2675" s="827"/>
    </row>
    <row r="2676" spans="4:4">
      <c r="D2676" s="827"/>
    </row>
    <row r="2677" spans="4:4">
      <c r="D2677" s="827"/>
    </row>
    <row r="2678" spans="4:4">
      <c r="D2678" s="827"/>
    </row>
    <row r="2679" spans="4:4">
      <c r="D2679" s="827"/>
    </row>
    <row r="2680" spans="4:4">
      <c r="D2680" s="827"/>
    </row>
    <row r="2681" spans="4:4">
      <c r="D2681" s="827"/>
    </row>
    <row r="2682" spans="4:4">
      <c r="D2682" s="827"/>
    </row>
    <row r="2683" spans="4:4">
      <c r="D2683" s="827"/>
    </row>
    <row r="2684" spans="4:4">
      <c r="D2684" s="827"/>
    </row>
    <row r="2685" spans="4:4">
      <c r="D2685" s="827"/>
    </row>
    <row r="2686" spans="4:4">
      <c r="D2686" s="827"/>
    </row>
    <row r="2687" spans="4:4">
      <c r="D2687" s="827"/>
    </row>
    <row r="2688" spans="4:4">
      <c r="D2688" s="827"/>
    </row>
    <row r="2689" spans="4:4">
      <c r="D2689" s="827"/>
    </row>
    <row r="2690" spans="4:4">
      <c r="D2690" s="827"/>
    </row>
    <row r="2691" spans="4:4">
      <c r="D2691" s="827"/>
    </row>
    <row r="2692" spans="4:4">
      <c r="D2692" s="827"/>
    </row>
    <row r="2693" spans="4:4">
      <c r="D2693" s="827"/>
    </row>
    <row r="2694" spans="4:4">
      <c r="D2694" s="827"/>
    </row>
    <row r="2695" spans="4:4">
      <c r="D2695" s="827"/>
    </row>
    <row r="2696" spans="4:4">
      <c r="D2696" s="827"/>
    </row>
    <row r="2697" spans="4:4">
      <c r="D2697" s="827"/>
    </row>
    <row r="2698" spans="4:4">
      <c r="D2698" s="827"/>
    </row>
    <row r="2699" spans="4:4">
      <c r="D2699" s="827"/>
    </row>
    <row r="2700" spans="4:4">
      <c r="D2700" s="827"/>
    </row>
    <row r="2701" spans="4:4">
      <c r="D2701" s="827"/>
    </row>
    <row r="2702" spans="4:4">
      <c r="D2702" s="827"/>
    </row>
    <row r="2703" spans="4:4">
      <c r="D2703" s="827"/>
    </row>
    <row r="2704" spans="4:4">
      <c r="D2704" s="827"/>
    </row>
    <row r="2705" spans="4:4">
      <c r="D2705" s="827"/>
    </row>
    <row r="2706" spans="4:4">
      <c r="D2706" s="827"/>
    </row>
    <row r="2707" spans="4:4">
      <c r="D2707" s="827"/>
    </row>
    <row r="2708" spans="4:4">
      <c r="D2708" s="827"/>
    </row>
    <row r="2709" spans="4:4">
      <c r="D2709" s="827"/>
    </row>
    <row r="2710" spans="4:4">
      <c r="D2710" s="827"/>
    </row>
    <row r="2711" spans="4:4">
      <c r="D2711" s="827"/>
    </row>
    <row r="2712" spans="4:4">
      <c r="D2712" s="827"/>
    </row>
    <row r="2713" spans="4:4">
      <c r="D2713" s="827"/>
    </row>
    <row r="2714" spans="4:4">
      <c r="D2714" s="827"/>
    </row>
    <row r="2715" spans="4:4">
      <c r="D2715" s="827"/>
    </row>
    <row r="2716" spans="4:4">
      <c r="D2716" s="827"/>
    </row>
    <row r="2717" spans="4:4">
      <c r="D2717" s="827"/>
    </row>
    <row r="2718" spans="4:4">
      <c r="D2718" s="827"/>
    </row>
    <row r="2719" spans="4:4">
      <c r="D2719" s="827"/>
    </row>
    <row r="2720" spans="4:4">
      <c r="D2720" s="827"/>
    </row>
    <row r="2721" spans="4:4">
      <c r="D2721" s="827"/>
    </row>
    <row r="2722" spans="4:4">
      <c r="D2722" s="827"/>
    </row>
    <row r="2723" spans="4:4">
      <c r="D2723" s="827"/>
    </row>
    <row r="2724" spans="4:4">
      <c r="D2724" s="827"/>
    </row>
    <row r="2725" spans="4:4">
      <c r="D2725" s="827"/>
    </row>
    <row r="2726" spans="4:4">
      <c r="D2726" s="827"/>
    </row>
    <row r="2727" spans="4:4">
      <c r="D2727" s="827"/>
    </row>
    <row r="2728" spans="4:4">
      <c r="D2728" s="827"/>
    </row>
    <row r="2729" spans="4:4">
      <c r="D2729" s="827"/>
    </row>
    <row r="2730" spans="4:4">
      <c r="D2730" s="827"/>
    </row>
    <row r="2731" spans="4:4">
      <c r="D2731" s="827"/>
    </row>
    <row r="2732" spans="4:4">
      <c r="D2732" s="827"/>
    </row>
    <row r="2733" spans="4:4">
      <c r="D2733" s="827"/>
    </row>
    <row r="2734" spans="4:4">
      <c r="D2734" s="827"/>
    </row>
    <row r="2735" spans="4:4">
      <c r="D2735" s="827"/>
    </row>
    <row r="2736" spans="4:4">
      <c r="D2736" s="827"/>
    </row>
    <row r="2737" spans="4:4">
      <c r="D2737" s="827"/>
    </row>
    <row r="2738" spans="4:4">
      <c r="D2738" s="827"/>
    </row>
    <row r="2739" spans="4:4">
      <c r="D2739" s="827"/>
    </row>
    <row r="2740" spans="4:4">
      <c r="D2740" s="827"/>
    </row>
    <row r="2741" spans="4:4">
      <c r="D2741" s="827"/>
    </row>
    <row r="2742" spans="4:4">
      <c r="D2742" s="827"/>
    </row>
    <row r="2743" spans="4:4">
      <c r="D2743" s="827"/>
    </row>
    <row r="2744" spans="4:4">
      <c r="D2744" s="827"/>
    </row>
    <row r="2745" spans="4:4">
      <c r="D2745" s="827"/>
    </row>
    <row r="2746" spans="4:4">
      <c r="D2746" s="827"/>
    </row>
    <row r="2747" spans="4:4">
      <c r="D2747" s="827"/>
    </row>
    <row r="2748" spans="4:4">
      <c r="D2748" s="827"/>
    </row>
    <row r="2749" spans="4:4">
      <c r="D2749" s="827"/>
    </row>
    <row r="2750" spans="4:4">
      <c r="D2750" s="827"/>
    </row>
    <row r="2751" spans="4:4">
      <c r="D2751" s="827"/>
    </row>
    <row r="2752" spans="4:4">
      <c r="D2752" s="827"/>
    </row>
    <row r="2753" spans="4:4">
      <c r="D2753" s="827"/>
    </row>
    <row r="2754" spans="4:4">
      <c r="D2754" s="827"/>
    </row>
    <row r="2755" spans="4:4">
      <c r="D2755" s="827"/>
    </row>
    <row r="2756" spans="4:4">
      <c r="D2756" s="827"/>
    </row>
    <row r="2757" spans="4:4">
      <c r="D2757" s="827"/>
    </row>
    <row r="2758" spans="4:4">
      <c r="D2758" s="827"/>
    </row>
    <row r="2759" spans="4:4">
      <c r="D2759" s="827"/>
    </row>
    <row r="2760" spans="4:4">
      <c r="D2760" s="827"/>
    </row>
    <row r="2761" spans="4:4">
      <c r="D2761" s="827"/>
    </row>
    <row r="2762" spans="4:4">
      <c r="D2762" s="827"/>
    </row>
    <row r="2763" spans="4:4">
      <c r="D2763" s="827"/>
    </row>
    <row r="2764" spans="4:4">
      <c r="D2764" s="827"/>
    </row>
    <row r="2765" spans="4:4">
      <c r="D2765" s="827"/>
    </row>
    <row r="2766" spans="4:4">
      <c r="D2766" s="827"/>
    </row>
    <row r="2767" spans="4:4">
      <c r="D2767" s="827"/>
    </row>
    <row r="2768" spans="4:4">
      <c r="D2768" s="827"/>
    </row>
    <row r="2769" spans="4:4">
      <c r="D2769" s="827"/>
    </row>
    <row r="2770" spans="4:4">
      <c r="D2770" s="827"/>
    </row>
    <row r="2771" spans="4:4">
      <c r="D2771" s="827"/>
    </row>
    <row r="2772" spans="4:4">
      <c r="D2772" s="827"/>
    </row>
    <row r="2773" spans="4:4">
      <c r="D2773" s="827"/>
    </row>
    <row r="2774" spans="4:4">
      <c r="D2774" s="827"/>
    </row>
    <row r="2775" spans="4:4">
      <c r="D2775" s="827"/>
    </row>
    <row r="2776" spans="4:4">
      <c r="D2776" s="827"/>
    </row>
    <row r="2777" spans="4:4">
      <c r="D2777" s="827"/>
    </row>
    <row r="2778" spans="4:4">
      <c r="D2778" s="827"/>
    </row>
    <row r="2779" spans="4:4">
      <c r="D2779" s="827"/>
    </row>
    <row r="2780" spans="4:4">
      <c r="D2780" s="827"/>
    </row>
    <row r="2781" spans="4:4">
      <c r="D2781" s="827"/>
    </row>
    <row r="2782" spans="4:4">
      <c r="D2782" s="827"/>
    </row>
    <row r="2783" spans="4:4">
      <c r="D2783" s="827"/>
    </row>
    <row r="2784" spans="4:4">
      <c r="D2784" s="827"/>
    </row>
    <row r="2785" spans="4:4">
      <c r="D2785" s="827"/>
    </row>
    <row r="2786" spans="4:4">
      <c r="D2786" s="827"/>
    </row>
    <row r="2787" spans="4:4">
      <c r="D2787" s="827"/>
    </row>
    <row r="2788" spans="4:4">
      <c r="D2788" s="827"/>
    </row>
    <row r="2789" spans="4:4">
      <c r="D2789" s="827"/>
    </row>
    <row r="2790" spans="4:4">
      <c r="D2790" s="827"/>
    </row>
    <row r="2791" spans="4:4">
      <c r="D2791" s="827"/>
    </row>
    <row r="2792" spans="4:4">
      <c r="D2792" s="827"/>
    </row>
    <row r="2793" spans="4:4">
      <c r="D2793" s="827"/>
    </row>
    <row r="2794" spans="4:4">
      <c r="D2794" s="827"/>
    </row>
    <row r="2795" spans="4:4">
      <c r="D2795" s="827"/>
    </row>
    <row r="2796" spans="4:4">
      <c r="D2796" s="827"/>
    </row>
    <row r="2797" spans="4:4">
      <c r="D2797" s="827"/>
    </row>
    <row r="2798" spans="4:4">
      <c r="D2798" s="827"/>
    </row>
    <row r="2799" spans="4:4">
      <c r="D2799" s="827"/>
    </row>
    <row r="2800" spans="4:4">
      <c r="D2800" s="827"/>
    </row>
    <row r="2801" spans="4:4">
      <c r="D2801" s="827"/>
    </row>
    <row r="2802" spans="4:4">
      <c r="D2802" s="827"/>
    </row>
    <row r="2803" spans="4:4">
      <c r="D2803" s="827"/>
    </row>
    <row r="2804" spans="4:4">
      <c r="D2804" s="827"/>
    </row>
    <row r="2805" spans="4:4">
      <c r="D2805" s="827"/>
    </row>
    <row r="2806" spans="4:4">
      <c r="D2806" s="827"/>
    </row>
    <row r="2807" spans="4:4">
      <c r="D2807" s="827"/>
    </row>
    <row r="2808" spans="4:4">
      <c r="D2808" s="827"/>
    </row>
    <row r="2809" spans="4:4">
      <c r="D2809" s="827"/>
    </row>
    <row r="2810" spans="4:4">
      <c r="D2810" s="827"/>
    </row>
    <row r="2811" spans="4:4">
      <c r="D2811" s="827"/>
    </row>
    <row r="2812" spans="4:4">
      <c r="D2812" s="827"/>
    </row>
    <row r="2813" spans="4:4">
      <c r="D2813" s="827"/>
    </row>
    <row r="2814" spans="4:4">
      <c r="D2814" s="827"/>
    </row>
    <row r="2815" spans="4:4">
      <c r="D2815" s="827"/>
    </row>
    <row r="2816" spans="4:4">
      <c r="D2816" s="827"/>
    </row>
    <row r="2817" spans="4:4">
      <c r="D2817" s="827"/>
    </row>
    <row r="2818" spans="4:4">
      <c r="D2818" s="827"/>
    </row>
    <row r="2819" spans="4:4">
      <c r="D2819" s="827"/>
    </row>
    <row r="2820" spans="4:4">
      <c r="D2820" s="827"/>
    </row>
    <row r="2821" spans="4:4">
      <c r="D2821" s="827"/>
    </row>
    <row r="2822" spans="4:4">
      <c r="D2822" s="827"/>
    </row>
    <row r="2823" spans="4:4">
      <c r="D2823" s="827"/>
    </row>
    <row r="2824" spans="4:4">
      <c r="D2824" s="827"/>
    </row>
    <row r="2825" spans="4:4">
      <c r="D2825" s="827"/>
    </row>
    <row r="2826" spans="4:4">
      <c r="D2826" s="827"/>
    </row>
    <row r="2827" spans="4:4">
      <c r="D2827" s="827"/>
    </row>
    <row r="2828" spans="4:4">
      <c r="D2828" s="827"/>
    </row>
    <row r="2829" spans="4:4">
      <c r="D2829" s="827"/>
    </row>
    <row r="2830" spans="4:4">
      <c r="D2830" s="827"/>
    </row>
    <row r="2831" spans="4:4">
      <c r="D2831" s="827"/>
    </row>
    <row r="2832" spans="4:4">
      <c r="D2832" s="827"/>
    </row>
    <row r="2833" spans="4:4">
      <c r="D2833" s="827"/>
    </row>
    <row r="2834" spans="4:4">
      <c r="D2834" s="827"/>
    </row>
    <row r="2835" spans="4:4">
      <c r="D2835" s="827"/>
    </row>
    <row r="2836" spans="4:4">
      <c r="D2836" s="827"/>
    </row>
    <row r="2837" spans="4:4">
      <c r="D2837" s="827"/>
    </row>
    <row r="2838" spans="4:4">
      <c r="D2838" s="827"/>
    </row>
    <row r="2839" spans="4:4">
      <c r="D2839" s="827"/>
    </row>
    <row r="2840" spans="4:4">
      <c r="D2840" s="827"/>
    </row>
    <row r="2841" spans="4:4">
      <c r="D2841" s="827"/>
    </row>
    <row r="2842" spans="4:4">
      <c r="D2842" s="827"/>
    </row>
    <row r="2843" spans="4:4">
      <c r="D2843" s="827"/>
    </row>
    <row r="2844" spans="4:4">
      <c r="D2844" s="827"/>
    </row>
    <row r="2845" spans="4:4">
      <c r="D2845" s="827"/>
    </row>
    <row r="2846" spans="4:4">
      <c r="D2846" s="827"/>
    </row>
    <row r="2847" spans="4:4">
      <c r="D2847" s="827"/>
    </row>
    <row r="2848" spans="4:4">
      <c r="D2848" s="827"/>
    </row>
    <row r="2849" spans="4:4">
      <c r="D2849" s="827"/>
    </row>
    <row r="2850" spans="4:4">
      <c r="D2850" s="827"/>
    </row>
    <row r="2851" spans="4:4">
      <c r="D2851" s="827"/>
    </row>
    <row r="2852" spans="4:4">
      <c r="D2852" s="827"/>
    </row>
    <row r="2853" spans="4:4">
      <c r="D2853" s="827"/>
    </row>
    <row r="2854" spans="4:4">
      <c r="D2854" s="827"/>
    </row>
    <row r="2855" spans="4:4">
      <c r="D2855" s="827"/>
    </row>
    <row r="2856" spans="4:4">
      <c r="D2856" s="827"/>
    </row>
    <row r="2857" spans="4:4">
      <c r="D2857" s="827"/>
    </row>
    <row r="2858" spans="4:4">
      <c r="D2858" s="827"/>
    </row>
    <row r="2859" spans="4:4">
      <c r="D2859" s="827"/>
    </row>
    <row r="2860" spans="4:4">
      <c r="D2860" s="827"/>
    </row>
    <row r="2861" spans="4:4">
      <c r="D2861" s="827"/>
    </row>
    <row r="2862" spans="4:4">
      <c r="D2862" s="827"/>
    </row>
    <row r="2863" spans="4:4">
      <c r="D2863" s="827"/>
    </row>
    <row r="2864" spans="4:4">
      <c r="D2864" s="827"/>
    </row>
    <row r="2865" spans="4:4">
      <c r="D2865" s="827"/>
    </row>
    <row r="2866" spans="4:4">
      <c r="D2866" s="827"/>
    </row>
    <row r="2867" spans="4:4">
      <c r="D2867" s="827"/>
    </row>
    <row r="2868" spans="4:4">
      <c r="D2868" s="827"/>
    </row>
    <row r="2869" spans="4:4">
      <c r="D2869" s="827"/>
    </row>
    <row r="2870" spans="4:4">
      <c r="D2870" s="827"/>
    </row>
    <row r="2871" spans="4:4">
      <c r="D2871" s="827"/>
    </row>
    <row r="2872" spans="4:4">
      <c r="D2872" s="827"/>
    </row>
    <row r="2873" spans="4:4">
      <c r="D2873" s="827"/>
    </row>
    <row r="2874" spans="4:4">
      <c r="D2874" s="827"/>
    </row>
    <row r="2875" spans="4:4">
      <c r="D2875" s="827"/>
    </row>
    <row r="2876" spans="4:4">
      <c r="D2876" s="827"/>
    </row>
    <row r="2877" spans="4:4">
      <c r="D2877" s="827"/>
    </row>
    <row r="2878" spans="4:4">
      <c r="D2878" s="827"/>
    </row>
    <row r="2879" spans="4:4">
      <c r="D2879" s="827"/>
    </row>
    <row r="2880" spans="4:4">
      <c r="D2880" s="827"/>
    </row>
    <row r="2881" spans="4:4">
      <c r="D2881" s="827"/>
    </row>
    <row r="2882" spans="4:4">
      <c r="D2882" s="827"/>
    </row>
    <row r="2883" spans="4:4">
      <c r="D2883" s="827"/>
    </row>
    <row r="2884" spans="4:4">
      <c r="D2884" s="827"/>
    </row>
    <row r="2885" spans="4:4">
      <c r="D2885" s="827"/>
    </row>
    <row r="2886" spans="4:4">
      <c r="D2886" s="827"/>
    </row>
    <row r="2887" spans="4:4">
      <c r="D2887" s="827"/>
    </row>
    <row r="2888" spans="4:4">
      <c r="D2888" s="827"/>
    </row>
    <row r="2889" spans="4:4">
      <c r="D2889" s="827"/>
    </row>
    <row r="2890" spans="4:4">
      <c r="D2890" s="827"/>
    </row>
    <row r="2891" spans="4:4">
      <c r="D2891" s="827"/>
    </row>
    <row r="2892" spans="4:4">
      <c r="D2892" s="827"/>
    </row>
    <row r="2893" spans="4:4">
      <c r="D2893" s="827"/>
    </row>
    <row r="2894" spans="4:4">
      <c r="D2894" s="827"/>
    </row>
    <row r="2895" spans="4:4">
      <c r="D2895" s="827"/>
    </row>
    <row r="2896" spans="4:4">
      <c r="D2896" s="827"/>
    </row>
    <row r="2897" spans="4:4">
      <c r="D2897" s="827"/>
    </row>
    <row r="2898" spans="4:4">
      <c r="D2898" s="827"/>
    </row>
    <row r="2899" spans="4:4">
      <c r="D2899" s="827"/>
    </row>
    <row r="2900" spans="4:4">
      <c r="D2900" s="827"/>
    </row>
    <row r="2901" spans="4:4">
      <c r="D2901" s="827"/>
    </row>
    <row r="2902" spans="4:4">
      <c r="D2902" s="827"/>
    </row>
    <row r="2903" spans="4:4">
      <c r="D2903" s="827"/>
    </row>
    <row r="2904" spans="4:4">
      <c r="D2904" s="827"/>
    </row>
    <row r="2905" spans="4:4">
      <c r="D2905" s="827"/>
    </row>
    <row r="2906" spans="4:4">
      <c r="D2906" s="827"/>
    </row>
    <row r="2907" spans="4:4">
      <c r="D2907" s="827"/>
    </row>
    <row r="2908" spans="4:4">
      <c r="D2908" s="827"/>
    </row>
    <row r="2909" spans="4:4">
      <c r="D2909" s="827"/>
    </row>
    <row r="2910" spans="4:4">
      <c r="D2910" s="827"/>
    </row>
    <row r="2911" spans="4:4">
      <c r="D2911" s="827"/>
    </row>
    <row r="2912" spans="4:4">
      <c r="D2912" s="827"/>
    </row>
    <row r="2913" spans="4:4">
      <c r="D2913" s="827"/>
    </row>
    <row r="2914" spans="4:4">
      <c r="D2914" s="827"/>
    </row>
    <row r="2915" spans="4:4">
      <c r="D2915" s="827"/>
    </row>
    <row r="2916" spans="4:4">
      <c r="D2916" s="827"/>
    </row>
    <row r="2917" spans="4:4">
      <c r="D2917" s="827"/>
    </row>
    <row r="2918" spans="4:4">
      <c r="D2918" s="827"/>
    </row>
    <row r="2919" spans="4:4">
      <c r="D2919" s="827"/>
    </row>
    <row r="2920" spans="4:4">
      <c r="D2920" s="827"/>
    </row>
    <row r="2921" spans="4:4">
      <c r="D2921" s="827"/>
    </row>
    <row r="2922" spans="4:4">
      <c r="D2922" s="827"/>
    </row>
    <row r="2923" spans="4:4">
      <c r="D2923" s="827"/>
    </row>
    <row r="2924" spans="4:4">
      <c r="D2924" s="827"/>
    </row>
    <row r="2925" spans="4:4">
      <c r="D2925" s="827"/>
    </row>
    <row r="2926" spans="4:4">
      <c r="D2926" s="827"/>
    </row>
    <row r="2927" spans="4:4">
      <c r="D2927" s="827"/>
    </row>
    <row r="2928" spans="4:4">
      <c r="D2928" s="827"/>
    </row>
    <row r="2929" spans="4:4">
      <c r="D2929" s="827"/>
    </row>
    <row r="2930" spans="4:4">
      <c r="D2930" s="827"/>
    </row>
    <row r="2931" spans="4:4">
      <c r="D2931" s="827"/>
    </row>
    <row r="2932" spans="4:4">
      <c r="D2932" s="827"/>
    </row>
    <row r="2933" spans="4:4">
      <c r="D2933" s="827"/>
    </row>
    <row r="2934" spans="4:4">
      <c r="D2934" s="827"/>
    </row>
    <row r="2935" spans="4:4">
      <c r="D2935" s="827"/>
    </row>
    <row r="2936" spans="4:4">
      <c r="D2936" s="827"/>
    </row>
    <row r="2937" spans="4:4">
      <c r="D2937" s="827"/>
    </row>
    <row r="2938" spans="4:4">
      <c r="D2938" s="827"/>
    </row>
    <row r="2939" spans="4:4">
      <c r="D2939" s="827"/>
    </row>
    <row r="2940" spans="4:4">
      <c r="D2940" s="827"/>
    </row>
    <row r="2941" spans="4:4">
      <c r="D2941" s="827"/>
    </row>
    <row r="2942" spans="4:4">
      <c r="D2942" s="827"/>
    </row>
    <row r="2943" spans="4:4">
      <c r="D2943" s="827"/>
    </row>
    <row r="2944" spans="4:4">
      <c r="D2944" s="827"/>
    </row>
    <row r="2945" spans="4:4">
      <c r="D2945" s="827"/>
    </row>
    <row r="2946" spans="4:4">
      <c r="D2946" s="827"/>
    </row>
    <row r="2947" spans="4:4">
      <c r="D2947" s="827"/>
    </row>
    <row r="2948" spans="4:4">
      <c r="D2948" s="827"/>
    </row>
    <row r="2949" spans="4:4">
      <c r="D2949" s="827"/>
    </row>
    <row r="2950" spans="4:4">
      <c r="D2950" s="827"/>
    </row>
    <row r="2951" spans="4:4">
      <c r="D2951" s="827"/>
    </row>
    <row r="2952" spans="4:4">
      <c r="D2952" s="827"/>
    </row>
    <row r="2953" spans="4:4">
      <c r="D2953" s="827"/>
    </row>
    <row r="2954" spans="4:4">
      <c r="D2954" s="827"/>
    </row>
    <row r="2955" spans="4:4">
      <c r="D2955" s="827"/>
    </row>
    <row r="2956" spans="4:4">
      <c r="D2956" s="827"/>
    </row>
    <row r="2957" spans="4:4">
      <c r="D2957" s="827"/>
    </row>
    <row r="2958" spans="4:4">
      <c r="D2958" s="827"/>
    </row>
    <row r="2959" spans="4:4">
      <c r="D2959" s="827"/>
    </row>
    <row r="2960" spans="4:4">
      <c r="D2960" s="827"/>
    </row>
    <row r="2961" spans="4:4">
      <c r="D2961" s="827"/>
    </row>
    <row r="2962" spans="4:4">
      <c r="D2962" s="827"/>
    </row>
    <row r="2963" spans="4:4">
      <c r="D2963" s="827"/>
    </row>
    <row r="2964" spans="4:4">
      <c r="D2964" s="827"/>
    </row>
    <row r="2965" spans="4:4">
      <c r="D2965" s="827"/>
    </row>
    <row r="2966" spans="4:4">
      <c r="D2966" s="827"/>
    </row>
    <row r="2967" spans="4:4">
      <c r="D2967" s="827"/>
    </row>
    <row r="2968" spans="4:4">
      <c r="D2968" s="827"/>
    </row>
    <row r="2969" spans="4:4">
      <c r="D2969" s="827"/>
    </row>
    <row r="2970" spans="4:4">
      <c r="D2970" s="827"/>
    </row>
    <row r="2971" spans="4:4">
      <c r="D2971" s="827"/>
    </row>
    <row r="2972" spans="4:4">
      <c r="D2972" s="827"/>
    </row>
    <row r="2973" spans="4:4">
      <c r="D2973" s="827"/>
    </row>
    <row r="2974" spans="4:4">
      <c r="D2974" s="827"/>
    </row>
    <row r="2975" spans="4:4">
      <c r="D2975" s="827"/>
    </row>
    <row r="2976" spans="4:4">
      <c r="D2976" s="827"/>
    </row>
    <row r="2977" spans="4:4">
      <c r="D2977" s="827"/>
    </row>
    <row r="2978" spans="4:4">
      <c r="D2978" s="827"/>
    </row>
    <row r="2979" spans="4:4">
      <c r="D2979" s="827"/>
    </row>
    <row r="2980" spans="4:4">
      <c r="D2980" s="827"/>
    </row>
    <row r="2981" spans="4:4">
      <c r="D2981" s="827"/>
    </row>
    <row r="2982" spans="4:4">
      <c r="D2982" s="827"/>
    </row>
    <row r="2983" spans="4:4">
      <c r="D2983" s="827"/>
    </row>
    <row r="2984" spans="4:4">
      <c r="D2984" s="827"/>
    </row>
    <row r="2985" spans="4:4">
      <c r="D2985" s="827"/>
    </row>
    <row r="2986" spans="4:4">
      <c r="D2986" s="827"/>
    </row>
    <row r="2987" spans="4:4">
      <c r="D2987" s="827"/>
    </row>
    <row r="2988" spans="4:4">
      <c r="D2988" s="827"/>
    </row>
    <row r="2989" spans="4:4">
      <c r="D2989" s="827"/>
    </row>
    <row r="2990" spans="4:4">
      <c r="D2990" s="827"/>
    </row>
    <row r="2991" spans="4:4">
      <c r="D2991" s="827"/>
    </row>
    <row r="2992" spans="4:4">
      <c r="D2992" s="827"/>
    </row>
    <row r="2993" spans="4:4">
      <c r="D2993" s="827"/>
    </row>
    <row r="2994" spans="4:4">
      <c r="D2994" s="827"/>
    </row>
    <row r="2995" spans="4:4">
      <c r="D2995" s="827"/>
    </row>
    <row r="2996" spans="4:4">
      <c r="D2996" s="827"/>
    </row>
    <row r="2997" spans="4:4">
      <c r="D2997" s="827"/>
    </row>
    <row r="2998" spans="4:4">
      <c r="D2998" s="827"/>
    </row>
    <row r="2999" spans="4:4">
      <c r="D2999" s="827"/>
    </row>
    <row r="3000" spans="4:4">
      <c r="D3000" s="827"/>
    </row>
    <row r="3001" spans="4:4">
      <c r="D3001" s="827"/>
    </row>
    <row r="3002" spans="4:4">
      <c r="D3002" s="827"/>
    </row>
    <row r="3003" spans="4:4">
      <c r="D3003" s="827"/>
    </row>
    <row r="3004" spans="4:4">
      <c r="D3004" s="827"/>
    </row>
    <row r="3005" spans="4:4">
      <c r="D3005" s="827"/>
    </row>
    <row r="3006" spans="4:4">
      <c r="D3006" s="827"/>
    </row>
    <row r="3007" spans="4:4">
      <c r="D3007" s="827"/>
    </row>
    <row r="3008" spans="4:4">
      <c r="D3008" s="827"/>
    </row>
    <row r="3009" spans="4:4">
      <c r="D3009" s="827"/>
    </row>
    <row r="3010" spans="4:4">
      <c r="D3010" s="827"/>
    </row>
    <row r="3011" spans="4:4">
      <c r="D3011" s="827"/>
    </row>
    <row r="3012" spans="4:4">
      <c r="D3012" s="827"/>
    </row>
    <row r="3013" spans="4:4">
      <c r="D3013" s="827"/>
    </row>
    <row r="3014" spans="4:4">
      <c r="D3014" s="827"/>
    </row>
    <row r="3015" spans="4:4">
      <c r="D3015" s="827"/>
    </row>
    <row r="3016" spans="4:4">
      <c r="D3016" s="827"/>
    </row>
    <row r="3017" spans="4:4">
      <c r="D3017" s="827"/>
    </row>
    <row r="3018" spans="4:4">
      <c r="D3018" s="827"/>
    </row>
    <row r="3019" spans="4:4">
      <c r="D3019" s="827"/>
    </row>
    <row r="3020" spans="4:4">
      <c r="D3020" s="827"/>
    </row>
    <row r="3021" spans="4:4">
      <c r="D3021" s="827"/>
    </row>
    <row r="3022" spans="4:4">
      <c r="D3022" s="827"/>
    </row>
    <row r="3023" spans="4:4">
      <c r="D3023" s="827"/>
    </row>
    <row r="3024" spans="4:4">
      <c r="D3024" s="827"/>
    </row>
    <row r="3025" spans="4:4">
      <c r="D3025" s="827"/>
    </row>
    <row r="3026" spans="4:4">
      <c r="D3026" s="827"/>
    </row>
    <row r="3027" spans="4:4">
      <c r="D3027" s="827"/>
    </row>
    <row r="3028" spans="4:4">
      <c r="D3028" s="827"/>
    </row>
    <row r="3029" spans="4:4">
      <c r="D3029" s="827"/>
    </row>
    <row r="3030" spans="4:4">
      <c r="D3030" s="827"/>
    </row>
    <row r="3031" spans="4:4">
      <c r="D3031" s="827"/>
    </row>
    <row r="3032" spans="4:4">
      <c r="D3032" s="827"/>
    </row>
    <row r="3033" spans="4:4">
      <c r="D3033" s="827"/>
    </row>
    <row r="3034" spans="4:4">
      <c r="D3034" s="827"/>
    </row>
    <row r="3035" spans="4:4">
      <c r="D3035" s="827"/>
    </row>
    <row r="3036" spans="4:4">
      <c r="D3036" s="827"/>
    </row>
    <row r="3037" spans="4:4">
      <c r="D3037" s="827"/>
    </row>
    <row r="3038" spans="4:4">
      <c r="D3038" s="827"/>
    </row>
    <row r="3039" spans="4:4">
      <c r="D3039" s="827"/>
    </row>
    <row r="3040" spans="4:4">
      <c r="D3040" s="827"/>
    </row>
    <row r="3041" spans="4:4">
      <c r="D3041" s="827"/>
    </row>
    <row r="3042" spans="4:4">
      <c r="D3042" s="827"/>
    </row>
    <row r="3043" spans="4:4">
      <c r="D3043" s="827"/>
    </row>
    <row r="3044" spans="4:4">
      <c r="D3044" s="827"/>
    </row>
    <row r="3045" spans="4:4">
      <c r="D3045" s="827"/>
    </row>
    <row r="3046" spans="4:4">
      <c r="D3046" s="827"/>
    </row>
    <row r="3047" spans="4:4">
      <c r="D3047" s="827"/>
    </row>
    <row r="3048" spans="4:4">
      <c r="D3048" s="827"/>
    </row>
    <row r="3049" spans="4:4">
      <c r="D3049" s="827"/>
    </row>
    <row r="3050" spans="4:4">
      <c r="D3050" s="827"/>
    </row>
    <row r="3051" spans="4:4">
      <c r="D3051" s="827"/>
    </row>
    <row r="3052" spans="4:4">
      <c r="D3052" s="827"/>
    </row>
    <row r="3053" spans="4:4">
      <c r="D3053" s="827"/>
    </row>
    <row r="3054" spans="4:4">
      <c r="D3054" s="827"/>
    </row>
    <row r="3055" spans="4:4">
      <c r="D3055" s="827"/>
    </row>
    <row r="3056" spans="4:4">
      <c r="D3056" s="827"/>
    </row>
    <row r="3057" spans="4:4">
      <c r="D3057" s="827"/>
    </row>
    <row r="3058" spans="4:4">
      <c r="D3058" s="827"/>
    </row>
    <row r="3059" spans="4:4">
      <c r="D3059" s="827"/>
    </row>
    <row r="3060" spans="4:4">
      <c r="D3060" s="827"/>
    </row>
    <row r="3061" spans="4:4">
      <c r="D3061" s="827"/>
    </row>
    <row r="3062" spans="4:4">
      <c r="D3062" s="827"/>
    </row>
    <row r="3063" spans="4:4">
      <c r="D3063" s="827"/>
    </row>
    <row r="3064" spans="4:4">
      <c r="D3064" s="827"/>
    </row>
    <row r="3065" spans="4:4">
      <c r="D3065" s="827"/>
    </row>
    <row r="3066" spans="4:4">
      <c r="D3066" s="827"/>
    </row>
    <row r="3067" spans="4:4">
      <c r="D3067" s="827"/>
    </row>
    <row r="3068" spans="4:4">
      <c r="D3068" s="827"/>
    </row>
    <row r="3069" spans="4:4">
      <c r="D3069" s="827"/>
    </row>
    <row r="3070" spans="4:4">
      <c r="D3070" s="827"/>
    </row>
    <row r="3071" spans="4:4">
      <c r="D3071" s="827"/>
    </row>
    <row r="3072" spans="4:4">
      <c r="D3072" s="827"/>
    </row>
    <row r="3073" spans="4:4">
      <c r="D3073" s="827"/>
    </row>
    <row r="3074" spans="4:4">
      <c r="D3074" s="827"/>
    </row>
    <row r="3075" spans="4:4">
      <c r="D3075" s="827"/>
    </row>
    <row r="3076" spans="4:4">
      <c r="D3076" s="827"/>
    </row>
    <row r="3077" spans="4:4">
      <c r="D3077" s="827"/>
    </row>
    <row r="3078" spans="4:4">
      <c r="D3078" s="827"/>
    </row>
    <row r="3079" spans="4:4">
      <c r="D3079" s="827"/>
    </row>
    <row r="3080" spans="4:4">
      <c r="D3080" s="827"/>
    </row>
    <row r="3081" spans="4:4">
      <c r="D3081" s="827"/>
    </row>
    <row r="3082" spans="4:4">
      <c r="D3082" s="827"/>
    </row>
    <row r="3083" spans="4:4">
      <c r="D3083" s="827"/>
    </row>
    <row r="3084" spans="4:4">
      <c r="D3084" s="827"/>
    </row>
    <row r="3085" spans="4:4">
      <c r="D3085" s="827"/>
    </row>
    <row r="3086" spans="4:4">
      <c r="D3086" s="827"/>
    </row>
    <row r="3087" spans="4:4">
      <c r="D3087" s="827"/>
    </row>
    <row r="3088" spans="4:4">
      <c r="D3088" s="827"/>
    </row>
    <row r="3089" spans="4:4">
      <c r="D3089" s="827"/>
    </row>
    <row r="3090" spans="4:4">
      <c r="D3090" s="827"/>
    </row>
    <row r="3091" spans="4:4">
      <c r="D3091" s="827"/>
    </row>
    <row r="3092" spans="4:4">
      <c r="D3092" s="827"/>
    </row>
    <row r="3093" spans="4:4">
      <c r="D3093" s="827"/>
    </row>
    <row r="3094" spans="4:4">
      <c r="D3094" s="827"/>
    </row>
    <row r="3095" spans="4:4">
      <c r="D3095" s="827"/>
    </row>
    <row r="3096" spans="4:4">
      <c r="D3096" s="827"/>
    </row>
    <row r="3097" spans="4:4">
      <c r="D3097" s="827"/>
    </row>
    <row r="3098" spans="4:4">
      <c r="D3098" s="827"/>
    </row>
    <row r="3099" spans="4:4">
      <c r="D3099" s="827"/>
    </row>
    <row r="3100" spans="4:4">
      <c r="D3100" s="827"/>
    </row>
    <row r="3101" spans="4:4">
      <c r="D3101" s="827"/>
    </row>
    <row r="3102" spans="4:4">
      <c r="D3102" s="827"/>
    </row>
    <row r="3103" spans="4:4">
      <c r="D3103" s="827"/>
    </row>
    <row r="3104" spans="4:4">
      <c r="D3104" s="827"/>
    </row>
    <row r="3105" spans="4:4">
      <c r="D3105" s="827"/>
    </row>
    <row r="3106" spans="4:4">
      <c r="D3106" s="827"/>
    </row>
    <row r="3107" spans="4:4">
      <c r="D3107" s="827"/>
    </row>
    <row r="3108" spans="4:4">
      <c r="D3108" s="827"/>
    </row>
    <row r="3109" spans="4:4">
      <c r="D3109" s="827"/>
    </row>
    <row r="3110" spans="4:4">
      <c r="D3110" s="827"/>
    </row>
    <row r="3111" spans="4:4">
      <c r="D3111" s="827"/>
    </row>
    <row r="3112" spans="4:4">
      <c r="D3112" s="827"/>
    </row>
    <row r="3113" spans="4:4">
      <c r="D3113" s="827"/>
    </row>
    <row r="3114" spans="4:4">
      <c r="D3114" s="827"/>
    </row>
    <row r="3115" spans="4:4">
      <c r="D3115" s="827"/>
    </row>
    <row r="3116" spans="4:4">
      <c r="D3116" s="827"/>
    </row>
    <row r="3117" spans="4:4">
      <c r="D3117" s="827"/>
    </row>
    <row r="3118" spans="4:4">
      <c r="D3118" s="827"/>
    </row>
    <row r="3119" spans="4:4">
      <c r="D3119" s="827"/>
    </row>
    <row r="3120" spans="4:4">
      <c r="D3120" s="827"/>
    </row>
    <row r="3121" spans="4:4">
      <c r="D3121" s="827"/>
    </row>
    <row r="3122" spans="4:4">
      <c r="D3122" s="827"/>
    </row>
    <row r="3123" spans="4:4">
      <c r="D3123" s="827"/>
    </row>
    <row r="3124" spans="4:4">
      <c r="D3124" s="827"/>
    </row>
    <row r="3125" spans="4:4">
      <c r="D3125" s="827"/>
    </row>
    <row r="3126" spans="4:4">
      <c r="D3126" s="827"/>
    </row>
    <row r="3127" spans="4:4">
      <c r="D3127" s="827"/>
    </row>
    <row r="3128" spans="4:4">
      <c r="D3128" s="827"/>
    </row>
    <row r="3129" spans="4:4">
      <c r="D3129" s="827"/>
    </row>
    <row r="3130" spans="4:4">
      <c r="D3130" s="827"/>
    </row>
    <row r="3131" spans="4:4">
      <c r="D3131" s="827"/>
    </row>
    <row r="3132" spans="4:4">
      <c r="D3132" s="827"/>
    </row>
    <row r="3133" spans="4:4">
      <c r="D3133" s="827"/>
    </row>
    <row r="3134" spans="4:4">
      <c r="D3134" s="827"/>
    </row>
    <row r="3135" spans="4:4">
      <c r="D3135" s="827"/>
    </row>
    <row r="3136" spans="4:4">
      <c r="D3136" s="827"/>
    </row>
    <row r="3137" spans="4:4">
      <c r="D3137" s="827"/>
    </row>
    <row r="3138" spans="4:4">
      <c r="D3138" s="827"/>
    </row>
    <row r="3139" spans="4:4">
      <c r="D3139" s="827"/>
    </row>
    <row r="3140" spans="4:4">
      <c r="D3140" s="827"/>
    </row>
    <row r="3141" spans="4:4">
      <c r="D3141" s="827"/>
    </row>
    <row r="3142" spans="4:4">
      <c r="D3142" s="827"/>
    </row>
    <row r="3143" spans="4:4">
      <c r="D3143" s="827"/>
    </row>
    <row r="3144" spans="4:4">
      <c r="D3144" s="827"/>
    </row>
    <row r="3145" spans="4:4">
      <c r="D3145" s="827"/>
    </row>
    <row r="3146" spans="4:4">
      <c r="D3146" s="827"/>
    </row>
    <row r="3147" spans="4:4">
      <c r="D3147" s="827"/>
    </row>
    <row r="3148" spans="4:4">
      <c r="D3148" s="827"/>
    </row>
    <row r="3149" spans="4:4">
      <c r="D3149" s="827"/>
    </row>
    <row r="3150" spans="4:4">
      <c r="D3150" s="827"/>
    </row>
    <row r="3151" spans="4:4">
      <c r="D3151" s="827"/>
    </row>
    <row r="3152" spans="4:4">
      <c r="D3152" s="827"/>
    </row>
    <row r="3153" spans="4:4">
      <c r="D3153" s="827"/>
    </row>
    <row r="3154" spans="4:4">
      <c r="D3154" s="827"/>
    </row>
    <row r="3155" spans="4:4">
      <c r="D3155" s="827"/>
    </row>
    <row r="3156" spans="4:4">
      <c r="D3156" s="827"/>
    </row>
    <row r="3157" spans="4:4">
      <c r="D3157" s="827"/>
    </row>
    <row r="3158" spans="4:4">
      <c r="D3158" s="827"/>
    </row>
    <row r="3159" spans="4:4">
      <c r="D3159" s="827"/>
    </row>
    <row r="3160" spans="4:4">
      <c r="D3160" s="827"/>
    </row>
    <row r="3161" spans="4:4">
      <c r="D3161" s="827"/>
    </row>
    <row r="3162" spans="4:4">
      <c r="D3162" s="827"/>
    </row>
    <row r="3163" spans="4:4">
      <c r="D3163" s="827"/>
    </row>
    <row r="3164" spans="4:4">
      <c r="D3164" s="827"/>
    </row>
    <row r="3165" spans="4:4">
      <c r="D3165" s="827"/>
    </row>
    <row r="3166" spans="4:4">
      <c r="D3166" s="827"/>
    </row>
    <row r="3167" spans="4:4">
      <c r="D3167" s="827"/>
    </row>
    <row r="3168" spans="4:4">
      <c r="D3168" s="827"/>
    </row>
    <row r="3169" spans="4:4">
      <c r="D3169" s="827"/>
    </row>
    <row r="3170" spans="4:4">
      <c r="D3170" s="827"/>
    </row>
    <row r="3171" spans="4:4">
      <c r="D3171" s="827"/>
    </row>
    <row r="3172" spans="4:4">
      <c r="D3172" s="827"/>
    </row>
    <row r="3173" spans="4:4">
      <c r="D3173" s="827"/>
    </row>
    <row r="3174" spans="4:4">
      <c r="D3174" s="827"/>
    </row>
    <row r="3175" spans="4:4">
      <c r="D3175" s="827"/>
    </row>
    <row r="3176" spans="4:4">
      <c r="D3176" s="827"/>
    </row>
    <row r="3177" spans="4:4">
      <c r="D3177" s="827"/>
    </row>
    <row r="3178" spans="4:4">
      <c r="D3178" s="827"/>
    </row>
    <row r="3179" spans="4:4">
      <c r="D3179" s="827"/>
    </row>
    <row r="3180" spans="4:4">
      <c r="D3180" s="827"/>
    </row>
    <row r="3181" spans="4:4">
      <c r="D3181" s="827"/>
    </row>
    <row r="3182" spans="4:4">
      <c r="D3182" s="827"/>
    </row>
    <row r="3183" spans="4:4">
      <c r="D3183" s="827"/>
    </row>
    <row r="3184" spans="4:4">
      <c r="D3184" s="827"/>
    </row>
    <row r="3185" spans="4:4">
      <c r="D3185" s="827"/>
    </row>
    <row r="3186" spans="4:4">
      <c r="D3186" s="827"/>
    </row>
    <row r="3187" spans="4:4">
      <c r="D3187" s="827"/>
    </row>
    <row r="3188" spans="4:4">
      <c r="D3188" s="827"/>
    </row>
    <row r="3189" spans="4:4">
      <c r="D3189" s="827"/>
    </row>
    <row r="3190" spans="4:4">
      <c r="D3190" s="827"/>
    </row>
    <row r="3191" spans="4:4">
      <c r="D3191" s="827"/>
    </row>
    <row r="3192" spans="4:4">
      <c r="D3192" s="827"/>
    </row>
    <row r="3193" spans="4:4">
      <c r="D3193" s="827"/>
    </row>
    <row r="3194" spans="4:4">
      <c r="D3194" s="827"/>
    </row>
    <row r="3195" spans="4:4">
      <c r="D3195" s="827"/>
    </row>
    <row r="3196" spans="4:4">
      <c r="D3196" s="827"/>
    </row>
    <row r="3197" spans="4:4">
      <c r="D3197" s="827"/>
    </row>
    <row r="3198" spans="4:4">
      <c r="D3198" s="827"/>
    </row>
    <row r="3199" spans="4:4">
      <c r="D3199" s="827"/>
    </row>
    <row r="3200" spans="4:4">
      <c r="D3200" s="827"/>
    </row>
    <row r="3201" spans="4:4">
      <c r="D3201" s="827"/>
    </row>
    <row r="3202" spans="4:4">
      <c r="D3202" s="827"/>
    </row>
    <row r="3203" spans="4:4">
      <c r="D3203" s="827"/>
    </row>
    <row r="3204" spans="4:4">
      <c r="D3204" s="827"/>
    </row>
    <row r="3205" spans="4:4">
      <c r="D3205" s="827"/>
    </row>
    <row r="3206" spans="4:4">
      <c r="D3206" s="827"/>
    </row>
    <row r="3207" spans="4:4">
      <c r="D3207" s="827"/>
    </row>
    <row r="3208" spans="4:4">
      <c r="D3208" s="827"/>
    </row>
    <row r="3209" spans="4:4">
      <c r="D3209" s="827"/>
    </row>
    <row r="3210" spans="4:4">
      <c r="D3210" s="827"/>
    </row>
    <row r="3211" spans="4:4">
      <c r="D3211" s="827"/>
    </row>
    <row r="3212" spans="4:4">
      <c r="D3212" s="827"/>
    </row>
    <row r="3213" spans="4:4">
      <c r="D3213" s="827"/>
    </row>
    <row r="3214" spans="4:4">
      <c r="D3214" s="827"/>
    </row>
    <row r="3215" spans="4:4">
      <c r="D3215" s="827"/>
    </row>
    <row r="3216" spans="4:4">
      <c r="D3216" s="827"/>
    </row>
    <row r="3217" spans="4:4">
      <c r="D3217" s="827"/>
    </row>
    <row r="3218" spans="4:4">
      <c r="D3218" s="827"/>
    </row>
    <row r="3219" spans="4:4">
      <c r="D3219" s="827"/>
    </row>
    <row r="3220" spans="4:4">
      <c r="D3220" s="827"/>
    </row>
    <row r="3221" spans="4:4">
      <c r="D3221" s="827"/>
    </row>
    <row r="3222" spans="4:4">
      <c r="D3222" s="827"/>
    </row>
    <row r="3223" spans="4:4">
      <c r="D3223" s="827"/>
    </row>
    <row r="3224" spans="4:4">
      <c r="D3224" s="827"/>
    </row>
    <row r="3225" spans="4:4">
      <c r="D3225" s="827"/>
    </row>
    <row r="3226" spans="4:4">
      <c r="D3226" s="827"/>
    </row>
    <row r="3227" spans="4:4">
      <c r="D3227" s="827"/>
    </row>
    <row r="3228" spans="4:4">
      <c r="D3228" s="827"/>
    </row>
    <row r="3229" spans="4:4">
      <c r="D3229" s="827"/>
    </row>
    <row r="3230" spans="4:4">
      <c r="D3230" s="827"/>
    </row>
    <row r="3231" spans="4:4">
      <c r="D3231" s="827"/>
    </row>
    <row r="3232" spans="4:4">
      <c r="D3232" s="827"/>
    </row>
    <row r="3233" spans="4:4">
      <c r="D3233" s="827"/>
    </row>
    <row r="3234" spans="4:4">
      <c r="D3234" s="827"/>
    </row>
    <row r="3235" spans="4:4">
      <c r="D3235" s="827"/>
    </row>
    <row r="3236" spans="4:4">
      <c r="D3236" s="827"/>
    </row>
    <row r="3237" spans="4:4">
      <c r="D3237" s="827"/>
    </row>
    <row r="3238" spans="4:4">
      <c r="D3238" s="827"/>
    </row>
    <row r="3239" spans="4:4">
      <c r="D3239" s="827"/>
    </row>
    <row r="3240" spans="4:4">
      <c r="D3240" s="827"/>
    </row>
    <row r="3241" spans="4:4">
      <c r="D3241" s="827"/>
    </row>
    <row r="3242" spans="4:4">
      <c r="D3242" s="827"/>
    </row>
    <row r="3243" spans="4:4">
      <c r="D3243" s="827"/>
    </row>
    <row r="3244" spans="4:4">
      <c r="D3244" s="827"/>
    </row>
    <row r="3245" spans="4:4">
      <c r="D3245" s="827"/>
    </row>
    <row r="3246" spans="4:4">
      <c r="D3246" s="827"/>
    </row>
    <row r="3247" spans="4:4">
      <c r="D3247" s="827"/>
    </row>
    <row r="3248" spans="4:4">
      <c r="D3248" s="827"/>
    </row>
    <row r="3249" spans="4:4">
      <c r="D3249" s="827"/>
    </row>
    <row r="3250" spans="4:4">
      <c r="D3250" s="827"/>
    </row>
    <row r="3251" spans="4:4">
      <c r="D3251" s="827"/>
    </row>
    <row r="3252" spans="4:4">
      <c r="D3252" s="827"/>
    </row>
    <row r="3253" spans="4:4">
      <c r="D3253" s="827"/>
    </row>
    <row r="3254" spans="4:4">
      <c r="D3254" s="827"/>
    </row>
    <row r="3255" spans="4:4">
      <c r="D3255" s="827"/>
    </row>
    <row r="3256" spans="4:4">
      <c r="D3256" s="827"/>
    </row>
    <row r="3257" spans="4:4">
      <c r="D3257" s="827"/>
    </row>
    <row r="3258" spans="4:4">
      <c r="D3258" s="827"/>
    </row>
    <row r="3259" spans="4:4">
      <c r="D3259" s="827"/>
    </row>
    <row r="3260" spans="4:4">
      <c r="D3260" s="827"/>
    </row>
    <row r="3261" spans="4:4">
      <c r="D3261" s="827"/>
    </row>
    <row r="3262" spans="4:4">
      <c r="D3262" s="827"/>
    </row>
    <row r="3263" spans="4:4">
      <c r="D3263" s="827"/>
    </row>
    <row r="3264" spans="4:4">
      <c r="D3264" s="827"/>
    </row>
    <row r="3265" spans="4:4">
      <c r="D3265" s="827"/>
    </row>
    <row r="3266" spans="4:4">
      <c r="D3266" s="827"/>
    </row>
    <row r="3267" spans="4:4">
      <c r="D3267" s="827"/>
    </row>
    <row r="3268" spans="4:4">
      <c r="D3268" s="827"/>
    </row>
    <row r="3269" spans="4:4">
      <c r="D3269" s="827"/>
    </row>
    <row r="3270" spans="4:4">
      <c r="D3270" s="827"/>
    </row>
    <row r="3271" spans="4:4">
      <c r="D3271" s="827"/>
    </row>
    <row r="3272" spans="4:4">
      <c r="D3272" s="827"/>
    </row>
    <row r="3273" spans="4:4">
      <c r="D3273" s="827"/>
    </row>
    <row r="3274" spans="4:4">
      <c r="D3274" s="827"/>
    </row>
    <row r="3275" spans="4:4">
      <c r="D3275" s="827"/>
    </row>
    <row r="3276" spans="4:4">
      <c r="D3276" s="827"/>
    </row>
    <row r="3277" spans="4:4">
      <c r="D3277" s="827"/>
    </row>
    <row r="3278" spans="4:4">
      <c r="D3278" s="827"/>
    </row>
    <row r="3279" spans="4:4">
      <c r="D3279" s="827"/>
    </row>
    <row r="3280" spans="4:4">
      <c r="D3280" s="827"/>
    </row>
    <row r="3281" spans="4:4">
      <c r="D3281" s="827"/>
    </row>
    <row r="3282" spans="4:4">
      <c r="D3282" s="827"/>
    </row>
    <row r="3283" spans="4:4">
      <c r="D3283" s="827"/>
    </row>
    <row r="3284" spans="4:4">
      <c r="D3284" s="827"/>
    </row>
    <row r="3285" spans="4:4">
      <c r="D3285" s="827"/>
    </row>
    <row r="3286" spans="4:4">
      <c r="D3286" s="827"/>
    </row>
    <row r="3287" spans="4:4">
      <c r="D3287" s="827"/>
    </row>
    <row r="3288" spans="4:4">
      <c r="D3288" s="827"/>
    </row>
    <row r="3289" spans="4:4">
      <c r="D3289" s="827"/>
    </row>
    <row r="3290" spans="4:4">
      <c r="D3290" s="827"/>
    </row>
    <row r="3291" spans="4:4">
      <c r="D3291" s="827"/>
    </row>
    <row r="3292" spans="4:4">
      <c r="D3292" s="827"/>
    </row>
    <row r="3293" spans="4:4">
      <c r="D3293" s="827"/>
    </row>
    <row r="3294" spans="4:4">
      <c r="D3294" s="827"/>
    </row>
    <row r="3295" spans="4:4">
      <c r="D3295" s="827"/>
    </row>
    <row r="3296" spans="4:4">
      <c r="D3296" s="827"/>
    </row>
    <row r="3297" spans="4:4">
      <c r="D3297" s="827"/>
    </row>
    <row r="3298" spans="4:4">
      <c r="D3298" s="827"/>
    </row>
    <row r="3299" spans="4:4">
      <c r="D3299" s="827"/>
    </row>
    <row r="3300" spans="4:4">
      <c r="D3300" s="827"/>
    </row>
    <row r="3301" spans="4:4">
      <c r="D3301" s="827"/>
    </row>
    <row r="3302" spans="4:4">
      <c r="D3302" s="827"/>
    </row>
    <row r="3303" spans="4:4">
      <c r="D3303" s="827"/>
    </row>
    <row r="3304" spans="4:4">
      <c r="D3304" s="827"/>
    </row>
    <row r="3305" spans="4:4">
      <c r="D3305" s="827"/>
    </row>
    <row r="3306" spans="4:4">
      <c r="D3306" s="827"/>
    </row>
    <row r="3307" spans="4:4">
      <c r="D3307" s="827"/>
    </row>
    <row r="3308" spans="4:4">
      <c r="D3308" s="827"/>
    </row>
    <row r="3309" spans="4:4">
      <c r="D3309" s="827"/>
    </row>
    <row r="3310" spans="4:4">
      <c r="D3310" s="827"/>
    </row>
    <row r="3311" spans="4:4">
      <c r="D3311" s="827"/>
    </row>
    <row r="3312" spans="4:4">
      <c r="D3312" s="827"/>
    </row>
    <row r="3313" spans="4:4">
      <c r="D3313" s="827"/>
    </row>
    <row r="3314" spans="4:4">
      <c r="D3314" s="827"/>
    </row>
    <row r="3315" spans="4:4">
      <c r="D3315" s="827"/>
    </row>
    <row r="3316" spans="4:4">
      <c r="D3316" s="827"/>
    </row>
    <row r="3317" spans="4:4">
      <c r="D3317" s="827"/>
    </row>
    <row r="3318" spans="4:4">
      <c r="D3318" s="827"/>
    </row>
    <row r="3319" spans="4:4">
      <c r="D3319" s="827"/>
    </row>
    <row r="3320" spans="4:4">
      <c r="D3320" s="827"/>
    </row>
    <row r="3321" spans="4:4">
      <c r="D3321" s="827"/>
    </row>
    <row r="3322" spans="4:4">
      <c r="D3322" s="827"/>
    </row>
    <row r="3323" spans="4:4">
      <c r="D3323" s="827"/>
    </row>
    <row r="3324" spans="4:4">
      <c r="D3324" s="827"/>
    </row>
    <row r="3325" spans="4:4">
      <c r="D3325" s="827"/>
    </row>
    <row r="3326" spans="4:4">
      <c r="D3326" s="827"/>
    </row>
    <row r="3327" spans="4:4">
      <c r="D3327" s="827"/>
    </row>
    <row r="3328" spans="4:4">
      <c r="D3328" s="827"/>
    </row>
    <row r="3329" spans="4:4">
      <c r="D3329" s="827"/>
    </row>
    <row r="3330" spans="4:4">
      <c r="D3330" s="827"/>
    </row>
    <row r="3331" spans="4:4">
      <c r="D3331" s="827"/>
    </row>
    <row r="3332" spans="4:4">
      <c r="D3332" s="827"/>
    </row>
    <row r="3333" spans="4:4">
      <c r="D3333" s="827"/>
    </row>
    <row r="3334" spans="4:4">
      <c r="D3334" s="827"/>
    </row>
    <row r="3335" spans="4:4">
      <c r="D3335" s="827"/>
    </row>
    <row r="3336" spans="4:4">
      <c r="D3336" s="827"/>
    </row>
    <row r="3337" spans="4:4">
      <c r="D3337" s="827"/>
    </row>
    <row r="3338" spans="4:4">
      <c r="D3338" s="827"/>
    </row>
    <row r="3339" spans="4:4">
      <c r="D3339" s="827"/>
    </row>
    <row r="3340" spans="4:4">
      <c r="D3340" s="827"/>
    </row>
    <row r="3341" spans="4:4">
      <c r="D3341" s="827"/>
    </row>
    <row r="3342" spans="4:4">
      <c r="D3342" s="827"/>
    </row>
    <row r="3343" spans="4:4">
      <c r="D3343" s="827"/>
    </row>
    <row r="3344" spans="4:4">
      <c r="D3344" s="827"/>
    </row>
    <row r="3345" spans="4:4">
      <c r="D3345" s="827"/>
    </row>
    <row r="3346" spans="4:4">
      <c r="D3346" s="827"/>
    </row>
    <row r="3347" spans="4:4">
      <c r="D3347" s="827"/>
    </row>
    <row r="3348" spans="4:4">
      <c r="D3348" s="827"/>
    </row>
    <row r="3349" spans="4:4">
      <c r="D3349" s="827"/>
    </row>
    <row r="3350" spans="4:4">
      <c r="D3350" s="827"/>
    </row>
    <row r="3351" spans="4:4">
      <c r="D3351" s="827"/>
    </row>
    <row r="3352" spans="4:4">
      <c r="D3352" s="827"/>
    </row>
    <row r="3353" spans="4:4">
      <c r="D3353" s="827"/>
    </row>
    <row r="3354" spans="4:4">
      <c r="D3354" s="827"/>
    </row>
    <row r="3355" spans="4:4">
      <c r="D3355" s="827"/>
    </row>
    <row r="3356" spans="4:4">
      <c r="D3356" s="827"/>
    </row>
    <row r="3357" spans="4:4">
      <c r="D3357" s="827"/>
    </row>
    <row r="3358" spans="4:4">
      <c r="D3358" s="827"/>
    </row>
    <row r="3359" spans="4:4">
      <c r="D3359" s="827"/>
    </row>
    <row r="3360" spans="4:4">
      <c r="D3360" s="827"/>
    </row>
    <row r="3361" spans="4:4">
      <c r="D3361" s="827"/>
    </row>
    <row r="3362" spans="4:4">
      <c r="D3362" s="827"/>
    </row>
    <row r="3363" spans="4:4">
      <c r="D3363" s="827"/>
    </row>
    <row r="3364" spans="4:4">
      <c r="D3364" s="827"/>
    </row>
    <row r="3365" spans="4:4">
      <c r="D3365" s="827"/>
    </row>
    <row r="3366" spans="4:4">
      <c r="D3366" s="827"/>
    </row>
    <row r="3367" spans="4:4">
      <c r="D3367" s="827"/>
    </row>
    <row r="3368" spans="4:4">
      <c r="D3368" s="827"/>
    </row>
    <row r="3369" spans="4:4">
      <c r="D3369" s="827"/>
    </row>
    <row r="3370" spans="4:4">
      <c r="D3370" s="827"/>
    </row>
    <row r="3371" spans="4:4">
      <c r="D3371" s="827"/>
    </row>
    <row r="3372" spans="4:4">
      <c r="D3372" s="827"/>
    </row>
    <row r="3373" spans="4:4">
      <c r="D3373" s="827"/>
    </row>
    <row r="3374" spans="4:4">
      <c r="D3374" s="827"/>
    </row>
    <row r="3375" spans="4:4">
      <c r="D3375" s="827"/>
    </row>
    <row r="3376" spans="4:4">
      <c r="D3376" s="827"/>
    </row>
    <row r="3377" spans="4:4">
      <c r="D3377" s="827"/>
    </row>
    <row r="3378" spans="4:4">
      <c r="D3378" s="827"/>
    </row>
    <row r="3379" spans="4:4">
      <c r="D3379" s="827"/>
    </row>
    <row r="3380" spans="4:4">
      <c r="D3380" s="827"/>
    </row>
    <row r="3381" spans="4:4">
      <c r="D3381" s="827"/>
    </row>
    <row r="3382" spans="4:4">
      <c r="D3382" s="827"/>
    </row>
    <row r="3383" spans="4:4">
      <c r="D3383" s="827"/>
    </row>
    <row r="3384" spans="4:4">
      <c r="D3384" s="827"/>
    </row>
    <row r="3385" spans="4:4">
      <c r="D3385" s="827"/>
    </row>
    <row r="3386" spans="4:4">
      <c r="D3386" s="827"/>
    </row>
    <row r="3387" spans="4:4">
      <c r="D3387" s="827"/>
    </row>
    <row r="3388" spans="4:4">
      <c r="D3388" s="827"/>
    </row>
    <row r="3389" spans="4:4">
      <c r="D3389" s="827"/>
    </row>
    <row r="3390" spans="4:4">
      <c r="D3390" s="827"/>
    </row>
    <row r="3391" spans="4:4">
      <c r="D3391" s="827"/>
    </row>
    <row r="3392" spans="4:4">
      <c r="D3392" s="827"/>
    </row>
    <row r="3393" spans="4:4">
      <c r="D3393" s="827"/>
    </row>
    <row r="3394" spans="4:4">
      <c r="D3394" s="827"/>
    </row>
    <row r="3395" spans="4:4">
      <c r="D3395" s="827"/>
    </row>
    <row r="3396" spans="4:4">
      <c r="D3396" s="827"/>
    </row>
    <row r="3397" spans="4:4">
      <c r="D3397" s="827"/>
    </row>
    <row r="3398" spans="4:4">
      <c r="D3398" s="827"/>
    </row>
    <row r="3399" spans="4:4">
      <c r="D3399" s="827"/>
    </row>
    <row r="3400" spans="4:4">
      <c r="D3400" s="827"/>
    </row>
    <row r="3401" spans="4:4">
      <c r="D3401" s="827"/>
    </row>
    <row r="3402" spans="4:4">
      <c r="D3402" s="827"/>
    </row>
    <row r="3403" spans="4:4">
      <c r="D3403" s="827"/>
    </row>
    <row r="3404" spans="4:4">
      <c r="D3404" s="827"/>
    </row>
    <row r="3405" spans="4:4">
      <c r="D3405" s="827"/>
    </row>
    <row r="3406" spans="4:4">
      <c r="D3406" s="827"/>
    </row>
    <row r="3407" spans="4:4">
      <c r="D3407" s="827"/>
    </row>
    <row r="3408" spans="4:4">
      <c r="D3408" s="827"/>
    </row>
    <row r="3409" spans="4:4">
      <c r="D3409" s="827"/>
    </row>
    <row r="3410" spans="4:4">
      <c r="D3410" s="827"/>
    </row>
    <row r="3411" spans="4:4">
      <c r="D3411" s="827"/>
    </row>
    <row r="3412" spans="4:4">
      <c r="D3412" s="827"/>
    </row>
    <row r="3413" spans="4:4">
      <c r="D3413" s="827"/>
    </row>
    <row r="3414" spans="4:4">
      <c r="D3414" s="827"/>
    </row>
    <row r="3415" spans="4:4">
      <c r="D3415" s="827"/>
    </row>
    <row r="3416" spans="4:4">
      <c r="D3416" s="827"/>
    </row>
    <row r="3417" spans="4:4">
      <c r="D3417" s="827"/>
    </row>
    <row r="3418" spans="4:4">
      <c r="D3418" s="827"/>
    </row>
    <row r="3419" spans="4:4">
      <c r="D3419" s="827"/>
    </row>
    <row r="3420" spans="4:4">
      <c r="D3420" s="827"/>
    </row>
    <row r="3421" spans="4:4">
      <c r="D3421" s="827"/>
    </row>
    <row r="3422" spans="4:4">
      <c r="D3422" s="827"/>
    </row>
    <row r="3423" spans="4:4">
      <c r="D3423" s="827"/>
    </row>
    <row r="3424" spans="4:4">
      <c r="D3424" s="827"/>
    </row>
    <row r="3425" spans="4:4">
      <c r="D3425" s="827"/>
    </row>
    <row r="3426" spans="4:4">
      <c r="D3426" s="827"/>
    </row>
    <row r="3427" spans="4:4">
      <c r="D3427" s="827"/>
    </row>
    <row r="3428" spans="4:4">
      <c r="D3428" s="827"/>
    </row>
    <row r="3429" spans="4:4">
      <c r="D3429" s="827"/>
    </row>
    <row r="3430" spans="4:4">
      <c r="D3430" s="827"/>
    </row>
    <row r="3431" spans="4:4">
      <c r="D3431" s="827"/>
    </row>
    <row r="3432" spans="4:4">
      <c r="D3432" s="827"/>
    </row>
    <row r="3433" spans="4:4">
      <c r="D3433" s="827"/>
    </row>
    <row r="3434" spans="4:4">
      <c r="D3434" s="827"/>
    </row>
    <row r="3435" spans="4:4">
      <c r="D3435" s="827"/>
    </row>
    <row r="3436" spans="4:4">
      <c r="D3436" s="827"/>
    </row>
    <row r="3437" spans="4:4">
      <c r="D3437" s="827"/>
    </row>
    <row r="3438" spans="4:4">
      <c r="D3438" s="827"/>
    </row>
    <row r="3439" spans="4:4">
      <c r="D3439" s="827"/>
    </row>
    <row r="3440" spans="4:4">
      <c r="D3440" s="827"/>
    </row>
    <row r="3441" spans="4:4">
      <c r="D3441" s="827"/>
    </row>
    <row r="3442" spans="4:4">
      <c r="D3442" s="827"/>
    </row>
    <row r="3443" spans="4:4">
      <c r="D3443" s="827"/>
    </row>
    <row r="3444" spans="4:4">
      <c r="D3444" s="827"/>
    </row>
    <row r="3445" spans="4:4">
      <c r="D3445" s="827"/>
    </row>
    <row r="3446" spans="4:4">
      <c r="D3446" s="827"/>
    </row>
    <row r="3447" spans="4:4">
      <c r="D3447" s="827"/>
    </row>
    <row r="3448" spans="4:4">
      <c r="D3448" s="827"/>
    </row>
    <row r="3449" spans="4:4">
      <c r="D3449" s="827"/>
    </row>
    <row r="3450" spans="4:4">
      <c r="D3450" s="827"/>
    </row>
    <row r="3451" spans="4:4">
      <c r="D3451" s="827"/>
    </row>
    <row r="3452" spans="4:4">
      <c r="D3452" s="827"/>
    </row>
    <row r="3453" spans="4:4">
      <c r="D3453" s="827"/>
    </row>
    <row r="3454" spans="4:4">
      <c r="D3454" s="827"/>
    </row>
    <row r="3455" spans="4:4">
      <c r="D3455" s="827"/>
    </row>
    <row r="3456" spans="4:4">
      <c r="D3456" s="827"/>
    </row>
    <row r="3457" spans="4:4">
      <c r="D3457" s="827"/>
    </row>
    <row r="3458" spans="4:4">
      <c r="D3458" s="827"/>
    </row>
    <row r="3459" spans="4:4">
      <c r="D3459" s="827"/>
    </row>
    <row r="3460" spans="4:4">
      <c r="D3460" s="827"/>
    </row>
    <row r="3461" spans="4:4">
      <c r="D3461" s="827"/>
    </row>
    <row r="3462" spans="4:4">
      <c r="D3462" s="827"/>
    </row>
    <row r="3463" spans="4:4">
      <c r="D3463" s="827"/>
    </row>
    <row r="3464" spans="4:4">
      <c r="D3464" s="827"/>
    </row>
    <row r="3465" spans="4:4">
      <c r="D3465" s="827"/>
    </row>
    <row r="3466" spans="4:4">
      <c r="D3466" s="827"/>
    </row>
    <row r="3467" spans="4:4">
      <c r="D3467" s="827"/>
    </row>
    <row r="3468" spans="4:4">
      <c r="D3468" s="827"/>
    </row>
    <row r="3469" spans="4:4">
      <c r="D3469" s="827"/>
    </row>
    <row r="3470" spans="4:4">
      <c r="D3470" s="827"/>
    </row>
    <row r="3471" spans="4:4">
      <c r="D3471" s="827"/>
    </row>
    <row r="3472" spans="4:4">
      <c r="D3472" s="827"/>
    </row>
    <row r="3473" spans="4:4">
      <c r="D3473" s="827"/>
    </row>
    <row r="3474" spans="4:4">
      <c r="D3474" s="827"/>
    </row>
    <row r="3475" spans="4:4">
      <c r="D3475" s="827"/>
    </row>
    <row r="3476" spans="4:4">
      <c r="D3476" s="827"/>
    </row>
    <row r="3477" spans="4:4">
      <c r="D3477" s="827"/>
    </row>
    <row r="3478" spans="4:4">
      <c r="D3478" s="827"/>
    </row>
    <row r="3479" spans="4:4">
      <c r="D3479" s="827"/>
    </row>
    <row r="3480" spans="4:4">
      <c r="D3480" s="827"/>
    </row>
    <row r="3481" spans="4:4">
      <c r="D3481" s="827"/>
    </row>
    <row r="3482" spans="4:4">
      <c r="D3482" s="827"/>
    </row>
    <row r="3483" spans="4:4">
      <c r="D3483" s="827"/>
    </row>
    <row r="3484" spans="4:4">
      <c r="D3484" s="827"/>
    </row>
    <row r="3485" spans="4:4">
      <c r="D3485" s="827"/>
    </row>
    <row r="3486" spans="4:4">
      <c r="D3486" s="827"/>
    </row>
    <row r="3487" spans="4:4">
      <c r="D3487" s="827"/>
    </row>
    <row r="3488" spans="4:4">
      <c r="D3488" s="827"/>
    </row>
    <row r="3489" spans="4:4">
      <c r="D3489" s="827"/>
    </row>
    <row r="3490" spans="4:4">
      <c r="D3490" s="827"/>
    </row>
    <row r="3491" spans="4:4">
      <c r="D3491" s="827"/>
    </row>
    <row r="3492" spans="4:4">
      <c r="D3492" s="827"/>
    </row>
    <row r="3493" spans="4:4">
      <c r="D3493" s="827"/>
    </row>
    <row r="3494" spans="4:4">
      <c r="D3494" s="827"/>
    </row>
    <row r="3495" spans="4:4">
      <c r="D3495" s="827"/>
    </row>
    <row r="3496" spans="4:4">
      <c r="D3496" s="827"/>
    </row>
    <row r="3497" spans="4:4">
      <c r="D3497" s="827"/>
    </row>
    <row r="3498" spans="4:4">
      <c r="D3498" s="827"/>
    </row>
    <row r="3499" spans="4:4">
      <c r="D3499" s="827"/>
    </row>
    <row r="3500" spans="4:4">
      <c r="D3500" s="827"/>
    </row>
    <row r="3501" spans="4:4">
      <c r="D3501" s="827"/>
    </row>
    <row r="3502" spans="4:4">
      <c r="D3502" s="827"/>
    </row>
    <row r="3503" spans="4:4">
      <c r="D3503" s="827"/>
    </row>
    <row r="3504" spans="4:4">
      <c r="D3504" s="827"/>
    </row>
    <row r="3505" spans="4:4">
      <c r="D3505" s="827"/>
    </row>
    <row r="3506" spans="4:4">
      <c r="D3506" s="827"/>
    </row>
    <row r="3507" spans="4:4">
      <c r="D3507" s="827"/>
    </row>
    <row r="3508" spans="4:4">
      <c r="D3508" s="827"/>
    </row>
    <row r="3509" spans="4:4">
      <c r="D3509" s="827"/>
    </row>
    <row r="3510" spans="4:4">
      <c r="D3510" s="827"/>
    </row>
    <row r="3511" spans="4:4">
      <c r="D3511" s="827"/>
    </row>
    <row r="3512" spans="4:4">
      <c r="D3512" s="827"/>
    </row>
    <row r="3513" spans="4:4">
      <c r="D3513" s="827"/>
    </row>
    <row r="3514" spans="4:4">
      <c r="D3514" s="827"/>
    </row>
    <row r="3515" spans="4:4">
      <c r="D3515" s="827"/>
    </row>
    <row r="3516" spans="4:4">
      <c r="D3516" s="827"/>
    </row>
    <row r="3517" spans="4:4">
      <c r="D3517" s="827"/>
    </row>
    <row r="3518" spans="4:4">
      <c r="D3518" s="827"/>
    </row>
    <row r="3519" spans="4:4">
      <c r="D3519" s="827"/>
    </row>
    <row r="3520" spans="4:4">
      <c r="D3520" s="827"/>
    </row>
    <row r="3521" spans="4:4">
      <c r="D3521" s="827"/>
    </row>
    <row r="3522" spans="4:4">
      <c r="D3522" s="827"/>
    </row>
    <row r="3523" spans="4:4">
      <c r="D3523" s="827"/>
    </row>
    <row r="3524" spans="4:4">
      <c r="D3524" s="827"/>
    </row>
    <row r="3525" spans="4:4">
      <c r="D3525" s="827"/>
    </row>
    <row r="3526" spans="4:4">
      <c r="D3526" s="827"/>
    </row>
    <row r="3527" spans="4:4">
      <c r="D3527" s="827"/>
    </row>
    <row r="3528" spans="4:4">
      <c r="D3528" s="827"/>
    </row>
    <row r="3529" spans="4:4">
      <c r="D3529" s="827"/>
    </row>
    <row r="3530" spans="4:4">
      <c r="D3530" s="827"/>
    </row>
    <row r="3531" spans="4:4">
      <c r="D3531" s="827"/>
    </row>
    <row r="3532" spans="4:4">
      <c r="D3532" s="827"/>
    </row>
    <row r="3533" spans="4:4">
      <c r="D3533" s="827"/>
    </row>
    <row r="3534" spans="4:4">
      <c r="D3534" s="827"/>
    </row>
    <row r="3535" spans="4:4">
      <c r="D3535" s="827"/>
    </row>
    <row r="3536" spans="4:4">
      <c r="D3536" s="827"/>
    </row>
    <row r="3537" spans="4:4">
      <c r="D3537" s="827"/>
    </row>
    <row r="3538" spans="4:4">
      <c r="D3538" s="827"/>
    </row>
    <row r="3539" spans="4:4">
      <c r="D3539" s="827"/>
    </row>
    <row r="3540" spans="4:4">
      <c r="D3540" s="827"/>
    </row>
    <row r="3541" spans="4:4">
      <c r="D3541" s="827"/>
    </row>
    <row r="3542" spans="4:4">
      <c r="D3542" s="827"/>
    </row>
    <row r="3543" spans="4:4">
      <c r="D3543" s="827"/>
    </row>
    <row r="3544" spans="4:4">
      <c r="D3544" s="827"/>
    </row>
    <row r="3545" spans="4:4">
      <c r="D3545" s="827"/>
    </row>
    <row r="3546" spans="4:4">
      <c r="D3546" s="827"/>
    </row>
    <row r="3547" spans="4:4">
      <c r="D3547" s="827"/>
    </row>
    <row r="3548" spans="4:4">
      <c r="D3548" s="827"/>
    </row>
    <row r="3549" spans="4:4">
      <c r="D3549" s="827"/>
    </row>
    <row r="3550" spans="4:4">
      <c r="D3550" s="827"/>
    </row>
    <row r="3551" spans="4:4">
      <c r="D3551" s="827"/>
    </row>
    <row r="3552" spans="4:4">
      <c r="D3552" s="827"/>
    </row>
    <row r="3553" spans="4:4">
      <c r="D3553" s="827"/>
    </row>
    <row r="3554" spans="4:4">
      <c r="D3554" s="827"/>
    </row>
    <row r="3555" spans="4:4">
      <c r="D3555" s="827"/>
    </row>
    <row r="3556" spans="4:4">
      <c r="D3556" s="827"/>
    </row>
    <row r="3557" spans="4:4">
      <c r="D3557" s="827"/>
    </row>
    <row r="3558" spans="4:4">
      <c r="D3558" s="827"/>
    </row>
    <row r="3559" spans="4:4">
      <c r="D3559" s="827"/>
    </row>
    <row r="3560" spans="4:4">
      <c r="D3560" s="827"/>
    </row>
    <row r="3561" spans="4:4">
      <c r="D3561" s="827"/>
    </row>
    <row r="3562" spans="4:4">
      <c r="D3562" s="827"/>
    </row>
    <row r="3563" spans="4:4">
      <c r="D3563" s="827"/>
    </row>
    <row r="3564" spans="4:4">
      <c r="D3564" s="827"/>
    </row>
    <row r="3565" spans="4:4">
      <c r="D3565" s="827"/>
    </row>
    <row r="3566" spans="4:4">
      <c r="D3566" s="827"/>
    </row>
    <row r="3567" spans="4:4">
      <c r="D3567" s="827"/>
    </row>
    <row r="3568" spans="4:4">
      <c r="D3568" s="827"/>
    </row>
    <row r="3569" spans="4:4">
      <c r="D3569" s="827"/>
    </row>
    <row r="3570" spans="4:4">
      <c r="D3570" s="827"/>
    </row>
    <row r="3571" spans="4:4">
      <c r="D3571" s="827"/>
    </row>
    <row r="3572" spans="4:4">
      <c r="D3572" s="827"/>
    </row>
    <row r="3573" spans="4:4">
      <c r="D3573" s="827"/>
    </row>
    <row r="3574" spans="4:4">
      <c r="D3574" s="827"/>
    </row>
    <row r="3575" spans="4:4">
      <c r="D3575" s="827"/>
    </row>
    <row r="3576" spans="4:4">
      <c r="D3576" s="827"/>
    </row>
    <row r="3577" spans="4:4">
      <c r="D3577" s="827"/>
    </row>
    <row r="3578" spans="4:4">
      <c r="D3578" s="827"/>
    </row>
    <row r="3579" spans="4:4">
      <c r="D3579" s="827"/>
    </row>
    <row r="3580" spans="4:4">
      <c r="D3580" s="827"/>
    </row>
    <row r="3581" spans="4:4">
      <c r="D3581" s="827"/>
    </row>
    <row r="3582" spans="4:4">
      <c r="D3582" s="827"/>
    </row>
    <row r="3583" spans="4:4">
      <c r="D3583" s="827"/>
    </row>
    <row r="3584" spans="4:4">
      <c r="D3584" s="827"/>
    </row>
    <row r="3585" spans="4:4">
      <c r="D3585" s="827"/>
    </row>
    <row r="3586" spans="4:4">
      <c r="D3586" s="827"/>
    </row>
    <row r="3587" spans="4:4">
      <c r="D3587" s="827"/>
    </row>
    <row r="3588" spans="4:4">
      <c r="D3588" s="827"/>
    </row>
    <row r="3589" spans="4:4">
      <c r="D3589" s="827"/>
    </row>
    <row r="3590" spans="4:4">
      <c r="D3590" s="827"/>
    </row>
    <row r="3591" spans="4:4">
      <c r="D3591" s="827"/>
    </row>
    <row r="3592" spans="4:4">
      <c r="D3592" s="827"/>
    </row>
    <row r="3593" spans="4:4">
      <c r="D3593" s="827"/>
    </row>
    <row r="3594" spans="4:4">
      <c r="D3594" s="827"/>
    </row>
    <row r="3595" spans="4:4">
      <c r="D3595" s="827"/>
    </row>
    <row r="3596" spans="4:4">
      <c r="D3596" s="827"/>
    </row>
    <row r="3597" spans="4:4">
      <c r="D3597" s="827"/>
    </row>
    <row r="3598" spans="4:4">
      <c r="D3598" s="827"/>
    </row>
    <row r="3599" spans="4:4">
      <c r="D3599" s="827"/>
    </row>
    <row r="3600" spans="4:4">
      <c r="D3600" s="827"/>
    </row>
    <row r="3601" spans="4:4">
      <c r="D3601" s="827"/>
    </row>
    <row r="3602" spans="4:4">
      <c r="D3602" s="827"/>
    </row>
    <row r="3603" spans="4:4">
      <c r="D3603" s="827"/>
    </row>
    <row r="3604" spans="4:4">
      <c r="D3604" s="827"/>
    </row>
    <row r="3605" spans="4:4">
      <c r="D3605" s="827"/>
    </row>
    <row r="3606" spans="4:4">
      <c r="D3606" s="827"/>
    </row>
    <row r="3607" spans="4:4">
      <c r="D3607" s="827"/>
    </row>
    <row r="3608" spans="4:4">
      <c r="D3608" s="827"/>
    </row>
    <row r="3609" spans="4:4">
      <c r="D3609" s="827"/>
    </row>
    <row r="3610" spans="4:4">
      <c r="D3610" s="827"/>
    </row>
    <row r="3611" spans="4:4">
      <c r="D3611" s="827"/>
    </row>
    <row r="3612" spans="4:4">
      <c r="D3612" s="827"/>
    </row>
    <row r="3613" spans="4:4">
      <c r="D3613" s="827"/>
    </row>
    <row r="3614" spans="4:4">
      <c r="D3614" s="827"/>
    </row>
    <row r="3615" spans="4:4">
      <c r="D3615" s="827"/>
    </row>
    <row r="3616" spans="4:4">
      <c r="D3616" s="827"/>
    </row>
    <row r="3617" spans="4:4">
      <c r="D3617" s="827"/>
    </row>
    <row r="3618" spans="4:4">
      <c r="D3618" s="827"/>
    </row>
    <row r="3619" spans="4:4">
      <c r="D3619" s="827"/>
    </row>
    <row r="3620" spans="4:4">
      <c r="D3620" s="827"/>
    </row>
    <row r="3621" spans="4:4">
      <c r="D3621" s="827"/>
    </row>
    <row r="3622" spans="4:4">
      <c r="D3622" s="827"/>
    </row>
    <row r="3623" spans="4:4">
      <c r="D3623" s="827"/>
    </row>
    <row r="3624" spans="4:4">
      <c r="D3624" s="827"/>
    </row>
    <row r="3625" spans="4:4">
      <c r="D3625" s="827"/>
    </row>
    <row r="3626" spans="4:4">
      <c r="D3626" s="827"/>
    </row>
    <row r="3627" spans="4:4">
      <c r="D3627" s="827"/>
    </row>
    <row r="3628" spans="4:4">
      <c r="D3628" s="827"/>
    </row>
    <row r="3629" spans="4:4">
      <c r="D3629" s="827"/>
    </row>
    <row r="3630" spans="4:4">
      <c r="D3630" s="827"/>
    </row>
    <row r="3631" spans="4:4">
      <c r="D3631" s="827"/>
    </row>
    <row r="3632" spans="4:4">
      <c r="D3632" s="827"/>
    </row>
    <row r="3633" spans="4:4">
      <c r="D3633" s="827"/>
    </row>
    <row r="3634" spans="4:4">
      <c r="D3634" s="827"/>
    </row>
    <row r="3635" spans="4:4">
      <c r="D3635" s="827"/>
    </row>
    <row r="3636" spans="4:4">
      <c r="D3636" s="827"/>
    </row>
    <row r="3637" spans="4:4">
      <c r="D3637" s="827"/>
    </row>
    <row r="3638" spans="4:4">
      <c r="D3638" s="827"/>
    </row>
    <row r="3639" spans="4:4">
      <c r="D3639" s="827"/>
    </row>
    <row r="3640" spans="4:4">
      <c r="D3640" s="827"/>
    </row>
    <row r="3641" spans="4:4">
      <c r="D3641" s="827"/>
    </row>
    <row r="3642" spans="4:4">
      <c r="D3642" s="827"/>
    </row>
    <row r="3643" spans="4:4">
      <c r="D3643" s="827"/>
    </row>
    <row r="3644" spans="4:4">
      <c r="D3644" s="827"/>
    </row>
    <row r="3645" spans="4:4">
      <c r="D3645" s="827"/>
    </row>
    <row r="3646" spans="4:4">
      <c r="D3646" s="827"/>
    </row>
    <row r="3647" spans="4:4">
      <c r="D3647" s="827"/>
    </row>
    <row r="3648" spans="4:4">
      <c r="D3648" s="827"/>
    </row>
    <row r="3649" spans="4:4">
      <c r="D3649" s="827"/>
    </row>
    <row r="3650" spans="4:4">
      <c r="D3650" s="827"/>
    </row>
    <row r="3651" spans="4:4">
      <c r="D3651" s="827"/>
    </row>
    <row r="3652" spans="4:4">
      <c r="D3652" s="827"/>
    </row>
    <row r="3653" spans="4:4">
      <c r="D3653" s="827"/>
    </row>
    <row r="3654" spans="4:4">
      <c r="D3654" s="827"/>
    </row>
    <row r="3655" spans="4:4">
      <c r="D3655" s="827"/>
    </row>
    <row r="3656" spans="4:4">
      <c r="D3656" s="827"/>
    </row>
    <row r="3657" spans="4:4">
      <c r="D3657" s="827"/>
    </row>
    <row r="3658" spans="4:4">
      <c r="D3658" s="827"/>
    </row>
    <row r="3659" spans="4:4">
      <c r="D3659" s="827"/>
    </row>
    <row r="3660" spans="4:4">
      <c r="D3660" s="827"/>
    </row>
    <row r="3661" spans="4:4">
      <c r="D3661" s="827"/>
    </row>
    <row r="3662" spans="4:4">
      <c r="D3662" s="827"/>
    </row>
    <row r="3663" spans="4:4">
      <c r="D3663" s="827"/>
    </row>
    <row r="3664" spans="4:4">
      <c r="D3664" s="827"/>
    </row>
    <row r="3665" spans="4:4">
      <c r="D3665" s="827"/>
    </row>
    <row r="3666" spans="4:4">
      <c r="D3666" s="827"/>
    </row>
    <row r="3667" spans="4:4">
      <c r="D3667" s="827"/>
    </row>
    <row r="3668" spans="4:4">
      <c r="D3668" s="827"/>
    </row>
    <row r="3669" spans="4:4">
      <c r="D3669" s="827"/>
    </row>
    <row r="3670" spans="4:4">
      <c r="D3670" s="827"/>
    </row>
    <row r="3671" spans="4:4">
      <c r="D3671" s="827"/>
    </row>
    <row r="3672" spans="4:4">
      <c r="D3672" s="827"/>
    </row>
    <row r="3673" spans="4:4">
      <c r="D3673" s="827"/>
    </row>
    <row r="3674" spans="4:4">
      <c r="D3674" s="827"/>
    </row>
    <row r="3675" spans="4:4">
      <c r="D3675" s="827"/>
    </row>
    <row r="3676" spans="4:4">
      <c r="D3676" s="827"/>
    </row>
    <row r="3677" spans="4:4">
      <c r="D3677" s="827"/>
    </row>
    <row r="3678" spans="4:4">
      <c r="D3678" s="827"/>
    </row>
    <row r="3679" spans="4:4">
      <c r="D3679" s="827"/>
    </row>
    <row r="3680" spans="4:4">
      <c r="D3680" s="827"/>
    </row>
    <row r="3681" spans="4:4">
      <c r="D3681" s="827"/>
    </row>
    <row r="3682" spans="4:4">
      <c r="D3682" s="827"/>
    </row>
    <row r="3683" spans="4:4">
      <c r="D3683" s="827"/>
    </row>
    <row r="3684" spans="4:4">
      <c r="D3684" s="827"/>
    </row>
    <row r="3685" spans="4:4">
      <c r="D3685" s="827"/>
    </row>
    <row r="3686" spans="4:4">
      <c r="D3686" s="827"/>
    </row>
    <row r="3687" spans="4:4">
      <c r="D3687" s="827"/>
    </row>
    <row r="3688" spans="4:4">
      <c r="D3688" s="827"/>
    </row>
    <row r="3689" spans="4:4">
      <c r="D3689" s="827"/>
    </row>
    <row r="3690" spans="4:4">
      <c r="D3690" s="827"/>
    </row>
    <row r="3691" spans="4:4">
      <c r="D3691" s="827"/>
    </row>
    <row r="3692" spans="4:4">
      <c r="D3692" s="827"/>
    </row>
    <row r="3693" spans="4:4">
      <c r="D3693" s="827"/>
    </row>
    <row r="3694" spans="4:4">
      <c r="D3694" s="827"/>
    </row>
    <row r="3695" spans="4:4">
      <c r="D3695" s="827"/>
    </row>
    <row r="3696" spans="4:4">
      <c r="D3696" s="827"/>
    </row>
    <row r="3697" spans="4:4">
      <c r="D3697" s="827"/>
    </row>
    <row r="3698" spans="4:4">
      <c r="D3698" s="827"/>
    </row>
    <row r="3699" spans="4:4">
      <c r="D3699" s="827"/>
    </row>
    <row r="3700" spans="4:4">
      <c r="D3700" s="827"/>
    </row>
    <row r="3701" spans="4:4">
      <c r="D3701" s="827"/>
    </row>
    <row r="3702" spans="4:4">
      <c r="D3702" s="827"/>
    </row>
    <row r="3703" spans="4:4">
      <c r="D3703" s="827"/>
    </row>
    <row r="3704" spans="4:4">
      <c r="D3704" s="827"/>
    </row>
    <row r="3705" spans="4:4">
      <c r="D3705" s="827"/>
    </row>
    <row r="3706" spans="4:4">
      <c r="D3706" s="827"/>
    </row>
    <row r="3707" spans="4:4">
      <c r="D3707" s="827"/>
    </row>
    <row r="3708" spans="4:4">
      <c r="D3708" s="827"/>
    </row>
    <row r="3709" spans="4:4">
      <c r="D3709" s="827"/>
    </row>
    <row r="3710" spans="4:4">
      <c r="D3710" s="827"/>
    </row>
    <row r="3711" spans="4:4">
      <c r="D3711" s="827"/>
    </row>
    <row r="3712" spans="4:4">
      <c r="D3712" s="827"/>
    </row>
    <row r="3713" spans="4:4">
      <c r="D3713" s="827"/>
    </row>
    <row r="3714" spans="4:4">
      <c r="D3714" s="827"/>
    </row>
    <row r="3715" spans="4:4">
      <c r="D3715" s="827"/>
    </row>
    <row r="3716" spans="4:4">
      <c r="D3716" s="827"/>
    </row>
    <row r="3717" spans="4:4">
      <c r="D3717" s="827"/>
    </row>
    <row r="3718" spans="4:4">
      <c r="D3718" s="827"/>
    </row>
    <row r="3719" spans="4:4">
      <c r="D3719" s="827"/>
    </row>
    <row r="3720" spans="4:4">
      <c r="D3720" s="827"/>
    </row>
    <row r="3721" spans="4:4">
      <c r="D3721" s="827"/>
    </row>
    <row r="3722" spans="4:4">
      <c r="D3722" s="827"/>
    </row>
    <row r="3723" spans="4:4">
      <c r="D3723" s="827"/>
    </row>
    <row r="3724" spans="4:4">
      <c r="D3724" s="827"/>
    </row>
    <row r="3725" spans="4:4">
      <c r="D3725" s="827"/>
    </row>
    <row r="3726" spans="4:4">
      <c r="D3726" s="827"/>
    </row>
    <row r="3727" spans="4:4">
      <c r="D3727" s="827"/>
    </row>
    <row r="3728" spans="4:4">
      <c r="D3728" s="827"/>
    </row>
    <row r="3729" spans="4:4">
      <c r="D3729" s="827"/>
    </row>
    <row r="3730" spans="4:4">
      <c r="D3730" s="827"/>
    </row>
    <row r="3731" spans="4:4">
      <c r="D3731" s="827"/>
    </row>
    <row r="3732" spans="4:4">
      <c r="D3732" s="827"/>
    </row>
    <row r="3733" spans="4:4">
      <c r="D3733" s="827"/>
    </row>
    <row r="3734" spans="4:4">
      <c r="D3734" s="827"/>
    </row>
    <row r="3735" spans="4:4">
      <c r="D3735" s="827"/>
    </row>
    <row r="3736" spans="4:4">
      <c r="D3736" s="827"/>
    </row>
    <row r="3737" spans="4:4">
      <c r="D3737" s="827"/>
    </row>
    <row r="3738" spans="4:4">
      <c r="D3738" s="827"/>
    </row>
    <row r="3739" spans="4:4">
      <c r="D3739" s="827"/>
    </row>
    <row r="3740" spans="4:4">
      <c r="D3740" s="827"/>
    </row>
    <row r="3741" spans="4:4">
      <c r="D3741" s="827"/>
    </row>
    <row r="3742" spans="4:4">
      <c r="D3742" s="827"/>
    </row>
    <row r="3743" spans="4:4">
      <c r="D3743" s="827"/>
    </row>
    <row r="3744" spans="4:4">
      <c r="D3744" s="827"/>
    </row>
    <row r="3745" spans="4:4">
      <c r="D3745" s="827"/>
    </row>
    <row r="3746" spans="4:4">
      <c r="D3746" s="827"/>
    </row>
    <row r="3747" spans="4:4">
      <c r="D3747" s="827"/>
    </row>
    <row r="3748" spans="4:4">
      <c r="D3748" s="827"/>
    </row>
    <row r="3749" spans="4:4">
      <c r="D3749" s="827"/>
    </row>
    <row r="3750" spans="4:4">
      <c r="D3750" s="827"/>
    </row>
    <row r="3751" spans="4:4">
      <c r="D3751" s="827"/>
    </row>
    <row r="3752" spans="4:4">
      <c r="D3752" s="827"/>
    </row>
    <row r="3753" spans="4:4">
      <c r="D3753" s="827"/>
    </row>
    <row r="3754" spans="4:4">
      <c r="D3754" s="827"/>
    </row>
    <row r="3755" spans="4:4">
      <c r="D3755" s="827"/>
    </row>
    <row r="3756" spans="4:4">
      <c r="D3756" s="827"/>
    </row>
    <row r="3757" spans="4:4">
      <c r="D3757" s="827"/>
    </row>
    <row r="3758" spans="4:4">
      <c r="D3758" s="827"/>
    </row>
    <row r="3759" spans="4:4">
      <c r="D3759" s="827"/>
    </row>
    <row r="3760" spans="4:4">
      <c r="D3760" s="827"/>
    </row>
    <row r="3761" spans="4:4">
      <c r="D3761" s="827"/>
    </row>
    <row r="3762" spans="4:4">
      <c r="D3762" s="827"/>
    </row>
    <row r="3763" spans="4:4">
      <c r="D3763" s="827"/>
    </row>
    <row r="3764" spans="4:4">
      <c r="D3764" s="827"/>
    </row>
    <row r="3765" spans="4:4">
      <c r="D3765" s="827"/>
    </row>
    <row r="3766" spans="4:4">
      <c r="D3766" s="827"/>
    </row>
    <row r="3767" spans="4:4">
      <c r="D3767" s="827"/>
    </row>
    <row r="3768" spans="4:4">
      <c r="D3768" s="827"/>
    </row>
    <row r="3769" spans="4:4">
      <c r="D3769" s="827"/>
    </row>
    <row r="3770" spans="4:4">
      <c r="D3770" s="827"/>
    </row>
    <row r="3771" spans="4:4">
      <c r="D3771" s="827"/>
    </row>
    <row r="3772" spans="4:4">
      <c r="D3772" s="827"/>
    </row>
    <row r="3773" spans="4:4">
      <c r="D3773" s="827"/>
    </row>
    <row r="3774" spans="4:4">
      <c r="D3774" s="827"/>
    </row>
    <row r="3775" spans="4:4">
      <c r="D3775" s="827"/>
    </row>
    <row r="3776" spans="4:4">
      <c r="D3776" s="827"/>
    </row>
    <row r="3777" spans="4:4">
      <c r="D3777" s="827"/>
    </row>
    <row r="3778" spans="4:4">
      <c r="D3778" s="827"/>
    </row>
    <row r="3779" spans="4:4">
      <c r="D3779" s="827"/>
    </row>
    <row r="3780" spans="4:4">
      <c r="D3780" s="827"/>
    </row>
    <row r="3781" spans="4:4">
      <c r="D3781" s="827"/>
    </row>
    <row r="3782" spans="4:4">
      <c r="D3782" s="827"/>
    </row>
    <row r="3783" spans="4:4">
      <c r="D3783" s="827"/>
    </row>
    <row r="3784" spans="4:4">
      <c r="D3784" s="827"/>
    </row>
    <row r="3785" spans="4:4">
      <c r="D3785" s="827"/>
    </row>
    <row r="3786" spans="4:4">
      <c r="D3786" s="827"/>
    </row>
    <row r="3787" spans="4:4">
      <c r="D3787" s="827"/>
    </row>
    <row r="3788" spans="4:4">
      <c r="D3788" s="827"/>
    </row>
    <row r="3789" spans="4:4">
      <c r="D3789" s="827"/>
    </row>
    <row r="3790" spans="4:4">
      <c r="D3790" s="827"/>
    </row>
    <row r="3791" spans="4:4">
      <c r="D3791" s="827"/>
    </row>
    <row r="3792" spans="4:4">
      <c r="D3792" s="827"/>
    </row>
    <row r="3793" spans="4:4">
      <c r="D3793" s="827"/>
    </row>
    <row r="3794" spans="4:4">
      <c r="D3794" s="827"/>
    </row>
    <row r="3795" spans="4:4">
      <c r="D3795" s="827"/>
    </row>
    <row r="3796" spans="4:4">
      <c r="D3796" s="827"/>
    </row>
    <row r="3797" spans="4:4">
      <c r="D3797" s="827"/>
    </row>
    <row r="3798" spans="4:4">
      <c r="D3798" s="827"/>
    </row>
    <row r="3799" spans="4:4">
      <c r="D3799" s="827"/>
    </row>
    <row r="3800" spans="4:4">
      <c r="D3800" s="827"/>
    </row>
    <row r="3801" spans="4:4">
      <c r="D3801" s="827"/>
    </row>
    <row r="3802" spans="4:4">
      <c r="D3802" s="827"/>
    </row>
    <row r="3803" spans="4:4">
      <c r="D3803" s="827"/>
    </row>
    <row r="3804" spans="4:4">
      <c r="D3804" s="827"/>
    </row>
    <row r="3805" spans="4:4">
      <c r="D3805" s="827"/>
    </row>
    <row r="3806" spans="4:4">
      <c r="D3806" s="827"/>
    </row>
    <row r="3807" spans="4:4">
      <c r="D3807" s="827"/>
    </row>
    <row r="3808" spans="4:4">
      <c r="D3808" s="827"/>
    </row>
    <row r="3809" spans="4:4">
      <c r="D3809" s="827"/>
    </row>
    <row r="3810" spans="4:4">
      <c r="D3810" s="827"/>
    </row>
    <row r="3811" spans="4:4">
      <c r="D3811" s="827"/>
    </row>
    <row r="3812" spans="4:4">
      <c r="D3812" s="827"/>
    </row>
    <row r="3813" spans="4:4">
      <c r="D3813" s="827"/>
    </row>
    <row r="3814" spans="4:4">
      <c r="D3814" s="827"/>
    </row>
    <row r="3815" spans="4:4">
      <c r="D3815" s="827"/>
    </row>
    <row r="3816" spans="4:4">
      <c r="D3816" s="827"/>
    </row>
    <row r="3817" spans="4:4">
      <c r="D3817" s="827"/>
    </row>
    <row r="3818" spans="4:4">
      <c r="D3818" s="827"/>
    </row>
    <row r="3819" spans="4:4">
      <c r="D3819" s="827"/>
    </row>
    <row r="3820" spans="4:4">
      <c r="D3820" s="827"/>
    </row>
    <row r="3821" spans="4:4">
      <c r="D3821" s="827"/>
    </row>
    <row r="3822" spans="4:4">
      <c r="D3822" s="827"/>
    </row>
    <row r="3823" spans="4:4">
      <c r="D3823" s="827"/>
    </row>
    <row r="3824" spans="4:4">
      <c r="D3824" s="827"/>
    </row>
    <row r="3825" spans="4:4">
      <c r="D3825" s="827"/>
    </row>
    <row r="3826" spans="4:4">
      <c r="D3826" s="827"/>
    </row>
    <row r="3827" spans="4:4">
      <c r="D3827" s="827"/>
    </row>
    <row r="3828" spans="4:4">
      <c r="D3828" s="827"/>
    </row>
    <row r="3829" spans="4:4">
      <c r="D3829" s="827"/>
    </row>
    <row r="3830" spans="4:4">
      <c r="D3830" s="827"/>
    </row>
    <row r="3831" spans="4:4">
      <c r="D3831" s="827"/>
    </row>
    <row r="3832" spans="4:4">
      <c r="D3832" s="827"/>
    </row>
    <row r="3833" spans="4:4">
      <c r="D3833" s="827"/>
    </row>
    <row r="3834" spans="4:4">
      <c r="D3834" s="827"/>
    </row>
    <row r="3835" spans="4:4">
      <c r="D3835" s="827"/>
    </row>
    <row r="3836" spans="4:4">
      <c r="D3836" s="827"/>
    </row>
    <row r="3837" spans="4:4">
      <c r="D3837" s="827"/>
    </row>
    <row r="3838" spans="4:4">
      <c r="D3838" s="827"/>
    </row>
    <row r="3839" spans="4:4">
      <c r="D3839" s="827"/>
    </row>
    <row r="3840" spans="4:4">
      <c r="D3840" s="827"/>
    </row>
    <row r="3841" spans="4:4">
      <c r="D3841" s="827"/>
    </row>
    <row r="3842" spans="4:4">
      <c r="D3842" s="827"/>
    </row>
    <row r="3843" spans="4:4">
      <c r="D3843" s="827"/>
    </row>
    <row r="3844" spans="4:4">
      <c r="D3844" s="827"/>
    </row>
    <row r="3845" spans="4:4">
      <c r="D3845" s="827"/>
    </row>
    <row r="3846" spans="4:4">
      <c r="D3846" s="827"/>
    </row>
    <row r="3847" spans="4:4">
      <c r="D3847" s="827"/>
    </row>
    <row r="3848" spans="4:4">
      <c r="D3848" s="827"/>
    </row>
    <row r="3849" spans="4:4">
      <c r="D3849" s="827"/>
    </row>
    <row r="3850" spans="4:4">
      <c r="D3850" s="827"/>
    </row>
    <row r="3851" spans="4:4">
      <c r="D3851" s="827"/>
    </row>
    <row r="3852" spans="4:4">
      <c r="D3852" s="827"/>
    </row>
    <row r="3853" spans="4:4">
      <c r="D3853" s="827"/>
    </row>
    <row r="3854" spans="4:4">
      <c r="D3854" s="827"/>
    </row>
    <row r="3855" spans="4:4">
      <c r="D3855" s="827"/>
    </row>
    <row r="3856" spans="4:4">
      <c r="D3856" s="827"/>
    </row>
    <row r="3857" spans="4:4">
      <c r="D3857" s="827"/>
    </row>
    <row r="3858" spans="4:4">
      <c r="D3858" s="827"/>
    </row>
    <row r="3859" spans="4:4">
      <c r="D3859" s="827"/>
    </row>
    <row r="3860" spans="4:4">
      <c r="D3860" s="827"/>
    </row>
    <row r="3861" spans="4:4">
      <c r="D3861" s="827"/>
    </row>
    <row r="3862" spans="4:4">
      <c r="D3862" s="827"/>
    </row>
    <row r="3863" spans="4:4">
      <c r="D3863" s="827"/>
    </row>
    <row r="3864" spans="4:4">
      <c r="D3864" s="827"/>
    </row>
    <row r="3865" spans="4:4">
      <c r="D3865" s="827"/>
    </row>
    <row r="3866" spans="4:4">
      <c r="D3866" s="827"/>
    </row>
    <row r="3867" spans="4:4">
      <c r="D3867" s="827"/>
    </row>
    <row r="3868" spans="4:4">
      <c r="D3868" s="827"/>
    </row>
    <row r="3869" spans="4:4">
      <c r="D3869" s="827"/>
    </row>
    <row r="3870" spans="4:4">
      <c r="D3870" s="827"/>
    </row>
    <row r="3871" spans="4:4">
      <c r="D3871" s="827"/>
    </row>
    <row r="3872" spans="4:4">
      <c r="D3872" s="827"/>
    </row>
    <row r="3873" spans="4:4">
      <c r="D3873" s="827"/>
    </row>
    <row r="3874" spans="4:4">
      <c r="D3874" s="827"/>
    </row>
    <row r="3875" spans="4:4">
      <c r="D3875" s="827"/>
    </row>
    <row r="3876" spans="4:4">
      <c r="D3876" s="827"/>
    </row>
    <row r="3877" spans="4:4">
      <c r="D3877" s="827"/>
    </row>
    <row r="3878" spans="4:4">
      <c r="D3878" s="827"/>
    </row>
    <row r="3879" spans="4:4">
      <c r="D3879" s="827"/>
    </row>
    <row r="3880" spans="4:4">
      <c r="D3880" s="827"/>
    </row>
    <row r="3881" spans="4:4">
      <c r="D3881" s="827"/>
    </row>
    <row r="3882" spans="4:4">
      <c r="D3882" s="827"/>
    </row>
    <row r="3883" spans="4:4">
      <c r="D3883" s="827"/>
    </row>
    <row r="3884" spans="4:4">
      <c r="D3884" s="827"/>
    </row>
    <row r="3885" spans="4:4">
      <c r="D3885" s="827"/>
    </row>
    <row r="3886" spans="4:4">
      <c r="D3886" s="827"/>
    </row>
    <row r="3887" spans="4:4">
      <c r="D3887" s="827"/>
    </row>
    <row r="3888" spans="4:4">
      <c r="D3888" s="827"/>
    </row>
    <row r="3889" spans="4:4">
      <c r="D3889" s="827"/>
    </row>
    <row r="3890" spans="4:4">
      <c r="D3890" s="827"/>
    </row>
    <row r="3891" spans="4:4">
      <c r="D3891" s="827"/>
    </row>
    <row r="3892" spans="4:4">
      <c r="D3892" s="827"/>
    </row>
    <row r="3893" spans="4:4">
      <c r="D3893" s="827"/>
    </row>
    <row r="3894" spans="4:4">
      <c r="D3894" s="827"/>
    </row>
    <row r="3895" spans="4:4">
      <c r="D3895" s="827"/>
    </row>
    <row r="3896" spans="4:4">
      <c r="D3896" s="827"/>
    </row>
    <row r="3897" spans="4:4">
      <c r="D3897" s="827"/>
    </row>
    <row r="3898" spans="4:4">
      <c r="D3898" s="827"/>
    </row>
    <row r="3899" spans="4:4">
      <c r="D3899" s="827"/>
    </row>
    <row r="3900" spans="4:4">
      <c r="D3900" s="827"/>
    </row>
    <row r="3901" spans="4:4">
      <c r="D3901" s="827"/>
    </row>
    <row r="3902" spans="4:4">
      <c r="D3902" s="827"/>
    </row>
    <row r="3903" spans="4:4">
      <c r="D3903" s="827"/>
    </row>
    <row r="3904" spans="4:4">
      <c r="D3904" s="827"/>
    </row>
    <row r="3905" spans="4:4">
      <c r="D3905" s="827"/>
    </row>
    <row r="3906" spans="4:4">
      <c r="D3906" s="827"/>
    </row>
    <row r="3907" spans="4:4">
      <c r="D3907" s="827"/>
    </row>
    <row r="3908" spans="4:4">
      <c r="D3908" s="827"/>
    </row>
    <row r="3909" spans="4:4">
      <c r="D3909" s="827"/>
    </row>
    <row r="3910" spans="4:4">
      <c r="D3910" s="827"/>
    </row>
    <row r="3911" spans="4:4">
      <c r="D3911" s="827"/>
    </row>
    <row r="3912" spans="4:4">
      <c r="D3912" s="827"/>
    </row>
    <row r="3913" spans="4:4">
      <c r="D3913" s="827"/>
    </row>
    <row r="3914" spans="4:4">
      <c r="D3914" s="827"/>
    </row>
    <row r="3915" spans="4:4">
      <c r="D3915" s="827"/>
    </row>
    <row r="3916" spans="4:4">
      <c r="D3916" s="827"/>
    </row>
    <row r="3917" spans="4:4">
      <c r="D3917" s="827"/>
    </row>
    <row r="3918" spans="4:4">
      <c r="D3918" s="827"/>
    </row>
    <row r="3919" spans="4:4">
      <c r="D3919" s="827"/>
    </row>
    <row r="3920" spans="4:4">
      <c r="D3920" s="827"/>
    </row>
    <row r="3921" spans="4:4">
      <c r="D3921" s="827"/>
    </row>
    <row r="3922" spans="4:4">
      <c r="D3922" s="827"/>
    </row>
    <row r="3923" spans="4:4">
      <c r="D3923" s="827"/>
    </row>
    <row r="3924" spans="4:4">
      <c r="D3924" s="827"/>
    </row>
    <row r="3925" spans="4:4">
      <c r="D3925" s="827"/>
    </row>
    <row r="3926" spans="4:4">
      <c r="D3926" s="827"/>
    </row>
    <row r="3927" spans="4:4">
      <c r="D3927" s="827"/>
    </row>
    <row r="3928" spans="4:4">
      <c r="D3928" s="827"/>
    </row>
    <row r="3929" spans="4:4">
      <c r="D3929" s="827"/>
    </row>
    <row r="3930" spans="4:4">
      <c r="D3930" s="827"/>
    </row>
    <row r="3931" spans="4:4">
      <c r="D3931" s="827"/>
    </row>
    <row r="3932" spans="4:4">
      <c r="D3932" s="827"/>
    </row>
    <row r="3933" spans="4:4">
      <c r="D3933" s="827"/>
    </row>
    <row r="3934" spans="4:4">
      <c r="D3934" s="827"/>
    </row>
    <row r="3935" spans="4:4">
      <c r="D3935" s="827"/>
    </row>
    <row r="3936" spans="4:4">
      <c r="D3936" s="827"/>
    </row>
    <row r="3937" spans="4:4">
      <c r="D3937" s="827"/>
    </row>
    <row r="3938" spans="4:4">
      <c r="D3938" s="827"/>
    </row>
    <row r="3939" spans="4:4">
      <c r="D3939" s="827"/>
    </row>
    <row r="3940" spans="4:4">
      <c r="D3940" s="827"/>
    </row>
    <row r="3941" spans="4:4">
      <c r="D3941" s="827"/>
    </row>
    <row r="3942" spans="4:4">
      <c r="D3942" s="827"/>
    </row>
    <row r="3943" spans="4:4">
      <c r="D3943" s="827"/>
    </row>
    <row r="3944" spans="4:4">
      <c r="D3944" s="827"/>
    </row>
    <row r="3945" spans="4:4">
      <c r="D3945" s="827"/>
    </row>
    <row r="3946" spans="4:4">
      <c r="D3946" s="827"/>
    </row>
    <row r="3947" spans="4:4">
      <c r="D3947" s="827"/>
    </row>
    <row r="3948" spans="4:4">
      <c r="D3948" s="827"/>
    </row>
    <row r="3949" spans="4:4">
      <c r="D3949" s="827"/>
    </row>
    <row r="3950" spans="4:4">
      <c r="D3950" s="827"/>
    </row>
    <row r="3951" spans="4:4">
      <c r="D3951" s="827"/>
    </row>
    <row r="3952" spans="4:4">
      <c r="D3952" s="827"/>
    </row>
    <row r="3953" spans="4:4">
      <c r="D3953" s="827"/>
    </row>
    <row r="3954" spans="4:4">
      <c r="D3954" s="827"/>
    </row>
    <row r="3955" spans="4:4">
      <c r="D3955" s="827"/>
    </row>
    <row r="3956" spans="4:4">
      <c r="D3956" s="827"/>
    </row>
    <row r="3957" spans="4:4">
      <c r="D3957" s="827"/>
    </row>
    <row r="3958" spans="4:4">
      <c r="D3958" s="827"/>
    </row>
    <row r="3959" spans="4:4">
      <c r="D3959" s="827"/>
    </row>
    <row r="3960" spans="4:4">
      <c r="D3960" s="827"/>
    </row>
    <row r="3961" spans="4:4">
      <c r="D3961" s="827"/>
    </row>
    <row r="3962" spans="4:4">
      <c r="D3962" s="827"/>
    </row>
    <row r="3963" spans="4:4">
      <c r="D3963" s="827"/>
    </row>
    <row r="3964" spans="4:4">
      <c r="D3964" s="827"/>
    </row>
    <row r="3965" spans="4:4">
      <c r="D3965" s="827"/>
    </row>
    <row r="3966" spans="4:4">
      <c r="D3966" s="827"/>
    </row>
    <row r="3967" spans="4:4">
      <c r="D3967" s="827"/>
    </row>
    <row r="3968" spans="4:4">
      <c r="D3968" s="827"/>
    </row>
    <row r="3969" spans="4:4">
      <c r="D3969" s="827"/>
    </row>
    <row r="3970" spans="4:4">
      <c r="D3970" s="827"/>
    </row>
    <row r="3971" spans="4:4">
      <c r="D3971" s="827"/>
    </row>
    <row r="3972" spans="4:4">
      <c r="D3972" s="827"/>
    </row>
    <row r="3973" spans="4:4">
      <c r="D3973" s="827"/>
    </row>
    <row r="3974" spans="4:4">
      <c r="D3974" s="827"/>
    </row>
    <row r="3975" spans="4:4">
      <c r="D3975" s="827"/>
    </row>
    <row r="3976" spans="4:4">
      <c r="D3976" s="827"/>
    </row>
    <row r="3977" spans="4:4">
      <c r="D3977" s="827"/>
    </row>
    <row r="3978" spans="4:4">
      <c r="D3978" s="827"/>
    </row>
    <row r="3979" spans="4:4">
      <c r="D3979" s="827"/>
    </row>
    <row r="3980" spans="4:4">
      <c r="D3980" s="827"/>
    </row>
    <row r="3981" spans="4:4">
      <c r="D3981" s="827"/>
    </row>
    <row r="3982" spans="4:4">
      <c r="D3982" s="827"/>
    </row>
    <row r="3983" spans="4:4">
      <c r="D3983" s="827"/>
    </row>
    <row r="3984" spans="4:4">
      <c r="D3984" s="827"/>
    </row>
    <row r="3985" spans="4:4">
      <c r="D3985" s="827"/>
    </row>
    <row r="3986" spans="4:4">
      <c r="D3986" s="827"/>
    </row>
    <row r="3987" spans="4:4">
      <c r="D3987" s="827"/>
    </row>
    <row r="3988" spans="4:4">
      <c r="D3988" s="827"/>
    </row>
    <row r="3989" spans="4:4">
      <c r="D3989" s="827"/>
    </row>
    <row r="3990" spans="4:4">
      <c r="D3990" s="827"/>
    </row>
    <row r="3991" spans="4:4">
      <c r="D3991" s="827"/>
    </row>
    <row r="3992" spans="4:4">
      <c r="D3992" s="827"/>
    </row>
    <row r="3993" spans="4:4">
      <c r="D3993" s="827"/>
    </row>
    <row r="3994" spans="4:4">
      <c r="D3994" s="827"/>
    </row>
    <row r="3995" spans="4:4">
      <c r="D3995" s="827"/>
    </row>
    <row r="3996" spans="4:4">
      <c r="D3996" s="827"/>
    </row>
    <row r="3997" spans="4:4">
      <c r="D3997" s="827"/>
    </row>
    <row r="3998" spans="4:4">
      <c r="D3998" s="827"/>
    </row>
    <row r="3999" spans="4:4">
      <c r="D3999" s="827"/>
    </row>
    <row r="4000" spans="4:4">
      <c r="D4000" s="827"/>
    </row>
    <row r="4001" spans="4:4">
      <c r="D4001" s="827"/>
    </row>
    <row r="4002" spans="4:4">
      <c r="D4002" s="827"/>
    </row>
    <row r="4003" spans="4:4">
      <c r="D4003" s="827"/>
    </row>
    <row r="4004" spans="4:4">
      <c r="D4004" s="827"/>
    </row>
    <row r="4005" spans="4:4">
      <c r="D4005" s="827"/>
    </row>
    <row r="4006" spans="4:4">
      <c r="D4006" s="827"/>
    </row>
    <row r="4007" spans="4:4">
      <c r="D4007" s="827"/>
    </row>
    <row r="4008" spans="4:4">
      <c r="D4008" s="827"/>
    </row>
    <row r="4009" spans="4:4">
      <c r="D4009" s="827"/>
    </row>
    <row r="4010" spans="4:4">
      <c r="D4010" s="827"/>
    </row>
    <row r="4011" spans="4:4">
      <c r="D4011" s="827"/>
    </row>
    <row r="4012" spans="4:4">
      <c r="D4012" s="827"/>
    </row>
    <row r="4013" spans="4:4">
      <c r="D4013" s="827"/>
    </row>
    <row r="4014" spans="4:4">
      <c r="D4014" s="827"/>
    </row>
    <row r="4015" spans="4:4">
      <c r="D4015" s="827"/>
    </row>
    <row r="4016" spans="4:4">
      <c r="D4016" s="827"/>
    </row>
    <row r="4017" spans="4:4">
      <c r="D4017" s="827"/>
    </row>
    <row r="4018" spans="4:4">
      <c r="D4018" s="827"/>
    </row>
    <row r="4019" spans="4:4">
      <c r="D4019" s="827"/>
    </row>
    <row r="4020" spans="4:4">
      <c r="D4020" s="827"/>
    </row>
    <row r="4021" spans="4:4">
      <c r="D4021" s="827"/>
    </row>
    <row r="4022" spans="4:4">
      <c r="D4022" s="827"/>
    </row>
    <row r="4023" spans="4:4">
      <c r="D4023" s="827"/>
    </row>
    <row r="4024" spans="4:4">
      <c r="D4024" s="827"/>
    </row>
    <row r="4025" spans="4:4">
      <c r="D4025" s="827"/>
    </row>
    <row r="4026" spans="4:4">
      <c r="D4026" s="827"/>
    </row>
    <row r="4027" spans="4:4">
      <c r="D4027" s="827"/>
    </row>
    <row r="4028" spans="4:4">
      <c r="D4028" s="827"/>
    </row>
    <row r="4029" spans="4:4">
      <c r="D4029" s="827"/>
    </row>
    <row r="4030" spans="4:4">
      <c r="D4030" s="827"/>
    </row>
    <row r="4031" spans="4:4">
      <c r="D4031" s="827"/>
    </row>
    <row r="4032" spans="4:4">
      <c r="D4032" s="827"/>
    </row>
    <row r="4033" spans="4:4">
      <c r="D4033" s="827"/>
    </row>
    <row r="4034" spans="4:4">
      <c r="D4034" s="827"/>
    </row>
    <row r="4035" spans="4:4">
      <c r="D4035" s="827"/>
    </row>
    <row r="4036" spans="4:4">
      <c r="D4036" s="827"/>
    </row>
    <row r="4037" spans="4:4">
      <c r="D4037" s="827"/>
    </row>
    <row r="4038" spans="4:4">
      <c r="D4038" s="827"/>
    </row>
    <row r="4039" spans="4:4">
      <c r="D4039" s="827"/>
    </row>
    <row r="4040" spans="4:4">
      <c r="D4040" s="827"/>
    </row>
    <row r="4041" spans="4:4">
      <c r="D4041" s="827"/>
    </row>
    <row r="4042" spans="4:4">
      <c r="D4042" s="827"/>
    </row>
    <row r="4043" spans="4:4">
      <c r="D4043" s="827"/>
    </row>
    <row r="4044" spans="4:4">
      <c r="D4044" s="827"/>
    </row>
    <row r="4045" spans="4:4">
      <c r="D4045" s="827"/>
    </row>
    <row r="4046" spans="4:4">
      <c r="D4046" s="827"/>
    </row>
    <row r="4047" spans="4:4">
      <c r="D4047" s="827"/>
    </row>
    <row r="4048" spans="4:4">
      <c r="D4048" s="827"/>
    </row>
    <row r="4049" spans="4:4">
      <c r="D4049" s="827"/>
    </row>
    <row r="4050" spans="4:4">
      <c r="D4050" s="827"/>
    </row>
    <row r="4051" spans="4:4">
      <c r="D4051" s="827"/>
    </row>
    <row r="4052" spans="4:4">
      <c r="D4052" s="827"/>
    </row>
    <row r="4053" spans="4:4">
      <c r="D4053" s="827"/>
    </row>
    <row r="4054" spans="4:4">
      <c r="D4054" s="827"/>
    </row>
    <row r="4055" spans="4:4">
      <c r="D4055" s="827"/>
    </row>
    <row r="4056" spans="4:4">
      <c r="D4056" s="827"/>
    </row>
    <row r="4057" spans="4:4">
      <c r="D4057" s="827"/>
    </row>
    <row r="4058" spans="4:4">
      <c r="D4058" s="827"/>
    </row>
    <row r="4059" spans="4:4">
      <c r="D4059" s="827"/>
    </row>
    <row r="4060" spans="4:4">
      <c r="D4060" s="827"/>
    </row>
    <row r="4061" spans="4:4">
      <c r="D4061" s="827"/>
    </row>
    <row r="4062" spans="4:4">
      <c r="D4062" s="827"/>
    </row>
    <row r="4063" spans="4:4">
      <c r="D4063" s="827"/>
    </row>
    <row r="4064" spans="4:4">
      <c r="D4064" s="827"/>
    </row>
    <row r="4065" spans="4:4">
      <c r="D4065" s="827"/>
    </row>
    <row r="4066" spans="4:4">
      <c r="D4066" s="827"/>
    </row>
    <row r="4067" spans="4:4">
      <c r="D4067" s="827"/>
    </row>
    <row r="4068" spans="4:4">
      <c r="D4068" s="827"/>
    </row>
    <row r="4069" spans="4:4">
      <c r="D4069" s="827"/>
    </row>
    <row r="4070" spans="4:4">
      <c r="D4070" s="827"/>
    </row>
    <row r="4071" spans="4:4">
      <c r="D4071" s="827"/>
    </row>
    <row r="4072" spans="4:4">
      <c r="D4072" s="827"/>
    </row>
    <row r="4073" spans="4:4">
      <c r="D4073" s="827"/>
    </row>
    <row r="4074" spans="4:4">
      <c r="D4074" s="827"/>
    </row>
    <row r="4075" spans="4:4">
      <c r="D4075" s="827"/>
    </row>
    <row r="4076" spans="4:4">
      <c r="D4076" s="827"/>
    </row>
    <row r="4077" spans="4:4">
      <c r="D4077" s="827"/>
    </row>
    <row r="4078" spans="4:4">
      <c r="D4078" s="827"/>
    </row>
    <row r="4079" spans="4:4">
      <c r="D4079" s="827"/>
    </row>
    <row r="4080" spans="4:4">
      <c r="D4080" s="827"/>
    </row>
    <row r="4081" spans="4:4">
      <c r="D4081" s="827"/>
    </row>
    <row r="4082" spans="4:4">
      <c r="D4082" s="827"/>
    </row>
    <row r="4083" spans="4:4">
      <c r="D4083" s="827"/>
    </row>
    <row r="4084" spans="4:4">
      <c r="D4084" s="827"/>
    </row>
    <row r="4085" spans="4:4">
      <c r="D4085" s="827"/>
    </row>
    <row r="4086" spans="4:4">
      <c r="D4086" s="827"/>
    </row>
    <row r="4087" spans="4:4">
      <c r="D4087" s="827"/>
    </row>
    <row r="4088" spans="4:4">
      <c r="D4088" s="827"/>
    </row>
    <row r="4089" spans="4:4">
      <c r="D4089" s="827"/>
    </row>
    <row r="4090" spans="4:4">
      <c r="D4090" s="827"/>
    </row>
    <row r="4091" spans="4:4">
      <c r="D4091" s="827"/>
    </row>
    <row r="4092" spans="4:4">
      <c r="D4092" s="827"/>
    </row>
    <row r="4093" spans="4:4">
      <c r="D4093" s="827"/>
    </row>
    <row r="4094" spans="4:4">
      <c r="D4094" s="827"/>
    </row>
    <row r="4095" spans="4:4">
      <c r="D4095" s="827"/>
    </row>
    <row r="4096" spans="4:4">
      <c r="D4096" s="827"/>
    </row>
    <row r="4097" spans="4:4">
      <c r="D4097" s="827"/>
    </row>
    <row r="4098" spans="4:4">
      <c r="D4098" s="827"/>
    </row>
    <row r="4099" spans="4:4">
      <c r="D4099" s="827"/>
    </row>
    <row r="4100" spans="4:4">
      <c r="D4100" s="827"/>
    </row>
    <row r="4101" spans="4:4">
      <c r="D4101" s="827"/>
    </row>
    <row r="4102" spans="4:4">
      <c r="D4102" s="827"/>
    </row>
    <row r="4103" spans="4:4">
      <c r="D4103" s="827"/>
    </row>
    <row r="4104" spans="4:4">
      <c r="D4104" s="827"/>
    </row>
    <row r="4105" spans="4:4">
      <c r="D4105" s="827"/>
    </row>
    <row r="4106" spans="4:4">
      <c r="D4106" s="827"/>
    </row>
    <row r="4107" spans="4:4">
      <c r="D4107" s="827"/>
    </row>
    <row r="4108" spans="4:4">
      <c r="D4108" s="827"/>
    </row>
    <row r="4109" spans="4:4">
      <c r="D4109" s="827"/>
    </row>
    <row r="4110" spans="4:4">
      <c r="D4110" s="827"/>
    </row>
    <row r="4111" spans="4:4">
      <c r="D4111" s="827"/>
    </row>
    <row r="4112" spans="4:4">
      <c r="D4112" s="827"/>
    </row>
    <row r="4113" spans="4:4">
      <c r="D4113" s="827"/>
    </row>
    <row r="4114" spans="4:4">
      <c r="D4114" s="827"/>
    </row>
    <row r="4115" spans="4:4">
      <c r="D4115" s="827"/>
    </row>
    <row r="4116" spans="4:4">
      <c r="D4116" s="827"/>
    </row>
    <row r="4117" spans="4:4">
      <c r="D4117" s="827"/>
    </row>
    <row r="4118" spans="4:4">
      <c r="D4118" s="827"/>
    </row>
    <row r="4119" spans="4:4">
      <c r="D4119" s="827"/>
    </row>
    <row r="4120" spans="4:4">
      <c r="D4120" s="827"/>
    </row>
    <row r="4121" spans="4:4">
      <c r="D4121" s="827"/>
    </row>
    <row r="4122" spans="4:4">
      <c r="D4122" s="827"/>
    </row>
    <row r="4123" spans="4:4">
      <c r="D4123" s="827"/>
    </row>
    <row r="4124" spans="4:4">
      <c r="D4124" s="827"/>
    </row>
    <row r="4125" spans="4:4">
      <c r="D4125" s="827"/>
    </row>
    <row r="4126" spans="4:4">
      <c r="D4126" s="827"/>
    </row>
    <row r="4127" spans="4:4">
      <c r="D4127" s="827"/>
    </row>
    <row r="4128" spans="4:4">
      <c r="D4128" s="827"/>
    </row>
    <row r="4129" spans="4:4">
      <c r="D4129" s="827"/>
    </row>
    <row r="4130" spans="4:4">
      <c r="D4130" s="827"/>
    </row>
    <row r="4131" spans="4:4">
      <c r="D4131" s="827"/>
    </row>
    <row r="4132" spans="4:4">
      <c r="D4132" s="827"/>
    </row>
    <row r="4133" spans="4:4">
      <c r="D4133" s="827"/>
    </row>
    <row r="4134" spans="4:4">
      <c r="D4134" s="827"/>
    </row>
    <row r="4135" spans="4:4">
      <c r="D4135" s="827"/>
    </row>
    <row r="4136" spans="4:4">
      <c r="D4136" s="827"/>
    </row>
    <row r="4137" spans="4:4">
      <c r="D4137" s="827"/>
    </row>
    <row r="4138" spans="4:4">
      <c r="D4138" s="827"/>
    </row>
    <row r="4139" spans="4:4">
      <c r="D4139" s="827"/>
    </row>
    <row r="4140" spans="4:4">
      <c r="D4140" s="827"/>
    </row>
    <row r="4141" spans="4:4">
      <c r="D4141" s="827"/>
    </row>
    <row r="4142" spans="4:4">
      <c r="D4142" s="827"/>
    </row>
    <row r="4143" spans="4:4">
      <c r="D4143" s="827"/>
    </row>
    <row r="4144" spans="4:4">
      <c r="D4144" s="827"/>
    </row>
    <row r="4145" spans="4:4">
      <c r="D4145" s="827"/>
    </row>
    <row r="4146" spans="4:4">
      <c r="D4146" s="827"/>
    </row>
    <row r="4147" spans="4:4">
      <c r="D4147" s="827"/>
    </row>
    <row r="4148" spans="4:4">
      <c r="D4148" s="827"/>
    </row>
    <row r="4149" spans="4:4">
      <c r="D4149" s="827"/>
    </row>
    <row r="4150" spans="4:4">
      <c r="D4150" s="827"/>
    </row>
    <row r="4151" spans="4:4">
      <c r="D4151" s="827"/>
    </row>
    <row r="4152" spans="4:4">
      <c r="D4152" s="827"/>
    </row>
    <row r="4153" spans="4:4">
      <c r="D4153" s="827"/>
    </row>
    <row r="4154" spans="4:4">
      <c r="D4154" s="827"/>
    </row>
    <row r="4155" spans="4:4">
      <c r="D4155" s="827"/>
    </row>
    <row r="4156" spans="4:4">
      <c r="D4156" s="827"/>
    </row>
    <row r="4157" spans="4:4">
      <c r="D4157" s="827"/>
    </row>
    <row r="4158" spans="4:4">
      <c r="D4158" s="827"/>
    </row>
    <row r="4159" spans="4:4">
      <c r="D4159" s="827"/>
    </row>
    <row r="4160" spans="4:4">
      <c r="D4160" s="827"/>
    </row>
    <row r="4161" spans="4:4">
      <c r="D4161" s="827"/>
    </row>
    <row r="4162" spans="4:4">
      <c r="D4162" s="827"/>
    </row>
    <row r="4163" spans="4:4">
      <c r="D4163" s="827"/>
    </row>
    <row r="4164" spans="4:4">
      <c r="D4164" s="827"/>
    </row>
    <row r="4165" spans="4:4">
      <c r="D4165" s="827"/>
    </row>
    <row r="4166" spans="4:4">
      <c r="D4166" s="827"/>
    </row>
    <row r="4167" spans="4:4">
      <c r="D4167" s="827"/>
    </row>
    <row r="4168" spans="4:4">
      <c r="D4168" s="827"/>
    </row>
    <row r="4169" spans="4:4">
      <c r="D4169" s="827"/>
    </row>
    <row r="4170" spans="4:4">
      <c r="D4170" s="827"/>
    </row>
    <row r="4171" spans="4:4">
      <c r="D4171" s="827"/>
    </row>
    <row r="4172" spans="4:4">
      <c r="D4172" s="827"/>
    </row>
    <row r="4173" spans="4:4">
      <c r="D4173" s="827"/>
    </row>
    <row r="4174" spans="4:4">
      <c r="D4174" s="827"/>
    </row>
    <row r="4175" spans="4:4">
      <c r="D4175" s="827"/>
    </row>
    <row r="4176" spans="4:4">
      <c r="D4176" s="827"/>
    </row>
    <row r="4177" spans="4:4">
      <c r="D4177" s="827"/>
    </row>
    <row r="4178" spans="4:4">
      <c r="D4178" s="827"/>
    </row>
    <row r="4179" spans="4:4">
      <c r="D4179" s="827"/>
    </row>
    <row r="4180" spans="4:4">
      <c r="D4180" s="827"/>
    </row>
    <row r="4181" spans="4:4">
      <c r="D4181" s="827"/>
    </row>
    <row r="4182" spans="4:4">
      <c r="D4182" s="827"/>
    </row>
    <row r="4183" spans="4:4">
      <c r="D4183" s="827"/>
    </row>
    <row r="4184" spans="4:4">
      <c r="D4184" s="827"/>
    </row>
    <row r="4185" spans="4:4">
      <c r="D4185" s="827"/>
    </row>
    <row r="4186" spans="4:4">
      <c r="D4186" s="827"/>
    </row>
    <row r="4187" spans="4:4">
      <c r="D4187" s="827"/>
    </row>
    <row r="4188" spans="4:4">
      <c r="D4188" s="827"/>
    </row>
    <row r="4189" spans="4:4">
      <c r="D4189" s="827"/>
    </row>
    <row r="4190" spans="4:4">
      <c r="D4190" s="827"/>
    </row>
    <row r="4191" spans="4:4">
      <c r="D4191" s="827"/>
    </row>
    <row r="4192" spans="4:4">
      <c r="D4192" s="827"/>
    </row>
    <row r="4193" spans="4:4">
      <c r="D4193" s="827"/>
    </row>
    <row r="4194" spans="4:4">
      <c r="D4194" s="827"/>
    </row>
    <row r="4195" spans="4:4">
      <c r="D4195" s="827"/>
    </row>
    <row r="4196" spans="4:4">
      <c r="D4196" s="827"/>
    </row>
    <row r="4197" spans="4:4">
      <c r="D4197" s="827"/>
    </row>
    <row r="4198" spans="4:4">
      <c r="D4198" s="827"/>
    </row>
    <row r="4199" spans="4:4">
      <c r="D4199" s="827"/>
    </row>
    <row r="4200" spans="4:4">
      <c r="D4200" s="827"/>
    </row>
    <row r="4201" spans="4:4">
      <c r="D4201" s="827"/>
    </row>
    <row r="4202" spans="4:4">
      <c r="D4202" s="827"/>
    </row>
    <row r="4203" spans="4:4">
      <c r="D4203" s="827"/>
    </row>
    <row r="4204" spans="4:4">
      <c r="D4204" s="827"/>
    </row>
    <row r="4205" spans="4:4">
      <c r="D4205" s="827"/>
    </row>
    <row r="4206" spans="4:4">
      <c r="D4206" s="827"/>
    </row>
    <row r="4207" spans="4:4">
      <c r="D4207" s="827"/>
    </row>
    <row r="4208" spans="4:4">
      <c r="D4208" s="827"/>
    </row>
    <row r="4209" spans="4:4">
      <c r="D4209" s="827"/>
    </row>
    <row r="4210" spans="4:4">
      <c r="D4210" s="827"/>
    </row>
    <row r="4211" spans="4:4">
      <c r="D4211" s="827"/>
    </row>
    <row r="4212" spans="4:4">
      <c r="D4212" s="827"/>
    </row>
    <row r="4213" spans="4:4">
      <c r="D4213" s="827"/>
    </row>
    <row r="4214" spans="4:4">
      <c r="D4214" s="827"/>
    </row>
    <row r="4215" spans="4:4">
      <c r="D4215" s="827"/>
    </row>
    <row r="4216" spans="4:4">
      <c r="D4216" s="827"/>
    </row>
    <row r="4217" spans="4:4">
      <c r="D4217" s="827"/>
    </row>
    <row r="4218" spans="4:4">
      <c r="D4218" s="827"/>
    </row>
    <row r="4219" spans="4:4">
      <c r="D4219" s="827"/>
    </row>
    <row r="4220" spans="4:4">
      <c r="D4220" s="827"/>
    </row>
    <row r="4221" spans="4:4">
      <c r="D4221" s="827"/>
    </row>
    <row r="4222" spans="4:4">
      <c r="D4222" s="827"/>
    </row>
    <row r="4223" spans="4:4">
      <c r="D4223" s="827"/>
    </row>
    <row r="4224" spans="4:4">
      <c r="D4224" s="827"/>
    </row>
    <row r="4225" spans="4:4">
      <c r="D4225" s="827"/>
    </row>
    <row r="4226" spans="4:4">
      <c r="D4226" s="827"/>
    </row>
    <row r="4227" spans="4:4">
      <c r="D4227" s="827"/>
    </row>
    <row r="4228" spans="4:4">
      <c r="D4228" s="827"/>
    </row>
    <row r="4229" spans="4:4">
      <c r="D4229" s="827"/>
    </row>
    <row r="4230" spans="4:4">
      <c r="D4230" s="827"/>
    </row>
    <row r="4231" spans="4:4">
      <c r="D4231" s="827"/>
    </row>
    <row r="4232" spans="4:4">
      <c r="D4232" s="827"/>
    </row>
    <row r="4233" spans="4:4">
      <c r="D4233" s="827"/>
    </row>
    <row r="4234" spans="4:4">
      <c r="D4234" s="827"/>
    </row>
    <row r="4235" spans="4:4">
      <c r="D4235" s="827"/>
    </row>
    <row r="4236" spans="4:4">
      <c r="D4236" s="827"/>
    </row>
    <row r="4237" spans="4:4">
      <c r="D4237" s="827"/>
    </row>
    <row r="4238" spans="4:4">
      <c r="D4238" s="827"/>
    </row>
    <row r="4239" spans="4:4">
      <c r="D4239" s="827"/>
    </row>
    <row r="4240" spans="4:4">
      <c r="D4240" s="827"/>
    </row>
    <row r="4241" spans="4:4">
      <c r="D4241" s="827"/>
    </row>
    <row r="4242" spans="4:4">
      <c r="D4242" s="827"/>
    </row>
    <row r="4243" spans="4:4">
      <c r="D4243" s="827"/>
    </row>
    <row r="4244" spans="4:4">
      <c r="D4244" s="827"/>
    </row>
    <row r="4245" spans="4:4">
      <c r="D4245" s="827"/>
    </row>
    <row r="4246" spans="4:4">
      <c r="D4246" s="827"/>
    </row>
    <row r="4247" spans="4:4">
      <c r="D4247" s="827"/>
    </row>
    <row r="4248" spans="4:4">
      <c r="D4248" s="827"/>
    </row>
    <row r="4249" spans="4:4">
      <c r="D4249" s="827"/>
    </row>
    <row r="4250" spans="4:4">
      <c r="D4250" s="827"/>
    </row>
    <row r="4251" spans="4:4">
      <c r="D4251" s="827"/>
    </row>
    <row r="4252" spans="4:4">
      <c r="D4252" s="827"/>
    </row>
    <row r="4253" spans="4:4">
      <c r="D4253" s="827"/>
    </row>
    <row r="4254" spans="4:4">
      <c r="D4254" s="827"/>
    </row>
    <row r="4255" spans="4:4">
      <c r="D4255" s="827"/>
    </row>
    <row r="4256" spans="4:4">
      <c r="D4256" s="827"/>
    </row>
    <row r="4257" spans="4:4">
      <c r="D4257" s="827"/>
    </row>
    <row r="4258" spans="4:4">
      <c r="D4258" s="827"/>
    </row>
    <row r="4259" spans="4:4">
      <c r="D4259" s="827"/>
    </row>
    <row r="4260" spans="4:4">
      <c r="D4260" s="827"/>
    </row>
    <row r="4261" spans="4:4">
      <c r="D4261" s="827"/>
    </row>
    <row r="4262" spans="4:4">
      <c r="D4262" s="827"/>
    </row>
    <row r="4263" spans="4:4">
      <c r="D4263" s="827"/>
    </row>
    <row r="4264" spans="4:4">
      <c r="D4264" s="827"/>
    </row>
    <row r="4265" spans="4:4">
      <c r="D4265" s="827"/>
    </row>
    <row r="4266" spans="4:4">
      <c r="D4266" s="827"/>
    </row>
    <row r="4267" spans="4:4">
      <c r="D4267" s="827"/>
    </row>
    <row r="4268" spans="4:4">
      <c r="D4268" s="827"/>
    </row>
    <row r="4269" spans="4:4">
      <c r="D4269" s="827"/>
    </row>
    <row r="4270" spans="4:4">
      <c r="D4270" s="827"/>
    </row>
    <row r="4271" spans="4:4">
      <c r="D4271" s="827"/>
    </row>
    <row r="4272" spans="4:4">
      <c r="D4272" s="827"/>
    </row>
    <row r="4273" spans="4:4">
      <c r="D4273" s="827"/>
    </row>
    <row r="4274" spans="4:4">
      <c r="D4274" s="827"/>
    </row>
    <row r="4275" spans="4:4">
      <c r="D4275" s="827"/>
    </row>
    <row r="4276" spans="4:4">
      <c r="D4276" s="827"/>
    </row>
    <row r="4277" spans="4:4">
      <c r="D4277" s="827"/>
    </row>
    <row r="4278" spans="4:4">
      <c r="D4278" s="827"/>
    </row>
    <row r="4279" spans="4:4">
      <c r="D4279" s="827"/>
    </row>
    <row r="4280" spans="4:4">
      <c r="D4280" s="827"/>
    </row>
    <row r="4281" spans="4:4">
      <c r="D4281" s="827"/>
    </row>
    <row r="4282" spans="4:4">
      <c r="D4282" s="827"/>
    </row>
    <row r="4283" spans="4:4">
      <c r="D4283" s="827"/>
    </row>
    <row r="4284" spans="4:4">
      <c r="D4284" s="827"/>
    </row>
    <row r="4285" spans="4:4">
      <c r="D4285" s="827"/>
    </row>
    <row r="4286" spans="4:4">
      <c r="D4286" s="827"/>
    </row>
    <row r="4287" spans="4:4">
      <c r="D4287" s="827"/>
    </row>
    <row r="4288" spans="4:4">
      <c r="D4288" s="827"/>
    </row>
    <row r="4289" spans="4:4">
      <c r="D4289" s="827"/>
    </row>
    <row r="4290" spans="4:4">
      <c r="D4290" s="827"/>
    </row>
    <row r="4291" spans="4:4">
      <c r="D4291" s="827"/>
    </row>
    <row r="4292" spans="4:4">
      <c r="D4292" s="827"/>
    </row>
    <row r="4293" spans="4:4">
      <c r="D4293" s="827"/>
    </row>
    <row r="4294" spans="4:4">
      <c r="D4294" s="827"/>
    </row>
    <row r="4295" spans="4:4">
      <c r="D4295" s="827"/>
    </row>
    <row r="4296" spans="4:4">
      <c r="D4296" s="827"/>
    </row>
    <row r="4297" spans="4:4">
      <c r="D4297" s="827"/>
    </row>
    <row r="4298" spans="4:4">
      <c r="D4298" s="827"/>
    </row>
    <row r="4299" spans="4:4">
      <c r="D4299" s="827"/>
    </row>
    <row r="4300" spans="4:4">
      <c r="D4300" s="827"/>
    </row>
    <row r="4301" spans="4:4">
      <c r="D4301" s="827"/>
    </row>
    <row r="4302" spans="4:4">
      <c r="D4302" s="827"/>
    </row>
    <row r="4303" spans="4:4">
      <c r="D4303" s="827"/>
    </row>
    <row r="4304" spans="4:4">
      <c r="D4304" s="827"/>
    </row>
    <row r="4305" spans="4:4">
      <c r="D4305" s="827"/>
    </row>
    <row r="4306" spans="4:4">
      <c r="D4306" s="827"/>
    </row>
    <row r="4307" spans="4:4">
      <c r="D4307" s="827"/>
    </row>
    <row r="4308" spans="4:4">
      <c r="D4308" s="827"/>
    </row>
    <row r="4309" spans="4:4">
      <c r="D4309" s="827"/>
    </row>
    <row r="4310" spans="4:4">
      <c r="D4310" s="827"/>
    </row>
    <row r="4311" spans="4:4">
      <c r="D4311" s="827"/>
    </row>
    <row r="4312" spans="4:4">
      <c r="D4312" s="827"/>
    </row>
    <row r="4313" spans="4:4">
      <c r="D4313" s="827"/>
    </row>
    <row r="4314" spans="4:4">
      <c r="D4314" s="827"/>
    </row>
    <row r="4315" spans="4:4">
      <c r="D4315" s="827"/>
    </row>
    <row r="4316" spans="4:4">
      <c r="D4316" s="827"/>
    </row>
    <row r="4317" spans="4:4">
      <c r="D4317" s="827"/>
    </row>
    <row r="4318" spans="4:4">
      <c r="D4318" s="827"/>
    </row>
    <row r="4319" spans="4:4">
      <c r="D4319" s="827"/>
    </row>
    <row r="4320" spans="4:4">
      <c r="D4320" s="827"/>
    </row>
    <row r="4321" spans="4:4">
      <c r="D4321" s="827"/>
    </row>
    <row r="4322" spans="4:4">
      <c r="D4322" s="827"/>
    </row>
    <row r="4323" spans="4:4">
      <c r="D4323" s="827"/>
    </row>
    <row r="4324" spans="4:4">
      <c r="D4324" s="827"/>
    </row>
    <row r="4325" spans="4:4">
      <c r="D4325" s="827"/>
    </row>
    <row r="4326" spans="4:4">
      <c r="D4326" s="827"/>
    </row>
    <row r="4327" spans="4:4">
      <c r="D4327" s="827"/>
    </row>
    <row r="4328" spans="4:4">
      <c r="D4328" s="827"/>
    </row>
    <row r="4329" spans="4:4">
      <c r="D4329" s="827"/>
    </row>
    <row r="4330" spans="4:4">
      <c r="D4330" s="827"/>
    </row>
    <row r="4331" spans="4:4">
      <c r="D4331" s="827"/>
    </row>
    <row r="4332" spans="4:4">
      <c r="D4332" s="827"/>
    </row>
    <row r="4333" spans="4:4">
      <c r="D4333" s="827"/>
    </row>
    <row r="4334" spans="4:4">
      <c r="D4334" s="827"/>
    </row>
    <row r="4335" spans="4:4">
      <c r="D4335" s="827"/>
    </row>
    <row r="4336" spans="4:4">
      <c r="D4336" s="827"/>
    </row>
    <row r="4337" spans="4:4">
      <c r="D4337" s="827"/>
    </row>
    <row r="4338" spans="4:4">
      <c r="D4338" s="827"/>
    </row>
    <row r="4339" spans="4:4">
      <c r="D4339" s="827"/>
    </row>
    <row r="4340" spans="4:4">
      <c r="D4340" s="827"/>
    </row>
    <row r="4341" spans="4:4">
      <c r="D4341" s="827"/>
    </row>
    <row r="4342" spans="4:4">
      <c r="D4342" s="827"/>
    </row>
    <row r="4343" spans="4:4">
      <c r="D4343" s="827"/>
    </row>
    <row r="4344" spans="4:4">
      <c r="D4344" s="827"/>
    </row>
    <row r="4345" spans="4:4">
      <c r="D4345" s="827"/>
    </row>
    <row r="4346" spans="4:4">
      <c r="D4346" s="827"/>
    </row>
    <row r="4347" spans="4:4">
      <c r="D4347" s="827"/>
    </row>
    <row r="4348" spans="4:4">
      <c r="D4348" s="827"/>
    </row>
    <row r="4349" spans="4:4">
      <c r="D4349" s="827"/>
    </row>
    <row r="4350" spans="4:4">
      <c r="D4350" s="827"/>
    </row>
    <row r="4351" spans="4:4">
      <c r="D4351" s="827"/>
    </row>
    <row r="4352" spans="4:4">
      <c r="D4352" s="827"/>
    </row>
    <row r="4353" spans="4:4">
      <c r="D4353" s="827"/>
    </row>
    <row r="4354" spans="4:4">
      <c r="D4354" s="827"/>
    </row>
    <row r="4355" spans="4:4">
      <c r="D4355" s="827"/>
    </row>
    <row r="4356" spans="4:4">
      <c r="D4356" s="827"/>
    </row>
    <row r="4357" spans="4:4">
      <c r="D4357" s="827"/>
    </row>
    <row r="4358" spans="4:4">
      <c r="D4358" s="827"/>
    </row>
    <row r="4359" spans="4:4">
      <c r="D4359" s="827"/>
    </row>
    <row r="4360" spans="4:4">
      <c r="D4360" s="827"/>
    </row>
    <row r="4361" spans="4:4">
      <c r="D4361" s="827"/>
    </row>
    <row r="4362" spans="4:4">
      <c r="D4362" s="827"/>
    </row>
    <row r="4363" spans="4:4">
      <c r="D4363" s="827"/>
    </row>
    <row r="4364" spans="4:4">
      <c r="D4364" s="827"/>
    </row>
    <row r="4365" spans="4:4">
      <c r="D4365" s="827"/>
    </row>
    <row r="4366" spans="4:4">
      <c r="D4366" s="827"/>
    </row>
    <row r="4367" spans="4:4">
      <c r="D4367" s="827"/>
    </row>
    <row r="4368" spans="4:4">
      <c r="D4368" s="827"/>
    </row>
    <row r="4369" spans="4:4">
      <c r="D4369" s="827"/>
    </row>
    <row r="4370" spans="4:4">
      <c r="D4370" s="827"/>
    </row>
    <row r="4371" spans="4:4">
      <c r="D4371" s="827"/>
    </row>
    <row r="4372" spans="4:4">
      <c r="D4372" s="827"/>
    </row>
    <row r="4373" spans="4:4">
      <c r="D4373" s="827"/>
    </row>
    <row r="4374" spans="4:4">
      <c r="D4374" s="827"/>
    </row>
    <row r="4375" spans="4:4">
      <c r="D4375" s="827"/>
    </row>
    <row r="4376" spans="4:4">
      <c r="D4376" s="827"/>
    </row>
    <row r="4377" spans="4:4">
      <c r="D4377" s="827"/>
    </row>
    <row r="4378" spans="4:4">
      <c r="D4378" s="827"/>
    </row>
    <row r="4379" spans="4:4">
      <c r="D4379" s="827"/>
    </row>
    <row r="4380" spans="4:4">
      <c r="D4380" s="827"/>
    </row>
    <row r="4381" spans="4:4">
      <c r="D4381" s="827"/>
    </row>
    <row r="4382" spans="4:4">
      <c r="D4382" s="827"/>
    </row>
    <row r="4383" spans="4:4">
      <c r="D4383" s="827"/>
    </row>
    <row r="4384" spans="4:4">
      <c r="D4384" s="827"/>
    </row>
    <row r="4385" spans="4:4">
      <c r="D4385" s="827"/>
    </row>
    <row r="4386" spans="4:4">
      <c r="D4386" s="827"/>
    </row>
    <row r="4387" spans="4:4">
      <c r="D4387" s="827"/>
    </row>
    <row r="4388" spans="4:4">
      <c r="D4388" s="827"/>
    </row>
    <row r="4389" spans="4:4">
      <c r="D4389" s="827"/>
    </row>
    <row r="4390" spans="4:4">
      <c r="D4390" s="827"/>
    </row>
    <row r="4391" spans="4:4">
      <c r="D4391" s="827"/>
    </row>
    <row r="4392" spans="4:4">
      <c r="D4392" s="827"/>
    </row>
    <row r="4393" spans="4:4">
      <c r="D4393" s="827"/>
    </row>
    <row r="4394" spans="4:4">
      <c r="D4394" s="827"/>
    </row>
    <row r="4395" spans="4:4">
      <c r="D4395" s="827"/>
    </row>
    <row r="4396" spans="4:4">
      <c r="D4396" s="827"/>
    </row>
    <row r="4397" spans="4:4">
      <c r="D4397" s="827"/>
    </row>
    <row r="4398" spans="4:4">
      <c r="D4398" s="827"/>
    </row>
    <row r="4399" spans="4:4">
      <c r="D4399" s="827"/>
    </row>
    <row r="4400" spans="4:4">
      <c r="D4400" s="827"/>
    </row>
    <row r="4401" spans="4:4">
      <c r="D4401" s="827"/>
    </row>
    <row r="4402" spans="4:4">
      <c r="D4402" s="827"/>
    </row>
    <row r="4403" spans="4:4">
      <c r="D4403" s="827"/>
    </row>
    <row r="4404" spans="4:4">
      <c r="D4404" s="827"/>
    </row>
    <row r="4405" spans="4:4">
      <c r="D4405" s="827"/>
    </row>
    <row r="4406" spans="4:4">
      <c r="D4406" s="827"/>
    </row>
    <row r="4407" spans="4:4">
      <c r="D4407" s="827"/>
    </row>
    <row r="4408" spans="4:4">
      <c r="D4408" s="827"/>
    </row>
    <row r="4409" spans="4:4">
      <c r="D4409" s="827"/>
    </row>
    <row r="4410" spans="4:4">
      <c r="D4410" s="827"/>
    </row>
    <row r="4411" spans="4:4">
      <c r="D4411" s="827"/>
    </row>
    <row r="4412" spans="4:4">
      <c r="D4412" s="827"/>
    </row>
    <row r="4413" spans="4:4">
      <c r="D4413" s="827"/>
    </row>
    <row r="4414" spans="4:4">
      <c r="D4414" s="827"/>
    </row>
    <row r="4415" spans="4:4">
      <c r="D4415" s="827"/>
    </row>
    <row r="4416" spans="4:4">
      <c r="D4416" s="827"/>
    </row>
    <row r="4417" spans="4:4">
      <c r="D4417" s="827"/>
    </row>
    <row r="4418" spans="4:4">
      <c r="D4418" s="827"/>
    </row>
    <row r="4419" spans="4:4">
      <c r="D4419" s="827"/>
    </row>
    <row r="4420" spans="4:4">
      <c r="D4420" s="827"/>
    </row>
    <row r="4421" spans="4:4">
      <c r="D4421" s="827"/>
    </row>
    <row r="4422" spans="4:4">
      <c r="D4422" s="827"/>
    </row>
    <row r="4423" spans="4:4">
      <c r="D4423" s="827"/>
    </row>
    <row r="4424" spans="4:4">
      <c r="D4424" s="827"/>
    </row>
    <row r="4425" spans="4:4">
      <c r="D4425" s="827"/>
    </row>
    <row r="4426" spans="4:4">
      <c r="D4426" s="827"/>
    </row>
    <row r="4427" spans="4:4">
      <c r="D4427" s="827"/>
    </row>
    <row r="4428" spans="4:4">
      <c r="D4428" s="827"/>
    </row>
    <row r="4429" spans="4:4">
      <c r="D4429" s="827"/>
    </row>
    <row r="4430" spans="4:4">
      <c r="D4430" s="827"/>
    </row>
    <row r="4431" spans="4:4">
      <c r="D4431" s="827"/>
    </row>
    <row r="4432" spans="4:4">
      <c r="D4432" s="827"/>
    </row>
    <row r="4433" spans="4:4">
      <c r="D4433" s="827"/>
    </row>
    <row r="4434" spans="4:4">
      <c r="D4434" s="827"/>
    </row>
    <row r="4435" spans="4:4">
      <c r="D4435" s="827"/>
    </row>
    <row r="4436" spans="4:4">
      <c r="D4436" s="827"/>
    </row>
    <row r="4437" spans="4:4">
      <c r="D4437" s="827"/>
    </row>
    <row r="4438" spans="4:4">
      <c r="D4438" s="827"/>
    </row>
    <row r="4439" spans="4:4">
      <c r="D4439" s="827"/>
    </row>
    <row r="4440" spans="4:4">
      <c r="D4440" s="827"/>
    </row>
    <row r="4441" spans="4:4">
      <c r="D4441" s="827"/>
    </row>
    <row r="4442" spans="4:4">
      <c r="D4442" s="827"/>
    </row>
    <row r="4443" spans="4:4">
      <c r="D4443" s="827"/>
    </row>
    <row r="4444" spans="4:4">
      <c r="D4444" s="827"/>
    </row>
    <row r="4445" spans="4:4">
      <c r="D4445" s="827"/>
    </row>
    <row r="4446" spans="4:4">
      <c r="D4446" s="827"/>
    </row>
    <row r="4447" spans="4:4">
      <c r="D4447" s="827"/>
    </row>
    <row r="4448" spans="4:4">
      <c r="D4448" s="827"/>
    </row>
    <row r="4449" spans="4:4">
      <c r="D4449" s="827"/>
    </row>
    <row r="4450" spans="4:4">
      <c r="D4450" s="827"/>
    </row>
    <row r="4451" spans="4:4">
      <c r="D4451" s="827"/>
    </row>
    <row r="4452" spans="4:4">
      <c r="D4452" s="827"/>
    </row>
    <row r="4453" spans="4:4">
      <c r="D4453" s="827"/>
    </row>
    <row r="4454" spans="4:4">
      <c r="D4454" s="827"/>
    </row>
    <row r="4455" spans="4:4">
      <c r="D4455" s="827"/>
    </row>
    <row r="4456" spans="4:4">
      <c r="D4456" s="827"/>
    </row>
    <row r="4457" spans="4:4">
      <c r="D4457" s="827"/>
    </row>
    <row r="4458" spans="4:4">
      <c r="D4458" s="827"/>
    </row>
    <row r="4459" spans="4:4">
      <c r="D4459" s="827"/>
    </row>
    <row r="4460" spans="4:4">
      <c r="D4460" s="827"/>
    </row>
    <row r="4461" spans="4:4">
      <c r="D4461" s="827"/>
    </row>
    <row r="4462" spans="4:4">
      <c r="D4462" s="827"/>
    </row>
    <row r="4463" spans="4:4">
      <c r="D4463" s="827"/>
    </row>
    <row r="4464" spans="4:4">
      <c r="D4464" s="827"/>
    </row>
    <row r="4465" spans="4:4">
      <c r="D4465" s="827"/>
    </row>
    <row r="4466" spans="4:4">
      <c r="D4466" s="827"/>
    </row>
    <row r="4467" spans="4:4">
      <c r="D4467" s="827"/>
    </row>
    <row r="4468" spans="4:4">
      <c r="D4468" s="827"/>
    </row>
    <row r="4469" spans="4:4">
      <c r="D4469" s="827"/>
    </row>
    <row r="4470" spans="4:4">
      <c r="D4470" s="827"/>
    </row>
    <row r="4471" spans="4:4">
      <c r="D4471" s="827"/>
    </row>
    <row r="4472" spans="4:4">
      <c r="D4472" s="827"/>
    </row>
    <row r="4473" spans="4:4">
      <c r="D4473" s="827"/>
    </row>
    <row r="4474" spans="4:4">
      <c r="D4474" s="827"/>
    </row>
    <row r="4475" spans="4:4">
      <c r="D4475" s="827"/>
    </row>
    <row r="4476" spans="4:4">
      <c r="D4476" s="827"/>
    </row>
    <row r="4477" spans="4:4">
      <c r="D4477" s="827"/>
    </row>
    <row r="4478" spans="4:4">
      <c r="D4478" s="827"/>
    </row>
    <row r="4479" spans="4:4">
      <c r="D4479" s="827"/>
    </row>
    <row r="4480" spans="4:4">
      <c r="D4480" s="827"/>
    </row>
    <row r="4481" spans="4:4">
      <c r="D4481" s="827"/>
    </row>
    <row r="4482" spans="4:4">
      <c r="D4482" s="827"/>
    </row>
    <row r="4483" spans="4:4">
      <c r="D4483" s="827"/>
    </row>
    <row r="4484" spans="4:4">
      <c r="D4484" s="827"/>
    </row>
    <row r="4485" spans="4:4">
      <c r="D4485" s="827"/>
    </row>
    <row r="4486" spans="4:4">
      <c r="D4486" s="827"/>
    </row>
    <row r="4487" spans="4:4">
      <c r="D4487" s="827"/>
    </row>
    <row r="4488" spans="4:4">
      <c r="D4488" s="827"/>
    </row>
    <row r="4489" spans="4:4">
      <c r="D4489" s="827"/>
    </row>
    <row r="4490" spans="4:4">
      <c r="D4490" s="827"/>
    </row>
    <row r="4491" spans="4:4">
      <c r="D4491" s="827"/>
    </row>
    <row r="4492" spans="4:4">
      <c r="D4492" s="827"/>
    </row>
    <row r="4493" spans="4:4">
      <c r="D4493" s="827"/>
    </row>
    <row r="4494" spans="4:4">
      <c r="D4494" s="827"/>
    </row>
    <row r="4495" spans="4:4">
      <c r="D4495" s="827"/>
    </row>
    <row r="4496" spans="4:4">
      <c r="D4496" s="827"/>
    </row>
    <row r="4497" spans="4:4">
      <c r="D4497" s="827"/>
    </row>
    <row r="4498" spans="4:4">
      <c r="D4498" s="827"/>
    </row>
    <row r="4499" spans="4:4">
      <c r="D4499" s="827"/>
    </row>
    <row r="4500" spans="4:4">
      <c r="D4500" s="827"/>
    </row>
    <row r="4501" spans="4:4">
      <c r="D4501" s="827"/>
    </row>
    <row r="4502" spans="4:4">
      <c r="D4502" s="827"/>
    </row>
    <row r="4503" spans="4:4">
      <c r="D4503" s="827"/>
    </row>
    <row r="4504" spans="4:4">
      <c r="D4504" s="827"/>
    </row>
    <row r="4505" spans="4:4">
      <c r="D4505" s="827"/>
    </row>
    <row r="4506" spans="4:4">
      <c r="D4506" s="827"/>
    </row>
    <row r="4507" spans="4:4">
      <c r="D4507" s="827"/>
    </row>
    <row r="4508" spans="4:4">
      <c r="D4508" s="827"/>
    </row>
    <row r="4509" spans="4:4">
      <c r="D4509" s="827"/>
    </row>
    <row r="4510" spans="4:4">
      <c r="D4510" s="827"/>
    </row>
    <row r="4511" spans="4:4">
      <c r="D4511" s="827"/>
    </row>
    <row r="4512" spans="4:4">
      <c r="D4512" s="827"/>
    </row>
    <row r="4513" spans="4:4">
      <c r="D4513" s="827"/>
    </row>
    <row r="4514" spans="4:4">
      <c r="D4514" s="827"/>
    </row>
    <row r="4515" spans="4:4">
      <c r="D4515" s="827"/>
    </row>
    <row r="4516" spans="4:4">
      <c r="D4516" s="827"/>
    </row>
    <row r="4517" spans="4:4">
      <c r="D4517" s="827"/>
    </row>
    <row r="4518" spans="4:4">
      <c r="D4518" s="827"/>
    </row>
    <row r="4519" spans="4:4">
      <c r="D4519" s="827"/>
    </row>
    <row r="4520" spans="4:4">
      <c r="D4520" s="827"/>
    </row>
    <row r="4521" spans="4:4">
      <c r="D4521" s="827"/>
    </row>
    <row r="4522" spans="4:4">
      <c r="D4522" s="827"/>
    </row>
    <row r="4523" spans="4:4">
      <c r="D4523" s="827"/>
    </row>
    <row r="4524" spans="4:4">
      <c r="D4524" s="827"/>
    </row>
    <row r="4525" spans="4:4">
      <c r="D4525" s="827"/>
    </row>
    <row r="4526" spans="4:4">
      <c r="D4526" s="827"/>
    </row>
    <row r="4527" spans="4:4">
      <c r="D4527" s="827"/>
    </row>
    <row r="4528" spans="4:4">
      <c r="D4528" s="827"/>
    </row>
    <row r="4529" spans="4:4">
      <c r="D4529" s="827"/>
    </row>
    <row r="4530" spans="4:4">
      <c r="D4530" s="827"/>
    </row>
    <row r="4531" spans="4:4">
      <c r="D4531" s="827"/>
    </row>
    <row r="4532" spans="4:4">
      <c r="D4532" s="827"/>
    </row>
    <row r="4533" spans="4:4">
      <c r="D4533" s="827"/>
    </row>
    <row r="4534" spans="4:4">
      <c r="D4534" s="827"/>
    </row>
    <row r="4535" spans="4:4">
      <c r="D4535" s="827"/>
    </row>
    <row r="4536" spans="4:4">
      <c r="D4536" s="827"/>
    </row>
    <row r="4537" spans="4:4">
      <c r="D4537" s="827"/>
    </row>
    <row r="4538" spans="4:4">
      <c r="D4538" s="827"/>
    </row>
    <row r="4539" spans="4:4">
      <c r="D4539" s="827"/>
    </row>
    <row r="4540" spans="4:4">
      <c r="D4540" s="827"/>
    </row>
    <row r="4541" spans="4:4">
      <c r="D4541" s="827"/>
    </row>
    <row r="4542" spans="4:4">
      <c r="D4542" s="827"/>
    </row>
    <row r="4543" spans="4:4">
      <c r="D4543" s="827"/>
    </row>
    <row r="4544" spans="4:4">
      <c r="D4544" s="827"/>
    </row>
    <row r="4545" spans="4:4">
      <c r="D4545" s="827"/>
    </row>
    <row r="4546" spans="4:4">
      <c r="D4546" s="827"/>
    </row>
    <row r="4547" spans="4:4">
      <c r="D4547" s="827"/>
    </row>
    <row r="4548" spans="4:4">
      <c r="D4548" s="827"/>
    </row>
    <row r="4549" spans="4:4">
      <c r="D4549" s="827"/>
    </row>
    <row r="4550" spans="4:4">
      <c r="D4550" s="827"/>
    </row>
    <row r="4551" spans="4:4">
      <c r="D4551" s="827"/>
    </row>
    <row r="4552" spans="4:4">
      <c r="D4552" s="827"/>
    </row>
    <row r="4553" spans="4:4">
      <c r="D4553" s="827"/>
    </row>
    <row r="4554" spans="4:4">
      <c r="D4554" s="827"/>
    </row>
    <row r="4555" spans="4:4">
      <c r="D4555" s="827"/>
    </row>
    <row r="4556" spans="4:4">
      <c r="D4556" s="827"/>
    </row>
    <row r="4557" spans="4:4">
      <c r="D4557" s="827"/>
    </row>
    <row r="4558" spans="4:4">
      <c r="D4558" s="827"/>
    </row>
    <row r="4559" spans="4:4">
      <c r="D4559" s="827"/>
    </row>
    <row r="4560" spans="4:4">
      <c r="D4560" s="827"/>
    </row>
    <row r="4561" spans="4:4">
      <c r="D4561" s="827"/>
    </row>
    <row r="4562" spans="4:4">
      <c r="D4562" s="827"/>
    </row>
    <row r="4563" spans="4:4">
      <c r="D4563" s="827"/>
    </row>
    <row r="4564" spans="4:4">
      <c r="D4564" s="827"/>
    </row>
    <row r="4565" spans="4:4">
      <c r="D4565" s="827"/>
    </row>
    <row r="4566" spans="4:4">
      <c r="D4566" s="827"/>
    </row>
    <row r="4567" spans="4:4">
      <c r="D4567" s="827"/>
    </row>
    <row r="4568" spans="4:4">
      <c r="D4568" s="827"/>
    </row>
    <row r="4569" spans="4:4">
      <c r="D4569" s="827"/>
    </row>
    <row r="4570" spans="4:4">
      <c r="D4570" s="827"/>
    </row>
    <row r="4571" spans="4:4">
      <c r="D4571" s="827"/>
    </row>
    <row r="4572" spans="4:4">
      <c r="D4572" s="827"/>
    </row>
    <row r="4573" spans="4:4">
      <c r="D4573" s="827"/>
    </row>
    <row r="4574" spans="4:4">
      <c r="D4574" s="827"/>
    </row>
    <row r="4575" spans="4:4">
      <c r="D4575" s="827"/>
    </row>
    <row r="4576" spans="4:4">
      <c r="D4576" s="827"/>
    </row>
    <row r="4577" spans="4:4">
      <c r="D4577" s="827"/>
    </row>
    <row r="4578" spans="4:4">
      <c r="D4578" s="827"/>
    </row>
    <row r="4579" spans="4:4">
      <c r="D4579" s="827"/>
    </row>
    <row r="4580" spans="4:4">
      <c r="D4580" s="827"/>
    </row>
    <row r="4581" spans="4:4">
      <c r="D4581" s="827"/>
    </row>
    <row r="4582" spans="4:4">
      <c r="D4582" s="827"/>
    </row>
    <row r="4583" spans="4:4">
      <c r="D4583" s="827"/>
    </row>
    <row r="4584" spans="4:4">
      <c r="D4584" s="827"/>
    </row>
    <row r="4585" spans="4:4">
      <c r="D4585" s="827"/>
    </row>
    <row r="4586" spans="4:4">
      <c r="D4586" s="827"/>
    </row>
    <row r="4587" spans="4:4">
      <c r="D4587" s="827"/>
    </row>
    <row r="4588" spans="4:4">
      <c r="D4588" s="827"/>
    </row>
    <row r="4589" spans="4:4">
      <c r="D4589" s="827"/>
    </row>
    <row r="4590" spans="4:4">
      <c r="D4590" s="827"/>
    </row>
    <row r="4591" spans="4:4">
      <c r="D4591" s="827"/>
    </row>
    <row r="4592" spans="4:4">
      <c r="D4592" s="827"/>
    </row>
    <row r="4593" spans="4:4">
      <c r="D4593" s="827"/>
    </row>
    <row r="4594" spans="4:4">
      <c r="D4594" s="827"/>
    </row>
    <row r="4595" spans="4:4">
      <c r="D4595" s="827"/>
    </row>
    <row r="4596" spans="4:4">
      <c r="D4596" s="827"/>
    </row>
    <row r="4597" spans="4:4">
      <c r="D4597" s="827"/>
    </row>
    <row r="4598" spans="4:4">
      <c r="D4598" s="827"/>
    </row>
    <row r="4599" spans="4:4">
      <c r="D4599" s="827"/>
    </row>
    <row r="4600" spans="4:4">
      <c r="D4600" s="827"/>
    </row>
    <row r="4601" spans="4:4">
      <c r="D4601" s="827"/>
    </row>
    <row r="4602" spans="4:4">
      <c r="D4602" s="827"/>
    </row>
    <row r="4603" spans="4:4">
      <c r="D4603" s="827"/>
    </row>
    <row r="4604" spans="4:4">
      <c r="D4604" s="827"/>
    </row>
    <row r="4605" spans="4:4">
      <c r="D4605" s="827"/>
    </row>
    <row r="4606" spans="4:4">
      <c r="D4606" s="827"/>
    </row>
    <row r="4607" spans="4:4">
      <c r="D4607" s="827"/>
    </row>
    <row r="4608" spans="4:4">
      <c r="D4608" s="827"/>
    </row>
    <row r="4609" spans="4:4">
      <c r="D4609" s="827"/>
    </row>
    <row r="4610" spans="4:4">
      <c r="D4610" s="827"/>
    </row>
    <row r="4611" spans="4:4">
      <c r="D4611" s="827"/>
    </row>
    <row r="4612" spans="4:4">
      <c r="D4612" s="827"/>
    </row>
    <row r="4613" spans="4:4">
      <c r="D4613" s="827"/>
    </row>
    <row r="4614" spans="4:4">
      <c r="D4614" s="827"/>
    </row>
    <row r="4615" spans="4:4">
      <c r="D4615" s="827"/>
    </row>
    <row r="4616" spans="4:4">
      <c r="D4616" s="827"/>
    </row>
    <row r="4617" spans="4:4">
      <c r="D4617" s="827"/>
    </row>
    <row r="4618" spans="4:4">
      <c r="D4618" s="827"/>
    </row>
    <row r="4619" spans="4:4">
      <c r="D4619" s="827"/>
    </row>
    <row r="4620" spans="4:4">
      <c r="D4620" s="827"/>
    </row>
    <row r="4621" spans="4:4">
      <c r="D4621" s="827"/>
    </row>
    <row r="4622" spans="4:4">
      <c r="D4622" s="827"/>
    </row>
    <row r="4623" spans="4:4">
      <c r="D4623" s="827"/>
    </row>
    <row r="4624" spans="4:4">
      <c r="D4624" s="827"/>
    </row>
    <row r="4625" spans="4:4">
      <c r="D4625" s="827"/>
    </row>
    <row r="4626" spans="4:4">
      <c r="D4626" s="827"/>
    </row>
    <row r="4627" spans="4:4">
      <c r="D4627" s="827"/>
    </row>
    <row r="4628" spans="4:4">
      <c r="D4628" s="827"/>
    </row>
    <row r="4629" spans="4:4">
      <c r="D4629" s="827"/>
    </row>
    <row r="4630" spans="4:4">
      <c r="D4630" s="827"/>
    </row>
    <row r="4631" spans="4:4">
      <c r="D4631" s="827"/>
    </row>
    <row r="4632" spans="4:4">
      <c r="D4632" s="827"/>
    </row>
    <row r="4633" spans="4:4">
      <c r="D4633" s="827"/>
    </row>
    <row r="4634" spans="4:4">
      <c r="D4634" s="827"/>
    </row>
    <row r="4635" spans="4:4">
      <c r="D4635" s="827"/>
    </row>
    <row r="4636" spans="4:4">
      <c r="D4636" s="827"/>
    </row>
    <row r="4637" spans="4:4">
      <c r="D4637" s="827"/>
    </row>
    <row r="4638" spans="4:4">
      <c r="D4638" s="827"/>
    </row>
    <row r="4639" spans="4:4">
      <c r="D4639" s="827"/>
    </row>
    <row r="4640" spans="4:4">
      <c r="D4640" s="827"/>
    </row>
    <row r="4641" spans="4:4">
      <c r="D4641" s="827"/>
    </row>
    <row r="4642" spans="4:4">
      <c r="D4642" s="827"/>
    </row>
    <row r="4643" spans="4:4">
      <c r="D4643" s="827"/>
    </row>
    <row r="4644" spans="4:4">
      <c r="D4644" s="827"/>
    </row>
    <row r="4645" spans="4:4">
      <c r="D4645" s="827"/>
    </row>
    <row r="4646" spans="4:4">
      <c r="D4646" s="827"/>
    </row>
    <row r="4647" spans="4:4">
      <c r="D4647" s="827"/>
    </row>
    <row r="4648" spans="4:4">
      <c r="D4648" s="827"/>
    </row>
    <row r="4649" spans="4:4">
      <c r="D4649" s="827"/>
    </row>
    <row r="4650" spans="4:4">
      <c r="D4650" s="827"/>
    </row>
    <row r="4651" spans="4:4">
      <c r="D4651" s="827"/>
    </row>
    <row r="4652" spans="4:4">
      <c r="D4652" s="827"/>
    </row>
    <row r="4653" spans="4:4">
      <c r="D4653" s="827"/>
    </row>
    <row r="4654" spans="4:4">
      <c r="D4654" s="827"/>
    </row>
    <row r="4655" spans="4:4">
      <c r="D4655" s="827"/>
    </row>
    <row r="4656" spans="4:4">
      <c r="D4656" s="827"/>
    </row>
    <row r="4657" spans="4:4">
      <c r="D4657" s="827"/>
    </row>
    <row r="4658" spans="4:4">
      <c r="D4658" s="827"/>
    </row>
    <row r="4659" spans="4:4">
      <c r="D4659" s="827"/>
    </row>
    <row r="4660" spans="4:4">
      <c r="D4660" s="827"/>
    </row>
    <row r="4661" spans="4:4">
      <c r="D4661" s="827"/>
    </row>
    <row r="4662" spans="4:4">
      <c r="D4662" s="827"/>
    </row>
    <row r="4663" spans="4:4">
      <c r="D4663" s="827"/>
    </row>
    <row r="4664" spans="4:4">
      <c r="D4664" s="827"/>
    </row>
    <row r="4665" spans="4:4">
      <c r="D4665" s="827"/>
    </row>
    <row r="4666" spans="4:4">
      <c r="D4666" s="827"/>
    </row>
    <row r="4667" spans="4:4">
      <c r="D4667" s="827"/>
    </row>
    <row r="4668" spans="4:4">
      <c r="D4668" s="827"/>
    </row>
    <row r="4669" spans="4:4">
      <c r="D4669" s="827"/>
    </row>
    <row r="4670" spans="4:4">
      <c r="D4670" s="827"/>
    </row>
    <row r="4671" spans="4:4">
      <c r="D4671" s="827"/>
    </row>
    <row r="4672" spans="4:4">
      <c r="D4672" s="827"/>
    </row>
    <row r="4673" spans="4:4">
      <c r="D4673" s="827"/>
    </row>
    <row r="4674" spans="4:4">
      <c r="D4674" s="827"/>
    </row>
    <row r="4675" spans="4:4">
      <c r="D4675" s="827"/>
    </row>
    <row r="4676" spans="4:4">
      <c r="D4676" s="827"/>
    </row>
    <row r="4677" spans="4:4">
      <c r="D4677" s="827"/>
    </row>
    <row r="4678" spans="4:4">
      <c r="D4678" s="827"/>
    </row>
    <row r="4679" spans="4:4">
      <c r="D4679" s="827"/>
    </row>
    <row r="4680" spans="4:4">
      <c r="D4680" s="827"/>
    </row>
    <row r="4681" spans="4:4">
      <c r="D4681" s="827"/>
    </row>
    <row r="4682" spans="4:4">
      <c r="D4682" s="827"/>
    </row>
    <row r="4683" spans="4:4">
      <c r="D4683" s="827"/>
    </row>
    <row r="4684" spans="4:4">
      <c r="D4684" s="827"/>
    </row>
    <row r="4685" spans="4:4">
      <c r="D4685" s="827"/>
    </row>
    <row r="4686" spans="4:4">
      <c r="D4686" s="827"/>
    </row>
    <row r="4687" spans="4:4">
      <c r="D4687" s="827"/>
    </row>
    <row r="4688" spans="4:4">
      <c r="D4688" s="827"/>
    </row>
    <row r="4689" spans="4:4">
      <c r="D4689" s="827"/>
    </row>
    <row r="4690" spans="4:4">
      <c r="D4690" s="827"/>
    </row>
    <row r="4691" spans="4:4">
      <c r="D4691" s="827"/>
    </row>
    <row r="4692" spans="4:4">
      <c r="D4692" s="827"/>
    </row>
    <row r="4693" spans="4:4">
      <c r="D4693" s="827"/>
    </row>
    <row r="4694" spans="4:4">
      <c r="D4694" s="827"/>
    </row>
    <row r="4695" spans="4:4">
      <c r="D4695" s="827"/>
    </row>
    <row r="4696" spans="4:4">
      <c r="D4696" s="827"/>
    </row>
    <row r="4697" spans="4:4">
      <c r="D4697" s="827"/>
    </row>
    <row r="4698" spans="4:4">
      <c r="D4698" s="827"/>
    </row>
    <row r="4699" spans="4:4">
      <c r="D4699" s="827"/>
    </row>
    <row r="4700" spans="4:4">
      <c r="D4700" s="827"/>
    </row>
    <row r="4701" spans="4:4">
      <c r="D4701" s="827"/>
    </row>
    <row r="4702" spans="4:4">
      <c r="D4702" s="827"/>
    </row>
    <row r="4703" spans="4:4">
      <c r="D4703" s="827"/>
    </row>
    <row r="4704" spans="4:4">
      <c r="D4704" s="827"/>
    </row>
    <row r="4705" spans="4:4">
      <c r="D4705" s="827"/>
    </row>
    <row r="4706" spans="4:4">
      <c r="D4706" s="827"/>
    </row>
    <row r="4707" spans="4:4">
      <c r="D4707" s="827"/>
    </row>
    <row r="4708" spans="4:4">
      <c r="D4708" s="827"/>
    </row>
    <row r="4709" spans="4:4">
      <c r="D4709" s="827"/>
    </row>
    <row r="4710" spans="4:4">
      <c r="D4710" s="827"/>
    </row>
    <row r="4711" spans="4:4">
      <c r="D4711" s="827"/>
    </row>
    <row r="4712" spans="4:4">
      <c r="D4712" s="827"/>
    </row>
    <row r="4713" spans="4:4">
      <c r="D4713" s="827"/>
    </row>
    <row r="4714" spans="4:4">
      <c r="D4714" s="827"/>
    </row>
    <row r="4715" spans="4:4">
      <c r="D4715" s="827"/>
    </row>
    <row r="4716" spans="4:4">
      <c r="D4716" s="827"/>
    </row>
    <row r="4717" spans="4:4">
      <c r="D4717" s="827"/>
    </row>
    <row r="4718" spans="4:4">
      <c r="D4718" s="827"/>
    </row>
    <row r="4719" spans="4:4">
      <c r="D4719" s="827"/>
    </row>
    <row r="4720" spans="4:4">
      <c r="D4720" s="827"/>
    </row>
    <row r="4721" spans="4:4">
      <c r="D4721" s="827"/>
    </row>
    <row r="4722" spans="4:4">
      <c r="D4722" s="827"/>
    </row>
    <row r="4723" spans="4:4">
      <c r="D4723" s="827"/>
    </row>
    <row r="4724" spans="4:4">
      <c r="D4724" s="827"/>
    </row>
    <row r="4725" spans="4:4">
      <c r="D4725" s="827"/>
    </row>
    <row r="4726" spans="4:4">
      <c r="D4726" s="827"/>
    </row>
    <row r="4727" spans="4:4">
      <c r="D4727" s="827"/>
    </row>
    <row r="4728" spans="4:4">
      <c r="D4728" s="827"/>
    </row>
    <row r="4729" spans="4:4">
      <c r="D4729" s="827"/>
    </row>
    <row r="4730" spans="4:4">
      <c r="D4730" s="827"/>
    </row>
    <row r="4731" spans="4:4">
      <c r="D4731" s="827"/>
    </row>
    <row r="4732" spans="4:4">
      <c r="D4732" s="827"/>
    </row>
    <row r="4733" spans="4:4">
      <c r="D4733" s="827"/>
    </row>
    <row r="4734" spans="4:4">
      <c r="D4734" s="827"/>
    </row>
    <row r="4735" spans="4:4">
      <c r="D4735" s="827"/>
    </row>
    <row r="4736" spans="4:4">
      <c r="D4736" s="827"/>
    </row>
    <row r="4737" spans="4:4">
      <c r="D4737" s="827"/>
    </row>
    <row r="4738" spans="4:4">
      <c r="D4738" s="827"/>
    </row>
    <row r="4739" spans="4:4">
      <c r="D4739" s="827"/>
    </row>
    <row r="4740" spans="4:4">
      <c r="D4740" s="827"/>
    </row>
    <row r="4741" spans="4:4">
      <c r="D4741" s="827"/>
    </row>
    <row r="4742" spans="4:4">
      <c r="D4742" s="827"/>
    </row>
    <row r="4743" spans="4:4">
      <c r="D4743" s="827"/>
    </row>
    <row r="4744" spans="4:4">
      <c r="D4744" s="827"/>
    </row>
    <row r="4745" spans="4:4">
      <c r="D4745" s="827"/>
    </row>
    <row r="4746" spans="4:4">
      <c r="D4746" s="827"/>
    </row>
    <row r="4747" spans="4:4">
      <c r="D4747" s="827"/>
    </row>
    <row r="4748" spans="4:4">
      <c r="D4748" s="827"/>
    </row>
    <row r="4749" spans="4:4">
      <c r="D4749" s="827"/>
    </row>
    <row r="4750" spans="4:4">
      <c r="D4750" s="827"/>
    </row>
    <row r="4751" spans="4:4">
      <c r="D4751" s="827"/>
    </row>
    <row r="4752" spans="4:4">
      <c r="D4752" s="827"/>
    </row>
    <row r="4753" spans="4:4">
      <c r="D4753" s="827"/>
    </row>
    <row r="4754" spans="4:4">
      <c r="D4754" s="827"/>
    </row>
    <row r="4755" spans="4:4">
      <c r="D4755" s="827"/>
    </row>
    <row r="4756" spans="4:4">
      <c r="D4756" s="827"/>
    </row>
    <row r="4757" spans="4:4">
      <c r="D4757" s="827"/>
    </row>
    <row r="4758" spans="4:4">
      <c r="D4758" s="827"/>
    </row>
    <row r="4759" spans="4:4">
      <c r="D4759" s="827"/>
    </row>
    <row r="4760" spans="4:4">
      <c r="D4760" s="827"/>
    </row>
    <row r="4761" spans="4:4">
      <c r="D4761" s="827"/>
    </row>
    <row r="4762" spans="4:4">
      <c r="D4762" s="827"/>
    </row>
    <row r="4763" spans="4:4">
      <c r="D4763" s="827"/>
    </row>
    <row r="4764" spans="4:4">
      <c r="D4764" s="827"/>
    </row>
    <row r="4765" spans="4:4">
      <c r="D4765" s="827"/>
    </row>
    <row r="4766" spans="4:4">
      <c r="D4766" s="827"/>
    </row>
    <row r="4767" spans="4:4">
      <c r="D4767" s="827"/>
    </row>
    <row r="4768" spans="4:4">
      <c r="D4768" s="827"/>
    </row>
    <row r="4769" spans="4:4">
      <c r="D4769" s="827"/>
    </row>
    <row r="4770" spans="4:4">
      <c r="D4770" s="827"/>
    </row>
    <row r="4771" spans="4:4">
      <c r="D4771" s="827"/>
    </row>
    <row r="4772" spans="4:4">
      <c r="D4772" s="827"/>
    </row>
    <row r="4773" spans="4:4">
      <c r="D4773" s="827"/>
    </row>
    <row r="4774" spans="4:4">
      <c r="D4774" s="827"/>
    </row>
    <row r="4775" spans="4:4">
      <c r="D4775" s="827"/>
    </row>
    <row r="4776" spans="4:4">
      <c r="D4776" s="827"/>
    </row>
    <row r="4777" spans="4:4">
      <c r="D4777" s="827"/>
    </row>
    <row r="4778" spans="4:4">
      <c r="D4778" s="827"/>
    </row>
    <row r="4779" spans="4:4">
      <c r="D4779" s="827"/>
    </row>
    <row r="4780" spans="4:4">
      <c r="D4780" s="827"/>
    </row>
    <row r="4781" spans="4:4">
      <c r="D4781" s="827"/>
    </row>
    <row r="4782" spans="4:4">
      <c r="D4782" s="827"/>
    </row>
    <row r="4783" spans="4:4">
      <c r="D4783" s="827"/>
    </row>
    <row r="4784" spans="4:4">
      <c r="D4784" s="827"/>
    </row>
    <row r="4785" spans="4:4">
      <c r="D4785" s="827"/>
    </row>
    <row r="4786" spans="4:4">
      <c r="D4786" s="827"/>
    </row>
    <row r="4787" spans="4:4">
      <c r="D4787" s="827"/>
    </row>
    <row r="4788" spans="4:4">
      <c r="D4788" s="827"/>
    </row>
    <row r="4789" spans="4:4">
      <c r="D4789" s="827"/>
    </row>
    <row r="4790" spans="4:4">
      <c r="D4790" s="827"/>
    </row>
    <row r="4791" spans="4:4">
      <c r="D4791" s="827"/>
    </row>
    <row r="4792" spans="4:4">
      <c r="D4792" s="827"/>
    </row>
    <row r="4793" spans="4:4">
      <c r="D4793" s="827"/>
    </row>
    <row r="4794" spans="4:4">
      <c r="D4794" s="827"/>
    </row>
    <row r="4795" spans="4:4">
      <c r="D4795" s="827"/>
    </row>
    <row r="4796" spans="4:4">
      <c r="D4796" s="827"/>
    </row>
    <row r="4797" spans="4:4">
      <c r="D4797" s="827"/>
    </row>
    <row r="4798" spans="4:4">
      <c r="D4798" s="827"/>
    </row>
    <row r="4799" spans="4:4">
      <c r="D4799" s="827"/>
    </row>
    <row r="4800" spans="4:4">
      <c r="D4800" s="827"/>
    </row>
    <row r="4801" spans="4:4">
      <c r="D4801" s="827"/>
    </row>
    <row r="4802" spans="4:4">
      <c r="D4802" s="827"/>
    </row>
    <row r="4803" spans="4:4">
      <c r="D4803" s="827"/>
    </row>
    <row r="4804" spans="4:4">
      <c r="D4804" s="827"/>
    </row>
    <row r="4805" spans="4:4">
      <c r="D4805" s="827"/>
    </row>
    <row r="4806" spans="4:4">
      <c r="D4806" s="827"/>
    </row>
    <row r="4807" spans="4:4">
      <c r="D4807" s="827"/>
    </row>
    <row r="4808" spans="4:4">
      <c r="D4808" s="827"/>
    </row>
    <row r="4809" spans="4:4">
      <c r="D4809" s="827"/>
    </row>
    <row r="4810" spans="4:4">
      <c r="D4810" s="827"/>
    </row>
    <row r="4811" spans="4:4">
      <c r="D4811" s="827"/>
    </row>
    <row r="4812" spans="4:4">
      <c r="D4812" s="827"/>
    </row>
    <row r="4813" spans="4:4">
      <c r="D4813" s="827"/>
    </row>
    <row r="4814" spans="4:4">
      <c r="D4814" s="827"/>
    </row>
    <row r="4815" spans="4:4">
      <c r="D4815" s="827"/>
    </row>
    <row r="4816" spans="4:4">
      <c r="D4816" s="827"/>
    </row>
    <row r="4817" spans="4:4">
      <c r="D4817" s="827"/>
    </row>
    <row r="4818" spans="4:4">
      <c r="D4818" s="827"/>
    </row>
    <row r="4819" spans="4:4">
      <c r="D4819" s="827"/>
    </row>
    <row r="4820" spans="4:4">
      <c r="D4820" s="827"/>
    </row>
    <row r="4821" spans="4:4">
      <c r="D4821" s="827"/>
    </row>
    <row r="4822" spans="4:4">
      <c r="D4822" s="827"/>
    </row>
    <row r="4823" spans="4:4">
      <c r="D4823" s="827"/>
    </row>
    <row r="4824" spans="4:4">
      <c r="D4824" s="827"/>
    </row>
    <row r="4825" spans="4:4">
      <c r="D4825" s="827"/>
    </row>
    <row r="4826" spans="4:4">
      <c r="D4826" s="827"/>
    </row>
    <row r="4827" spans="4:4">
      <c r="D4827" s="827"/>
    </row>
    <row r="4828" spans="4:4">
      <c r="D4828" s="827"/>
    </row>
    <row r="4829" spans="4:4">
      <c r="D4829" s="827"/>
    </row>
    <row r="4830" spans="4:4">
      <c r="D4830" s="827"/>
    </row>
    <row r="4831" spans="4:4">
      <c r="D4831" s="827"/>
    </row>
    <row r="4832" spans="4:4">
      <c r="D4832" s="827"/>
    </row>
    <row r="4833" spans="4:4">
      <c r="D4833" s="827"/>
    </row>
    <row r="4834" spans="4:4">
      <c r="D4834" s="827"/>
    </row>
    <row r="4835" spans="4:4">
      <c r="D4835" s="827"/>
    </row>
    <row r="4836" spans="4:4">
      <c r="D4836" s="827"/>
    </row>
    <row r="4837" spans="4:4">
      <c r="D4837" s="827"/>
    </row>
    <row r="4838" spans="4:4">
      <c r="D4838" s="827"/>
    </row>
    <row r="4839" spans="4:4">
      <c r="D4839" s="827"/>
    </row>
    <row r="4840" spans="4:4">
      <c r="D4840" s="827"/>
    </row>
    <row r="4841" spans="4:4">
      <c r="D4841" s="827"/>
    </row>
    <row r="4842" spans="4:4">
      <c r="D4842" s="827"/>
    </row>
    <row r="4843" spans="4:4">
      <c r="D4843" s="827"/>
    </row>
    <row r="4844" spans="4:4">
      <c r="D4844" s="827"/>
    </row>
    <row r="4845" spans="4:4">
      <c r="D4845" s="827"/>
    </row>
    <row r="4846" spans="4:4">
      <c r="D4846" s="827"/>
    </row>
    <row r="4847" spans="4:4">
      <c r="D4847" s="827"/>
    </row>
    <row r="4848" spans="4:4">
      <c r="D4848" s="827"/>
    </row>
    <row r="4849" spans="4:4">
      <c r="D4849" s="827"/>
    </row>
    <row r="4850" spans="4:4">
      <c r="D4850" s="827"/>
    </row>
    <row r="4851" spans="4:4">
      <c r="D4851" s="827"/>
    </row>
    <row r="4852" spans="4:4">
      <c r="D4852" s="827"/>
    </row>
    <row r="4853" spans="4:4">
      <c r="D4853" s="827"/>
    </row>
    <row r="4854" spans="4:4">
      <c r="D4854" s="827"/>
    </row>
    <row r="4855" spans="4:4">
      <c r="D4855" s="827"/>
    </row>
    <row r="4856" spans="4:4">
      <c r="D4856" s="827"/>
    </row>
    <row r="4857" spans="4:4">
      <c r="D4857" s="827"/>
    </row>
    <row r="4858" spans="4:4">
      <c r="D4858" s="827"/>
    </row>
    <row r="4859" spans="4:4">
      <c r="D4859" s="827"/>
    </row>
    <row r="4860" spans="4:4">
      <c r="D4860" s="827"/>
    </row>
    <row r="4861" spans="4:4">
      <c r="D4861" s="827"/>
    </row>
    <row r="4862" spans="4:4">
      <c r="D4862" s="827"/>
    </row>
    <row r="4863" spans="4:4">
      <c r="D4863" s="827"/>
    </row>
    <row r="4864" spans="4:4">
      <c r="D4864" s="827"/>
    </row>
    <row r="4865" spans="4:4">
      <c r="D4865" s="827"/>
    </row>
    <row r="4866" spans="4:4">
      <c r="D4866" s="827"/>
    </row>
    <row r="4867" spans="4:4">
      <c r="D4867" s="827"/>
    </row>
    <row r="4868" spans="4:4">
      <c r="D4868" s="827"/>
    </row>
    <row r="4869" spans="4:4">
      <c r="D4869" s="827"/>
    </row>
    <row r="4870" spans="4:4">
      <c r="D4870" s="827"/>
    </row>
    <row r="4871" spans="4:4">
      <c r="D4871" s="827"/>
    </row>
    <row r="4872" spans="4:4">
      <c r="D4872" s="827"/>
    </row>
    <row r="4873" spans="4:4">
      <c r="D4873" s="827"/>
    </row>
    <row r="4874" spans="4:4">
      <c r="D4874" s="827"/>
    </row>
    <row r="4875" spans="4:4">
      <c r="D4875" s="827"/>
    </row>
    <row r="4876" spans="4:4">
      <c r="D4876" s="827"/>
    </row>
    <row r="4877" spans="4:4">
      <c r="D4877" s="827"/>
    </row>
    <row r="4878" spans="4:4">
      <c r="D4878" s="827"/>
    </row>
    <row r="4879" spans="4:4">
      <c r="D4879" s="827"/>
    </row>
    <row r="4880" spans="4:4">
      <c r="D4880" s="827"/>
    </row>
    <row r="4881" spans="4:4">
      <c r="D4881" s="827"/>
    </row>
    <row r="4882" spans="4:4">
      <c r="D4882" s="827"/>
    </row>
    <row r="4883" spans="4:4">
      <c r="D4883" s="827"/>
    </row>
    <row r="4884" spans="4:4">
      <c r="D4884" s="827"/>
    </row>
    <row r="4885" spans="4:4">
      <c r="D4885" s="827"/>
    </row>
    <row r="4886" spans="4:4">
      <c r="D4886" s="827"/>
    </row>
    <row r="4887" spans="4:4">
      <c r="D4887" s="827"/>
    </row>
    <row r="4888" spans="4:4">
      <c r="D4888" s="827"/>
    </row>
    <row r="4889" spans="4:4">
      <c r="D4889" s="827"/>
    </row>
    <row r="4890" spans="4:4">
      <c r="D4890" s="827"/>
    </row>
    <row r="4891" spans="4:4">
      <c r="D4891" s="827"/>
    </row>
    <row r="4892" spans="4:4">
      <c r="D4892" s="827"/>
    </row>
    <row r="4893" spans="4:4">
      <c r="D4893" s="827"/>
    </row>
    <row r="4894" spans="4:4">
      <c r="D4894" s="827"/>
    </row>
    <row r="4895" spans="4:4">
      <c r="D4895" s="827"/>
    </row>
    <row r="4896" spans="4:4">
      <c r="D4896" s="827"/>
    </row>
    <row r="4897" spans="4:4">
      <c r="D4897" s="827"/>
    </row>
    <row r="4898" spans="4:4">
      <c r="D4898" s="827"/>
    </row>
    <row r="4899" spans="4:4">
      <c r="D4899" s="827"/>
    </row>
    <row r="4900" spans="4:4">
      <c r="D4900" s="827"/>
    </row>
    <row r="4901" spans="4:4">
      <c r="D4901" s="827"/>
    </row>
    <row r="4902" spans="4:4">
      <c r="D4902" s="827"/>
    </row>
    <row r="4903" spans="4:4">
      <c r="D4903" s="827"/>
    </row>
    <row r="4904" spans="4:4">
      <c r="D4904" s="827"/>
    </row>
    <row r="4905" spans="4:4">
      <c r="D4905" s="827"/>
    </row>
    <row r="4906" spans="4:4">
      <c r="D4906" s="827"/>
    </row>
    <row r="4907" spans="4:4">
      <c r="D4907" s="827"/>
    </row>
    <row r="4908" spans="4:4">
      <c r="D4908" s="827"/>
    </row>
    <row r="4909" spans="4:4">
      <c r="D4909" s="827"/>
    </row>
    <row r="4910" spans="4:4">
      <c r="D4910" s="827"/>
    </row>
    <row r="4911" spans="4:4">
      <c r="D4911" s="827"/>
    </row>
    <row r="4912" spans="4:4">
      <c r="D4912" s="827"/>
    </row>
    <row r="4913" spans="4:4">
      <c r="D4913" s="827"/>
    </row>
    <row r="4914" spans="4:4">
      <c r="D4914" s="827"/>
    </row>
    <row r="4915" spans="4:4">
      <c r="D4915" s="827"/>
    </row>
    <row r="4916" spans="4:4">
      <c r="D4916" s="827"/>
    </row>
    <row r="4917" spans="4:4">
      <c r="D4917" s="827"/>
    </row>
    <row r="4918" spans="4:4">
      <c r="D4918" s="827"/>
    </row>
    <row r="4919" spans="4:4">
      <c r="D4919" s="827"/>
    </row>
    <row r="4920" spans="4:4">
      <c r="D4920" s="827"/>
    </row>
    <row r="4921" spans="4:4">
      <c r="D4921" s="827"/>
    </row>
    <row r="4922" spans="4:4">
      <c r="D4922" s="827"/>
    </row>
    <row r="4923" spans="4:4">
      <c r="D4923" s="827"/>
    </row>
    <row r="4924" spans="4:4">
      <c r="D4924" s="827"/>
    </row>
    <row r="4925" spans="4:4">
      <c r="D4925" s="827"/>
    </row>
    <row r="4926" spans="4:4">
      <c r="D4926" s="827"/>
    </row>
    <row r="4927" spans="4:4">
      <c r="D4927" s="827"/>
    </row>
    <row r="4928" spans="4:4">
      <c r="D4928" s="827"/>
    </row>
    <row r="4929" spans="4:4">
      <c r="D4929" s="827"/>
    </row>
    <row r="4930" spans="4:4">
      <c r="D4930" s="827"/>
    </row>
    <row r="4931" spans="4:4">
      <c r="D4931" s="827"/>
    </row>
    <row r="4932" spans="4:4">
      <c r="D4932" s="827"/>
    </row>
    <row r="4933" spans="4:4">
      <c r="D4933" s="827"/>
    </row>
    <row r="4934" spans="4:4">
      <c r="D4934" s="827"/>
    </row>
    <row r="4935" spans="4:4">
      <c r="D4935" s="827"/>
    </row>
    <row r="4936" spans="4:4">
      <c r="D4936" s="827"/>
    </row>
    <row r="4937" spans="4:4">
      <c r="D4937" s="827"/>
    </row>
    <row r="4938" spans="4:4">
      <c r="D4938" s="827"/>
    </row>
    <row r="4939" spans="4:4">
      <c r="D4939" s="827"/>
    </row>
    <row r="4940" spans="4:4">
      <c r="D4940" s="827"/>
    </row>
    <row r="4941" spans="4:4">
      <c r="D4941" s="827"/>
    </row>
    <row r="4942" spans="4:4">
      <c r="D4942" s="827"/>
    </row>
    <row r="4943" spans="4:4">
      <c r="D4943" s="827"/>
    </row>
    <row r="4944" spans="4:4">
      <c r="D4944" s="827"/>
    </row>
    <row r="4945" spans="4:4">
      <c r="D4945" s="827"/>
    </row>
    <row r="4946" spans="4:4">
      <c r="D4946" s="827"/>
    </row>
    <row r="4947" spans="4:4">
      <c r="D4947" s="827"/>
    </row>
    <row r="4948" spans="4:4">
      <c r="D4948" s="827"/>
    </row>
    <row r="4949" spans="4:4">
      <c r="D4949" s="827"/>
    </row>
    <row r="4950" spans="4:4">
      <c r="D4950" s="827"/>
    </row>
    <row r="4951" spans="4:4">
      <c r="D4951" s="827"/>
    </row>
    <row r="4952" spans="4:4">
      <c r="D4952" s="827"/>
    </row>
    <row r="4953" spans="4:4">
      <c r="D4953" s="827"/>
    </row>
    <row r="4954" spans="4:4">
      <c r="D4954" s="827"/>
    </row>
    <row r="4955" spans="4:4">
      <c r="D4955" s="827"/>
    </row>
    <row r="4956" spans="4:4">
      <c r="D4956" s="827"/>
    </row>
    <row r="4957" spans="4:4">
      <c r="D4957" s="827"/>
    </row>
    <row r="4958" spans="4:4">
      <c r="D4958" s="827"/>
    </row>
    <row r="4959" spans="4:4">
      <c r="D4959" s="827"/>
    </row>
    <row r="4960" spans="4:4">
      <c r="D4960" s="827"/>
    </row>
    <row r="4961" spans="4:4">
      <c r="D4961" s="827"/>
    </row>
    <row r="4962" spans="4:4">
      <c r="D4962" s="827"/>
    </row>
    <row r="4963" spans="4:4">
      <c r="D4963" s="827"/>
    </row>
    <row r="4964" spans="4:4">
      <c r="D4964" s="827"/>
    </row>
    <row r="4965" spans="4:4">
      <c r="D4965" s="827"/>
    </row>
    <row r="4966" spans="4:4">
      <c r="D4966" s="827"/>
    </row>
    <row r="4967" spans="4:4">
      <c r="D4967" s="827"/>
    </row>
    <row r="4968" spans="4:4">
      <c r="D4968" s="827"/>
    </row>
    <row r="4969" spans="4:4">
      <c r="D4969" s="827"/>
    </row>
    <row r="4970" spans="4:4">
      <c r="D4970" s="827"/>
    </row>
    <row r="4971" spans="4:4">
      <c r="D4971" s="827"/>
    </row>
    <row r="4972" spans="4:4">
      <c r="D4972" s="827"/>
    </row>
    <row r="4973" spans="4:4">
      <c r="D4973" s="827"/>
    </row>
    <row r="4974" spans="4:4">
      <c r="D4974" s="827"/>
    </row>
    <row r="4975" spans="4:4">
      <c r="D4975" s="827"/>
    </row>
    <row r="4976" spans="4:4">
      <c r="D4976" s="827"/>
    </row>
    <row r="4977" spans="4:4">
      <c r="D4977" s="827"/>
    </row>
    <row r="4978" spans="4:4">
      <c r="D4978" s="827"/>
    </row>
    <row r="4979" spans="4:4">
      <c r="D4979" s="827"/>
    </row>
    <row r="4980" spans="4:4">
      <c r="D4980" s="827"/>
    </row>
    <row r="4981" spans="4:4">
      <c r="D4981" s="827"/>
    </row>
    <row r="4982" spans="4:4">
      <c r="D4982" s="827"/>
    </row>
    <row r="4983" spans="4:4">
      <c r="D4983" s="827"/>
    </row>
    <row r="4984" spans="4:4">
      <c r="D4984" s="827"/>
    </row>
    <row r="4985" spans="4:4">
      <c r="D4985" s="827"/>
    </row>
    <row r="4986" spans="4:4">
      <c r="D4986" s="827"/>
    </row>
    <row r="4987" spans="4:4">
      <c r="D4987" s="827"/>
    </row>
    <row r="4988" spans="4:4">
      <c r="D4988" s="827"/>
    </row>
    <row r="4989" spans="4:4">
      <c r="D4989" s="827"/>
    </row>
    <row r="4990" spans="4:4">
      <c r="D4990" s="827"/>
    </row>
    <row r="4991" spans="4:4">
      <c r="D4991" s="827"/>
    </row>
    <row r="4992" spans="4:4">
      <c r="D4992" s="827"/>
    </row>
    <row r="4993" spans="4:4">
      <c r="D4993" s="827"/>
    </row>
    <row r="4994" spans="4:4">
      <c r="D4994" s="827"/>
    </row>
    <row r="4995" spans="4:4">
      <c r="D4995" s="827"/>
    </row>
    <row r="4996" spans="4:4">
      <c r="D4996" s="827"/>
    </row>
    <row r="4997" spans="4:4">
      <c r="D4997" s="827"/>
    </row>
    <row r="4998" spans="4:4">
      <c r="D4998" s="827"/>
    </row>
    <row r="4999" spans="4:4">
      <c r="D4999" s="827"/>
    </row>
    <row r="5000" spans="4:4">
      <c r="D5000" s="827"/>
    </row>
  </sheetData>
  <mergeCells count="6">
    <mergeCell ref="A1:G1"/>
    <mergeCell ref="C2:G2"/>
    <mergeCell ref="C3:G3"/>
    <mergeCell ref="C4:G4"/>
    <mergeCell ref="A61:C61"/>
    <mergeCell ref="A62:G66"/>
  </mergeCells>
  <phoneticPr fontId="51" type="noConversion"/>
  <pageMargins left="0.59055118110236204" right="0.39370078740157499" top="0.78740157499999996" bottom="0.78740157499999996" header="0.3" footer="0.3"/>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H83"/>
  <sheetViews>
    <sheetView view="pageLayout" workbookViewId="0">
      <selection activeCell="J35" sqref="J35"/>
    </sheetView>
  </sheetViews>
  <sheetFormatPr baseColWidth="10" defaultRowHeight="11"/>
  <cols>
    <col min="1" max="1" width="3.796875" style="356" customWidth="1"/>
    <col min="2" max="2" width="48" style="356" customWidth="1"/>
    <col min="3" max="3" width="6" style="356" customWidth="1"/>
    <col min="4" max="4" width="8" style="356" customWidth="1"/>
    <col min="5" max="5" width="7.3984375" style="356" customWidth="1"/>
    <col min="6" max="7" width="8.3984375" style="356" customWidth="1"/>
    <col min="8" max="8" width="9.19921875" style="356" customWidth="1"/>
    <col min="9" max="16384" width="11" style="356"/>
  </cols>
  <sheetData>
    <row r="1" spans="1:8" ht="13">
      <c r="A1" s="511"/>
      <c r="B1" s="512" t="s">
        <v>262</v>
      </c>
      <c r="C1" s="513"/>
      <c r="D1" s="514"/>
      <c r="E1" s="514"/>
      <c r="F1" s="514"/>
      <c r="G1" s="514"/>
      <c r="H1" s="514"/>
    </row>
    <row r="2" spans="1:8" ht="13">
      <c r="A2" s="511"/>
      <c r="B2" s="515" t="s">
        <v>263</v>
      </c>
      <c r="C2" s="513"/>
      <c r="D2" s="514"/>
      <c r="E2" s="514"/>
      <c r="F2" s="514"/>
      <c r="G2" s="514"/>
      <c r="H2" s="514"/>
    </row>
    <row r="3" spans="1:8" ht="13">
      <c r="A3" s="511"/>
      <c r="B3" s="515"/>
      <c r="C3" s="513"/>
      <c r="D3" s="514"/>
      <c r="E3" s="514"/>
      <c r="F3" s="514"/>
      <c r="G3" s="514"/>
      <c r="H3" s="514"/>
    </row>
    <row r="4" spans="1:8" ht="13">
      <c r="A4" s="511"/>
      <c r="B4" s="516" t="s">
        <v>264</v>
      </c>
      <c r="C4" s="513"/>
      <c r="D4" s="514"/>
      <c r="E4" s="517"/>
      <c r="F4" s="517"/>
      <c r="G4" s="517"/>
      <c r="H4" s="514"/>
    </row>
    <row r="5" spans="1:8" ht="13">
      <c r="A5" s="518">
        <v>1</v>
      </c>
      <c r="B5" s="519" t="s">
        <v>265</v>
      </c>
      <c r="C5" s="520"/>
      <c r="D5" s="521"/>
      <c r="E5" s="522"/>
      <c r="F5" s="523"/>
      <c r="G5" s="523">
        <f>F74</f>
        <v>0</v>
      </c>
      <c r="H5" s="524"/>
    </row>
    <row r="6" spans="1:8" ht="13">
      <c r="A6" s="518">
        <v>2</v>
      </c>
      <c r="B6" s="519" t="s">
        <v>266</v>
      </c>
      <c r="C6" s="520"/>
      <c r="D6" s="521"/>
      <c r="E6" s="523"/>
      <c r="F6" s="523"/>
      <c r="G6" s="523">
        <f>H74</f>
        <v>0</v>
      </c>
      <c r="H6" s="524"/>
    </row>
    <row r="7" spans="1:8" ht="13">
      <c r="A7" s="518">
        <v>3</v>
      </c>
      <c r="B7" s="519" t="s">
        <v>267</v>
      </c>
      <c r="C7" s="520"/>
      <c r="D7" s="521"/>
      <c r="E7" s="523"/>
      <c r="F7" s="523"/>
      <c r="G7" s="523">
        <f>H82</f>
        <v>0</v>
      </c>
      <c r="H7" s="524"/>
    </row>
    <row r="8" spans="1:8" ht="13">
      <c r="A8" s="518">
        <v>4</v>
      </c>
      <c r="B8" s="519" t="s">
        <v>268</v>
      </c>
      <c r="C8" s="520"/>
      <c r="D8" s="521"/>
      <c r="E8" s="523"/>
      <c r="F8" s="523"/>
      <c r="G8" s="525">
        <f>SUM(G5:G7)</f>
        <v>0</v>
      </c>
      <c r="H8" s="526"/>
    </row>
    <row r="9" spans="1:8" ht="13">
      <c r="A9" s="518">
        <v>5</v>
      </c>
      <c r="B9" s="519" t="s">
        <v>269</v>
      </c>
      <c r="C9" s="520"/>
      <c r="D9" s="521"/>
      <c r="E9" s="522"/>
      <c r="F9" s="523"/>
      <c r="G9" s="523">
        <f>G8</f>
        <v>0</v>
      </c>
      <c r="H9" s="526"/>
    </row>
    <row r="10" spans="1:8" ht="13">
      <c r="A10" s="518">
        <v>6</v>
      </c>
      <c r="B10" s="519" t="s">
        <v>270</v>
      </c>
      <c r="C10" s="520"/>
      <c r="D10" s="521"/>
      <c r="E10" s="522"/>
      <c r="F10" s="523"/>
      <c r="G10" s="523">
        <f>G9*0.21</f>
        <v>0</v>
      </c>
      <c r="H10" s="526"/>
    </row>
    <row r="11" spans="1:8" ht="13">
      <c r="A11" s="518">
        <v>7</v>
      </c>
      <c r="B11" s="519" t="s">
        <v>271</v>
      </c>
      <c r="C11" s="520"/>
      <c r="D11" s="521"/>
      <c r="E11" s="523"/>
      <c r="F11" s="523"/>
      <c r="G11" s="527">
        <f>G8+G10</f>
        <v>0</v>
      </c>
      <c r="H11" s="526"/>
    </row>
    <row r="12" spans="1:8" ht="13">
      <c r="A12" s="528"/>
      <c r="B12" s="529"/>
      <c r="C12" s="530"/>
      <c r="D12" s="526"/>
      <c r="E12" s="524"/>
      <c r="F12" s="524"/>
      <c r="G12" s="524"/>
      <c r="H12" s="526"/>
    </row>
    <row r="13" spans="1:8" ht="13">
      <c r="A13" s="531"/>
      <c r="B13" s="531"/>
      <c r="C13" s="532"/>
      <c r="D13" s="533"/>
      <c r="E13" s="534"/>
      <c r="F13" s="535" t="s">
        <v>272</v>
      </c>
      <c r="G13" s="535"/>
      <c r="H13" s="536"/>
    </row>
    <row r="14" spans="1:8">
      <c r="A14" s="537" t="s">
        <v>273</v>
      </c>
      <c r="B14" s="538" t="s">
        <v>274</v>
      </c>
      <c r="C14" s="537" t="s">
        <v>275</v>
      </c>
      <c r="D14" s="539" t="s">
        <v>276</v>
      </c>
      <c r="E14" s="534" t="s">
        <v>277</v>
      </c>
      <c r="F14" s="536"/>
      <c r="G14" s="534" t="s">
        <v>278</v>
      </c>
      <c r="H14" s="536"/>
    </row>
    <row r="15" spans="1:8">
      <c r="A15" s="538"/>
      <c r="B15" s="538"/>
      <c r="C15" s="537"/>
      <c r="D15" s="539"/>
      <c r="E15" s="533" t="s">
        <v>279</v>
      </c>
      <c r="F15" s="533" t="s">
        <v>280</v>
      </c>
      <c r="G15" s="533" t="s">
        <v>281</v>
      </c>
      <c r="H15" s="533" t="s">
        <v>280</v>
      </c>
    </row>
    <row r="16" spans="1:8" ht="13">
      <c r="A16" s="540"/>
      <c r="B16" s="541"/>
      <c r="C16" s="542"/>
      <c r="D16" s="543"/>
      <c r="E16" s="543"/>
      <c r="F16" s="544"/>
      <c r="G16" s="544"/>
      <c r="H16" s="544"/>
    </row>
    <row r="17" spans="1:8" ht="13">
      <c r="A17" s="540"/>
      <c r="B17" s="545" t="s">
        <v>282</v>
      </c>
      <c r="C17" s="542"/>
      <c r="D17" s="546"/>
      <c r="E17" s="546"/>
      <c r="F17" s="547"/>
      <c r="G17" s="547"/>
      <c r="H17" s="547"/>
    </row>
    <row r="18" spans="1:8" ht="13">
      <c r="A18" s="540"/>
      <c r="B18" s="545"/>
      <c r="C18" s="542"/>
      <c r="D18" s="546"/>
      <c r="E18" s="546"/>
      <c r="F18" s="547"/>
      <c r="G18" s="547"/>
      <c r="H18" s="547"/>
    </row>
    <row r="19" spans="1:8" ht="13">
      <c r="A19" s="540">
        <v>1</v>
      </c>
      <c r="B19" s="548" t="s">
        <v>283</v>
      </c>
      <c r="C19" s="542" t="s">
        <v>328</v>
      </c>
      <c r="D19" s="546">
        <v>5</v>
      </c>
      <c r="E19" s="549">
        <v>0</v>
      </c>
      <c r="F19" s="550">
        <f t="shared" ref="F19:F26" si="0">E19*D19</f>
        <v>0</v>
      </c>
      <c r="G19" s="550">
        <v>0</v>
      </c>
      <c r="H19" s="550">
        <f t="shared" ref="H19:H27" si="1">D19*G19</f>
        <v>0</v>
      </c>
    </row>
    <row r="20" spans="1:8" ht="13">
      <c r="A20" s="540">
        <v>2</v>
      </c>
      <c r="B20" s="548" t="s">
        <v>284</v>
      </c>
      <c r="C20" s="542" t="s">
        <v>328</v>
      </c>
      <c r="D20" s="546">
        <v>2</v>
      </c>
      <c r="E20" s="549">
        <v>0</v>
      </c>
      <c r="F20" s="550">
        <f t="shared" si="0"/>
        <v>0</v>
      </c>
      <c r="G20" s="550">
        <v>0</v>
      </c>
      <c r="H20" s="550">
        <f t="shared" si="1"/>
        <v>0</v>
      </c>
    </row>
    <row r="21" spans="1:8" ht="13">
      <c r="A21" s="540">
        <v>3</v>
      </c>
      <c r="B21" s="548" t="s">
        <v>285</v>
      </c>
      <c r="C21" s="542" t="s">
        <v>328</v>
      </c>
      <c r="D21" s="546">
        <v>10</v>
      </c>
      <c r="E21" s="549">
        <v>0</v>
      </c>
      <c r="F21" s="550">
        <f t="shared" si="0"/>
        <v>0</v>
      </c>
      <c r="G21" s="550">
        <v>0</v>
      </c>
      <c r="H21" s="550">
        <f t="shared" si="1"/>
        <v>0</v>
      </c>
    </row>
    <row r="22" spans="1:8" ht="13">
      <c r="A22" s="540">
        <v>4</v>
      </c>
      <c r="B22" s="548" t="s">
        <v>286</v>
      </c>
      <c r="C22" s="542" t="s">
        <v>328</v>
      </c>
      <c r="D22" s="546">
        <v>2</v>
      </c>
      <c r="E22" s="549">
        <v>0</v>
      </c>
      <c r="F22" s="550">
        <f t="shared" si="0"/>
        <v>0</v>
      </c>
      <c r="G22" s="550">
        <v>0</v>
      </c>
      <c r="H22" s="550">
        <f t="shared" si="1"/>
        <v>0</v>
      </c>
    </row>
    <row r="23" spans="1:8" ht="13">
      <c r="A23" s="540">
        <v>5</v>
      </c>
      <c r="B23" s="548" t="s">
        <v>287</v>
      </c>
      <c r="C23" s="542" t="s">
        <v>1189</v>
      </c>
      <c r="D23" s="546">
        <v>125</v>
      </c>
      <c r="E23" s="549">
        <v>0</v>
      </c>
      <c r="F23" s="550">
        <f t="shared" si="0"/>
        <v>0</v>
      </c>
      <c r="G23" s="550">
        <v>0</v>
      </c>
      <c r="H23" s="550">
        <f t="shared" si="1"/>
        <v>0</v>
      </c>
    </row>
    <row r="24" spans="1:8" ht="13">
      <c r="A24" s="540">
        <v>6</v>
      </c>
      <c r="B24" s="548" t="s">
        <v>288</v>
      </c>
      <c r="C24" s="542" t="s">
        <v>1189</v>
      </c>
      <c r="D24" s="546">
        <v>45</v>
      </c>
      <c r="E24" s="549">
        <v>0</v>
      </c>
      <c r="F24" s="550">
        <f t="shared" si="0"/>
        <v>0</v>
      </c>
      <c r="G24" s="550">
        <v>0</v>
      </c>
      <c r="H24" s="550">
        <f>D24*G24</f>
        <v>0</v>
      </c>
    </row>
    <row r="25" spans="1:8" ht="13">
      <c r="A25" s="540">
        <v>7</v>
      </c>
      <c r="B25" s="548" t="s">
        <v>289</v>
      </c>
      <c r="C25" s="542" t="s">
        <v>1189</v>
      </c>
      <c r="D25" s="546">
        <v>15</v>
      </c>
      <c r="E25" s="549">
        <v>0</v>
      </c>
      <c r="F25" s="550">
        <f t="shared" si="0"/>
        <v>0</v>
      </c>
      <c r="G25" s="550">
        <v>0</v>
      </c>
      <c r="H25" s="550">
        <f>D25*G25</f>
        <v>0</v>
      </c>
    </row>
    <row r="26" spans="1:8" ht="13">
      <c r="A26" s="540">
        <v>8</v>
      </c>
      <c r="B26" s="551" t="s">
        <v>290</v>
      </c>
      <c r="C26" s="552" t="s">
        <v>1356</v>
      </c>
      <c r="D26" s="553">
        <v>0.5</v>
      </c>
      <c r="E26" s="549">
        <v>0</v>
      </c>
      <c r="F26" s="550">
        <f t="shared" si="0"/>
        <v>0</v>
      </c>
      <c r="G26" s="550">
        <v>0</v>
      </c>
      <c r="H26" s="550">
        <f t="shared" si="1"/>
        <v>0</v>
      </c>
    </row>
    <row r="27" spans="1:8" ht="13">
      <c r="A27" s="540">
        <v>9</v>
      </c>
      <c r="B27" s="548" t="s">
        <v>291</v>
      </c>
      <c r="C27" s="542" t="s">
        <v>342</v>
      </c>
      <c r="D27" s="546">
        <v>20</v>
      </c>
      <c r="E27" s="549">
        <v>0</v>
      </c>
      <c r="F27" s="547">
        <f>D27*E27</f>
        <v>0</v>
      </c>
      <c r="G27" s="550">
        <v>0</v>
      </c>
      <c r="H27" s="550">
        <f t="shared" si="1"/>
        <v>0</v>
      </c>
    </row>
    <row r="28" spans="1:8" ht="13">
      <c r="A28" s="540">
        <v>10</v>
      </c>
      <c r="B28" s="548"/>
      <c r="C28" s="542"/>
      <c r="D28" s="546"/>
      <c r="E28" s="546"/>
      <c r="F28" s="547"/>
      <c r="G28" s="547"/>
      <c r="H28" s="547"/>
    </row>
    <row r="29" spans="1:8" ht="13">
      <c r="A29" s="540">
        <v>11</v>
      </c>
      <c r="B29" s="545" t="s">
        <v>292</v>
      </c>
      <c r="C29" s="554"/>
      <c r="D29" s="555"/>
      <c r="E29" s="555"/>
      <c r="F29" s="556"/>
      <c r="G29" s="556"/>
      <c r="H29" s="556"/>
    </row>
    <row r="30" spans="1:8" ht="13">
      <c r="A30" s="540">
        <v>12</v>
      </c>
      <c r="B30" s="557"/>
      <c r="C30" s="554"/>
      <c r="D30" s="555"/>
      <c r="E30" s="555"/>
      <c r="F30" s="556"/>
      <c r="G30" s="556"/>
      <c r="H30" s="556"/>
    </row>
    <row r="31" spans="1:8" ht="13">
      <c r="A31" s="540">
        <v>13</v>
      </c>
      <c r="B31" s="548" t="s">
        <v>293</v>
      </c>
      <c r="C31" s="542" t="s">
        <v>328</v>
      </c>
      <c r="D31" s="546">
        <v>15</v>
      </c>
      <c r="E31" s="546">
        <v>0</v>
      </c>
      <c r="F31" s="547">
        <f t="shared" ref="F31:F37" si="2">D31*E31</f>
        <v>0</v>
      </c>
      <c r="G31" s="547">
        <v>0</v>
      </c>
      <c r="H31" s="547">
        <f t="shared" ref="H31:H36" si="3">D31*G31</f>
        <v>0</v>
      </c>
    </row>
    <row r="32" spans="1:8" ht="13">
      <c r="A32" s="540">
        <v>14</v>
      </c>
      <c r="B32" s="548" t="s">
        <v>294</v>
      </c>
      <c r="C32" s="542" t="s">
        <v>328</v>
      </c>
      <c r="D32" s="546">
        <v>15</v>
      </c>
      <c r="E32" s="546">
        <v>0</v>
      </c>
      <c r="F32" s="547">
        <f t="shared" si="2"/>
        <v>0</v>
      </c>
      <c r="G32" s="547">
        <v>0</v>
      </c>
      <c r="H32" s="547">
        <f t="shared" si="3"/>
        <v>0</v>
      </c>
    </row>
    <row r="33" spans="1:8" ht="13">
      <c r="A33" s="540">
        <v>15</v>
      </c>
      <c r="B33" s="548" t="s">
        <v>295</v>
      </c>
      <c r="C33" s="542" t="s">
        <v>1189</v>
      </c>
      <c r="D33" s="546">
        <v>350</v>
      </c>
      <c r="E33" s="546">
        <v>0</v>
      </c>
      <c r="F33" s="547">
        <f t="shared" si="2"/>
        <v>0</v>
      </c>
      <c r="G33" s="547">
        <v>0</v>
      </c>
      <c r="H33" s="547">
        <f t="shared" si="3"/>
        <v>0</v>
      </c>
    </row>
    <row r="34" spans="1:8" ht="13">
      <c r="A34" s="540">
        <v>16</v>
      </c>
      <c r="B34" s="548" t="s">
        <v>296</v>
      </c>
      <c r="C34" s="542" t="s">
        <v>328</v>
      </c>
      <c r="D34" s="546">
        <v>15</v>
      </c>
      <c r="E34" s="546">
        <v>0</v>
      </c>
      <c r="F34" s="547">
        <f t="shared" si="2"/>
        <v>0</v>
      </c>
      <c r="G34" s="547">
        <v>0</v>
      </c>
      <c r="H34" s="547">
        <f t="shared" si="3"/>
        <v>0</v>
      </c>
    </row>
    <row r="35" spans="1:8" ht="13">
      <c r="A35" s="540">
        <v>17</v>
      </c>
      <c r="B35" s="548" t="s">
        <v>297</v>
      </c>
      <c r="C35" s="542" t="s">
        <v>328</v>
      </c>
      <c r="D35" s="546">
        <v>6</v>
      </c>
      <c r="E35" s="546">
        <v>0</v>
      </c>
      <c r="F35" s="547">
        <f t="shared" si="2"/>
        <v>0</v>
      </c>
      <c r="G35" s="547">
        <v>0</v>
      </c>
      <c r="H35" s="547">
        <f t="shared" si="3"/>
        <v>0</v>
      </c>
    </row>
    <row r="36" spans="1:8" ht="13">
      <c r="A36" s="540">
        <v>18</v>
      </c>
      <c r="B36" s="548" t="s">
        <v>298</v>
      </c>
      <c r="C36" s="542" t="s">
        <v>328</v>
      </c>
      <c r="D36" s="546">
        <v>1</v>
      </c>
      <c r="E36" s="546">
        <v>0</v>
      </c>
      <c r="F36" s="547">
        <f t="shared" si="2"/>
        <v>0</v>
      </c>
      <c r="G36" s="547">
        <v>0</v>
      </c>
      <c r="H36" s="547">
        <f t="shared" si="3"/>
        <v>0</v>
      </c>
    </row>
    <row r="37" spans="1:8" ht="13">
      <c r="A37" s="540">
        <v>19</v>
      </c>
      <c r="B37" s="548" t="s">
        <v>299</v>
      </c>
      <c r="C37" s="542" t="s">
        <v>328</v>
      </c>
      <c r="D37" s="546">
        <v>4</v>
      </c>
      <c r="E37" s="546">
        <v>0</v>
      </c>
      <c r="F37" s="547">
        <f t="shared" si="2"/>
        <v>0</v>
      </c>
      <c r="G37" s="547">
        <v>0</v>
      </c>
      <c r="H37" s="547">
        <f>D37*G37</f>
        <v>0</v>
      </c>
    </row>
    <row r="38" spans="1:8" ht="13">
      <c r="A38" s="540">
        <v>20</v>
      </c>
      <c r="B38" s="548"/>
      <c r="C38" s="542"/>
      <c r="D38" s="546"/>
      <c r="E38" s="546"/>
      <c r="F38" s="547"/>
      <c r="G38" s="547"/>
      <c r="H38" s="547"/>
    </row>
    <row r="39" spans="1:8" ht="13">
      <c r="A39" s="540">
        <v>21</v>
      </c>
      <c r="B39" s="545" t="s">
        <v>300</v>
      </c>
      <c r="C39" s="554"/>
      <c r="D39" s="555"/>
      <c r="E39" s="555"/>
      <c r="F39" s="556"/>
      <c r="G39" s="556"/>
      <c r="H39" s="556"/>
    </row>
    <row r="40" spans="1:8" ht="13">
      <c r="A40" s="540">
        <v>22</v>
      </c>
      <c r="B40" s="548" t="s">
        <v>301</v>
      </c>
      <c r="C40" s="542" t="s">
        <v>1189</v>
      </c>
      <c r="D40" s="546">
        <v>350</v>
      </c>
      <c r="E40" s="546">
        <v>0</v>
      </c>
      <c r="F40" s="547">
        <f>D40*E40</f>
        <v>0</v>
      </c>
      <c r="G40" s="547">
        <v>0</v>
      </c>
      <c r="H40" s="547">
        <f>D40*G40</f>
        <v>0</v>
      </c>
    </row>
    <row r="41" spans="1:8" ht="13">
      <c r="A41" s="540">
        <v>23</v>
      </c>
      <c r="B41" s="558" t="s">
        <v>302</v>
      </c>
      <c r="C41" s="559" t="s">
        <v>328</v>
      </c>
      <c r="D41" s="560">
        <v>6</v>
      </c>
      <c r="E41" s="546">
        <v>0</v>
      </c>
      <c r="F41" s="547">
        <f>D41*E41</f>
        <v>0</v>
      </c>
      <c r="G41" s="560">
        <v>0</v>
      </c>
      <c r="H41" s="560">
        <f>D41*G41</f>
        <v>0</v>
      </c>
    </row>
    <row r="42" spans="1:8" ht="20">
      <c r="A42" s="540">
        <v>24</v>
      </c>
      <c r="B42" s="561" t="s">
        <v>303</v>
      </c>
      <c r="C42" s="559" t="s">
        <v>328</v>
      </c>
      <c r="D42" s="560">
        <v>1</v>
      </c>
      <c r="E42" s="546">
        <v>0</v>
      </c>
      <c r="F42" s="546">
        <f>D42*E42</f>
        <v>0</v>
      </c>
      <c r="G42" s="560">
        <v>0</v>
      </c>
      <c r="H42" s="560">
        <v>0</v>
      </c>
    </row>
    <row r="43" spans="1:8" ht="20">
      <c r="A43" s="540">
        <v>25</v>
      </c>
      <c r="B43" s="561" t="s">
        <v>304</v>
      </c>
      <c r="C43" s="559" t="s">
        <v>328</v>
      </c>
      <c r="D43" s="560">
        <v>1</v>
      </c>
      <c r="E43" s="546">
        <v>0</v>
      </c>
      <c r="F43" s="546">
        <f>D43*E43</f>
        <v>0</v>
      </c>
      <c r="G43" s="560">
        <v>0</v>
      </c>
      <c r="H43" s="560">
        <v>0</v>
      </c>
    </row>
    <row r="44" spans="1:8" ht="13">
      <c r="A44" s="540">
        <v>26</v>
      </c>
      <c r="B44" s="558" t="s">
        <v>305</v>
      </c>
      <c r="C44" s="559" t="s">
        <v>328</v>
      </c>
      <c r="D44" s="560">
        <v>1</v>
      </c>
      <c r="E44" s="546">
        <v>0</v>
      </c>
      <c r="F44" s="546">
        <f>D44*E44</f>
        <v>0</v>
      </c>
      <c r="G44" s="560">
        <v>0</v>
      </c>
      <c r="H44" s="560">
        <v>0</v>
      </c>
    </row>
    <row r="45" spans="1:8" ht="13">
      <c r="A45" s="540">
        <v>27</v>
      </c>
      <c r="B45" s="558"/>
      <c r="C45" s="559"/>
      <c r="D45" s="560"/>
      <c r="E45" s="559"/>
      <c r="F45" s="547"/>
      <c r="G45" s="560"/>
      <c r="H45" s="560"/>
    </row>
    <row r="46" spans="1:8" ht="13">
      <c r="A46" s="540">
        <v>28</v>
      </c>
      <c r="B46" s="562" t="s">
        <v>306</v>
      </c>
      <c r="C46" s="563"/>
      <c r="D46" s="564"/>
      <c r="E46" s="565"/>
      <c r="F46" s="546"/>
      <c r="G46" s="564"/>
      <c r="H46" s="564"/>
    </row>
    <row r="47" spans="1:8" ht="13">
      <c r="A47" s="540">
        <v>29</v>
      </c>
      <c r="B47" s="548" t="s">
        <v>307</v>
      </c>
      <c r="C47" s="542" t="s">
        <v>328</v>
      </c>
      <c r="D47" s="546">
        <v>185</v>
      </c>
      <c r="E47" s="542">
        <v>0</v>
      </c>
      <c r="F47" s="547">
        <f>D47*E47</f>
        <v>0</v>
      </c>
      <c r="G47" s="547">
        <v>0</v>
      </c>
      <c r="H47" s="547">
        <f>D47*G47</f>
        <v>0</v>
      </c>
    </row>
    <row r="48" spans="1:8" ht="13">
      <c r="A48" s="540">
        <v>30</v>
      </c>
      <c r="B48" s="548" t="s">
        <v>308</v>
      </c>
      <c r="C48" s="542" t="s">
        <v>1189</v>
      </c>
      <c r="D48" s="546">
        <v>65</v>
      </c>
      <c r="E48" s="542">
        <v>0</v>
      </c>
      <c r="F48" s="547">
        <f>D48*E48</f>
        <v>0</v>
      </c>
      <c r="G48" s="547">
        <v>0</v>
      </c>
      <c r="H48" s="547">
        <f>D48*G48</f>
        <v>0</v>
      </c>
    </row>
    <row r="49" spans="1:8" ht="13">
      <c r="A49" s="540">
        <v>31</v>
      </c>
      <c r="B49" s="548" t="s">
        <v>309</v>
      </c>
      <c r="C49" s="542" t="s">
        <v>1189</v>
      </c>
      <c r="D49" s="546">
        <v>25</v>
      </c>
      <c r="E49" s="542">
        <v>0</v>
      </c>
      <c r="F49" s="547">
        <f>D49*E49</f>
        <v>0</v>
      </c>
      <c r="G49" s="547">
        <v>0</v>
      </c>
      <c r="H49" s="547">
        <f>D49*G49</f>
        <v>0</v>
      </c>
    </row>
    <row r="50" spans="1:8" ht="13">
      <c r="A50" s="540">
        <v>32</v>
      </c>
      <c r="B50" s="548" t="s">
        <v>212</v>
      </c>
      <c r="C50" s="542" t="s">
        <v>1189</v>
      </c>
      <c r="D50" s="546">
        <v>15</v>
      </c>
      <c r="E50" s="542">
        <v>0</v>
      </c>
      <c r="F50" s="547">
        <f>D50*E50</f>
        <v>0</v>
      </c>
      <c r="G50" s="547">
        <v>0</v>
      </c>
      <c r="H50" s="547">
        <f>D50*G50</f>
        <v>0</v>
      </c>
    </row>
    <row r="51" spans="1:8" ht="13">
      <c r="A51" s="540">
        <v>33</v>
      </c>
      <c r="B51" s="548" t="s">
        <v>213</v>
      </c>
      <c r="C51" s="542" t="s">
        <v>328</v>
      </c>
      <c r="D51" s="546">
        <v>1</v>
      </c>
      <c r="E51" s="542">
        <v>0</v>
      </c>
      <c r="F51" s="547">
        <f t="shared" ref="F51:F61" si="4">D51*E51</f>
        <v>0</v>
      </c>
      <c r="G51" s="547">
        <v>0</v>
      </c>
      <c r="H51" s="547">
        <f t="shared" ref="H51:H65" si="5">D51*G51</f>
        <v>0</v>
      </c>
    </row>
    <row r="52" spans="1:8" ht="13">
      <c r="A52" s="540">
        <v>34</v>
      </c>
      <c r="B52" s="548" t="s">
        <v>214</v>
      </c>
      <c r="C52" s="542" t="s">
        <v>328</v>
      </c>
      <c r="D52" s="546">
        <v>1</v>
      </c>
      <c r="E52" s="542">
        <v>0</v>
      </c>
      <c r="F52" s="547">
        <f t="shared" si="4"/>
        <v>0</v>
      </c>
      <c r="G52" s="547">
        <v>0</v>
      </c>
      <c r="H52" s="547">
        <f t="shared" si="5"/>
        <v>0</v>
      </c>
    </row>
    <row r="53" spans="1:8" ht="13">
      <c r="A53" s="540">
        <v>35</v>
      </c>
      <c r="B53" s="548" t="s">
        <v>215</v>
      </c>
      <c r="C53" s="542" t="s">
        <v>328</v>
      </c>
      <c r="D53" s="546">
        <v>1</v>
      </c>
      <c r="E53" s="542">
        <v>0</v>
      </c>
      <c r="F53" s="547">
        <f t="shared" si="4"/>
        <v>0</v>
      </c>
      <c r="G53" s="547">
        <v>0</v>
      </c>
      <c r="H53" s="547">
        <f t="shared" si="5"/>
        <v>0</v>
      </c>
    </row>
    <row r="54" spans="1:8" ht="13">
      <c r="A54" s="540">
        <v>36</v>
      </c>
      <c r="B54" s="548" t="s">
        <v>216</v>
      </c>
      <c r="C54" s="542" t="s">
        <v>328</v>
      </c>
      <c r="D54" s="546">
        <v>1</v>
      </c>
      <c r="E54" s="542">
        <v>0</v>
      </c>
      <c r="F54" s="547">
        <f t="shared" si="4"/>
        <v>0</v>
      </c>
      <c r="G54" s="547">
        <v>0</v>
      </c>
      <c r="H54" s="547">
        <f t="shared" si="5"/>
        <v>0</v>
      </c>
    </row>
    <row r="55" spans="1:8" ht="13">
      <c r="A55" s="540">
        <v>37</v>
      </c>
      <c r="B55" s="548" t="s">
        <v>217</v>
      </c>
      <c r="C55" s="542" t="s">
        <v>328</v>
      </c>
      <c r="D55" s="546">
        <v>1</v>
      </c>
      <c r="E55" s="542">
        <v>0</v>
      </c>
      <c r="F55" s="547">
        <f t="shared" si="4"/>
        <v>0</v>
      </c>
      <c r="G55" s="547">
        <v>0</v>
      </c>
      <c r="H55" s="547">
        <f t="shared" si="5"/>
        <v>0</v>
      </c>
    </row>
    <row r="56" spans="1:8" ht="13">
      <c r="A56" s="540">
        <v>38</v>
      </c>
      <c r="B56" s="548" t="s">
        <v>218</v>
      </c>
      <c r="C56" s="542" t="s">
        <v>328</v>
      </c>
      <c r="D56" s="546">
        <v>4</v>
      </c>
      <c r="E56" s="542">
        <v>0</v>
      </c>
      <c r="F56" s="547">
        <f t="shared" si="4"/>
        <v>0</v>
      </c>
      <c r="G56" s="547">
        <v>0</v>
      </c>
      <c r="H56" s="547">
        <f t="shared" si="5"/>
        <v>0</v>
      </c>
    </row>
    <row r="57" spans="1:8" ht="13">
      <c r="A57" s="540">
        <v>39</v>
      </c>
      <c r="B57" s="548" t="s">
        <v>219</v>
      </c>
      <c r="C57" s="542" t="s">
        <v>328</v>
      </c>
      <c r="D57" s="546">
        <v>1</v>
      </c>
      <c r="E57" s="542">
        <v>0</v>
      </c>
      <c r="F57" s="547">
        <f t="shared" si="4"/>
        <v>0</v>
      </c>
      <c r="G57" s="547">
        <v>0</v>
      </c>
      <c r="H57" s="547">
        <f t="shared" si="5"/>
        <v>0</v>
      </c>
    </row>
    <row r="58" spans="1:8" ht="13">
      <c r="A58" s="540">
        <v>40</v>
      </c>
      <c r="B58" s="548" t="s">
        <v>220</v>
      </c>
      <c r="C58" s="542" t="s">
        <v>328</v>
      </c>
      <c r="D58" s="546">
        <v>8</v>
      </c>
      <c r="E58" s="542">
        <v>0</v>
      </c>
      <c r="F58" s="547">
        <f t="shared" si="4"/>
        <v>0</v>
      </c>
      <c r="G58" s="547">
        <v>0</v>
      </c>
      <c r="H58" s="547">
        <f t="shared" si="5"/>
        <v>0</v>
      </c>
    </row>
    <row r="59" spans="1:8" ht="13">
      <c r="A59" s="540">
        <v>41</v>
      </c>
      <c r="B59" s="548" t="s">
        <v>221</v>
      </c>
      <c r="C59" s="542" t="s">
        <v>328</v>
      </c>
      <c r="D59" s="546">
        <v>1</v>
      </c>
      <c r="E59" s="542">
        <v>0</v>
      </c>
      <c r="F59" s="547">
        <f t="shared" si="4"/>
        <v>0</v>
      </c>
      <c r="G59" s="547">
        <v>0</v>
      </c>
      <c r="H59" s="547">
        <f t="shared" si="5"/>
        <v>0</v>
      </c>
    </row>
    <row r="60" spans="1:8" ht="13">
      <c r="A60" s="540">
        <v>42</v>
      </c>
      <c r="B60" s="548" t="s">
        <v>222</v>
      </c>
      <c r="C60" s="542" t="s">
        <v>328</v>
      </c>
      <c r="D60" s="546">
        <v>1</v>
      </c>
      <c r="E60" s="542">
        <v>0</v>
      </c>
      <c r="F60" s="547">
        <f t="shared" si="4"/>
        <v>0</v>
      </c>
      <c r="G60" s="547">
        <v>0</v>
      </c>
      <c r="H60" s="547">
        <f t="shared" si="5"/>
        <v>0</v>
      </c>
    </row>
    <row r="61" spans="1:8" ht="13">
      <c r="A61" s="540">
        <v>43</v>
      </c>
      <c r="B61" s="548" t="s">
        <v>223</v>
      </c>
      <c r="C61" s="542" t="s">
        <v>328</v>
      </c>
      <c r="D61" s="546">
        <v>3</v>
      </c>
      <c r="E61" s="542">
        <v>0</v>
      </c>
      <c r="F61" s="547">
        <f t="shared" si="4"/>
        <v>0</v>
      </c>
      <c r="G61" s="547">
        <v>0</v>
      </c>
      <c r="H61" s="547">
        <f t="shared" si="5"/>
        <v>0</v>
      </c>
    </row>
    <row r="62" spans="1:8" ht="60">
      <c r="A62" s="540">
        <v>44</v>
      </c>
      <c r="B62" s="566" t="s">
        <v>224</v>
      </c>
      <c r="C62" s="542" t="s">
        <v>328</v>
      </c>
      <c r="D62" s="546">
        <v>2</v>
      </c>
      <c r="E62" s="542">
        <v>0</v>
      </c>
      <c r="F62" s="546">
        <f>D62*E62</f>
        <v>0</v>
      </c>
      <c r="G62" s="547">
        <v>0</v>
      </c>
      <c r="H62" s="546">
        <f t="shared" si="5"/>
        <v>0</v>
      </c>
    </row>
    <row r="63" spans="1:8" ht="13">
      <c r="A63" s="540">
        <v>45</v>
      </c>
      <c r="B63" s="558" t="s">
        <v>225</v>
      </c>
      <c r="C63" s="542" t="s">
        <v>328</v>
      </c>
      <c r="D63" s="546">
        <v>1</v>
      </c>
      <c r="E63" s="542">
        <v>0</v>
      </c>
      <c r="F63" s="547">
        <f>D63*E63</f>
        <v>0</v>
      </c>
      <c r="G63" s="547">
        <v>0</v>
      </c>
      <c r="H63" s="547">
        <f t="shared" si="5"/>
        <v>0</v>
      </c>
    </row>
    <row r="64" spans="1:8" ht="13">
      <c r="A64" s="540">
        <v>46</v>
      </c>
      <c r="B64" s="558" t="s">
        <v>226</v>
      </c>
      <c r="C64" s="542" t="s">
        <v>328</v>
      </c>
      <c r="D64" s="546">
        <v>2</v>
      </c>
      <c r="E64" s="542">
        <v>0</v>
      </c>
      <c r="F64" s="547">
        <f>D64*E64</f>
        <v>0</v>
      </c>
      <c r="G64" s="547">
        <v>0</v>
      </c>
      <c r="H64" s="547">
        <f t="shared" si="5"/>
        <v>0</v>
      </c>
    </row>
    <row r="65" spans="1:8" ht="13">
      <c r="A65" s="540">
        <v>47</v>
      </c>
      <c r="B65" s="558" t="s">
        <v>227</v>
      </c>
      <c r="C65" s="542" t="s">
        <v>328</v>
      </c>
      <c r="D65" s="546">
        <v>1</v>
      </c>
      <c r="E65" s="542">
        <v>0</v>
      </c>
      <c r="F65" s="547">
        <f>D65*E65</f>
        <v>0</v>
      </c>
      <c r="G65" s="547">
        <v>0</v>
      </c>
      <c r="H65" s="547">
        <f t="shared" si="5"/>
        <v>0</v>
      </c>
    </row>
    <row r="66" spans="1:8" ht="13">
      <c r="A66" s="540">
        <v>48</v>
      </c>
      <c r="B66" s="558"/>
      <c r="C66" s="559"/>
      <c r="D66" s="560"/>
      <c r="E66" s="559"/>
      <c r="F66" s="547"/>
      <c r="G66" s="560"/>
      <c r="H66" s="560"/>
    </row>
    <row r="67" spans="1:8" ht="13">
      <c r="A67" s="540">
        <v>49</v>
      </c>
      <c r="B67" s="545" t="s">
        <v>228</v>
      </c>
      <c r="C67" s="542"/>
      <c r="D67" s="546"/>
      <c r="E67" s="542"/>
      <c r="F67" s="547"/>
      <c r="G67" s="547"/>
      <c r="H67" s="547"/>
    </row>
    <row r="68" spans="1:8" ht="13">
      <c r="A68" s="540">
        <v>50</v>
      </c>
      <c r="B68" s="566" t="s">
        <v>229</v>
      </c>
      <c r="C68" s="542" t="s">
        <v>328</v>
      </c>
      <c r="D68" s="546">
        <v>1</v>
      </c>
      <c r="E68" s="567">
        <v>0</v>
      </c>
      <c r="F68" s="547">
        <f>D68*E68</f>
        <v>0</v>
      </c>
      <c r="G68" s="547">
        <v>0</v>
      </c>
      <c r="H68" s="547">
        <f>D68*G68</f>
        <v>0</v>
      </c>
    </row>
    <row r="69" spans="1:8" ht="13">
      <c r="A69" s="540">
        <v>51</v>
      </c>
      <c r="B69" s="566" t="s">
        <v>230</v>
      </c>
      <c r="C69" s="542" t="s">
        <v>328</v>
      </c>
      <c r="D69" s="546">
        <v>1</v>
      </c>
      <c r="E69" s="567">
        <v>0</v>
      </c>
      <c r="F69" s="547">
        <f>D69*E69</f>
        <v>0</v>
      </c>
      <c r="G69" s="547">
        <v>0</v>
      </c>
      <c r="H69" s="547">
        <f>D69*G69</f>
        <v>0</v>
      </c>
    </row>
    <row r="70" spans="1:8" ht="13">
      <c r="A70" s="540">
        <v>52</v>
      </c>
      <c r="B70" s="566" t="s">
        <v>231</v>
      </c>
      <c r="C70" s="542" t="s">
        <v>328</v>
      </c>
      <c r="D70" s="546">
        <v>1</v>
      </c>
      <c r="E70" s="567">
        <v>0</v>
      </c>
      <c r="F70" s="547">
        <f>D70*E70</f>
        <v>0</v>
      </c>
      <c r="G70" s="547">
        <v>0</v>
      </c>
      <c r="H70" s="547">
        <f>D70*G70</f>
        <v>0</v>
      </c>
    </row>
    <row r="71" spans="1:8" ht="13">
      <c r="A71" s="540">
        <v>53</v>
      </c>
      <c r="B71" s="566" t="s">
        <v>232</v>
      </c>
      <c r="C71" s="542" t="s">
        <v>328</v>
      </c>
      <c r="D71" s="546">
        <v>1</v>
      </c>
      <c r="E71" s="567">
        <v>0</v>
      </c>
      <c r="F71" s="547">
        <f>D71*E71</f>
        <v>0</v>
      </c>
      <c r="G71" s="547">
        <v>0</v>
      </c>
      <c r="H71" s="547">
        <f>D71*G71</f>
        <v>0</v>
      </c>
    </row>
    <row r="72" spans="1:8" ht="13">
      <c r="A72" s="540">
        <v>54</v>
      </c>
      <c r="B72" s="548" t="s">
        <v>233</v>
      </c>
      <c r="C72" s="542" t="s">
        <v>1189</v>
      </c>
      <c r="D72" s="546">
        <v>15</v>
      </c>
      <c r="E72" s="567">
        <v>0</v>
      </c>
      <c r="F72" s="547">
        <f>D72*E72</f>
        <v>0</v>
      </c>
      <c r="G72" s="547">
        <v>0</v>
      </c>
      <c r="H72" s="547">
        <f>D72*G72</f>
        <v>0</v>
      </c>
    </row>
    <row r="73" spans="1:8" ht="13">
      <c r="A73" s="540">
        <v>55</v>
      </c>
      <c r="B73" s="548"/>
      <c r="C73" s="542"/>
      <c r="D73" s="546"/>
      <c r="E73" s="542"/>
      <c r="F73" s="549"/>
      <c r="G73" s="546"/>
      <c r="H73" s="549"/>
    </row>
    <row r="74" spans="1:8" ht="13">
      <c r="A74" s="540">
        <v>56</v>
      </c>
      <c r="B74" s="548"/>
      <c r="C74" s="542"/>
      <c r="D74" s="546"/>
      <c r="E74" s="542"/>
      <c r="F74" s="547">
        <f>SUM(F19:F72)</f>
        <v>0</v>
      </c>
      <c r="G74" s="547"/>
      <c r="H74" s="547">
        <f>SUM(H19:H72)</f>
        <v>0</v>
      </c>
    </row>
    <row r="75" spans="1:8" ht="13">
      <c r="A75" s="540">
        <v>57</v>
      </c>
      <c r="B75" s="545" t="s">
        <v>234</v>
      </c>
      <c r="C75" s="542"/>
      <c r="D75" s="546"/>
      <c r="E75" s="542"/>
      <c r="F75" s="547"/>
      <c r="G75" s="547"/>
      <c r="H75" s="547"/>
    </row>
    <row r="76" spans="1:8" ht="13">
      <c r="A76" s="540">
        <v>58</v>
      </c>
      <c r="B76" s="568"/>
      <c r="C76" s="542"/>
      <c r="D76" s="546"/>
      <c r="E76" s="542"/>
      <c r="F76" s="547"/>
      <c r="G76" s="547"/>
      <c r="H76" s="547"/>
    </row>
    <row r="77" spans="1:8" ht="13">
      <c r="A77" s="540">
        <v>59</v>
      </c>
      <c r="B77" s="548" t="s">
        <v>235</v>
      </c>
      <c r="C77" s="542" t="s">
        <v>261</v>
      </c>
      <c r="D77" s="546">
        <v>8</v>
      </c>
      <c r="E77" s="542"/>
      <c r="F77" s="547"/>
      <c r="G77" s="547">
        <v>0</v>
      </c>
      <c r="H77" s="569">
        <f>D77*G77</f>
        <v>0</v>
      </c>
    </row>
    <row r="78" spans="1:8" ht="13">
      <c r="A78" s="540">
        <v>60</v>
      </c>
      <c r="B78" s="548" t="s">
        <v>236</v>
      </c>
      <c r="C78" s="542" t="s">
        <v>261</v>
      </c>
      <c r="D78" s="546">
        <v>6</v>
      </c>
      <c r="E78" s="542"/>
      <c r="F78" s="547"/>
      <c r="G78" s="547">
        <v>0</v>
      </c>
      <c r="H78" s="569">
        <f>D78*G78</f>
        <v>0</v>
      </c>
    </row>
    <row r="79" spans="1:8" ht="13">
      <c r="A79" s="540">
        <v>61</v>
      </c>
      <c r="B79" s="548" t="s">
        <v>237</v>
      </c>
      <c r="C79" s="542" t="s">
        <v>261</v>
      </c>
      <c r="D79" s="546">
        <v>8</v>
      </c>
      <c r="E79" s="542"/>
      <c r="F79" s="547"/>
      <c r="G79" s="547">
        <v>0</v>
      </c>
      <c r="H79" s="569">
        <f>D79*G79</f>
        <v>0</v>
      </c>
    </row>
    <row r="80" spans="1:8" ht="13">
      <c r="A80" s="540">
        <v>62</v>
      </c>
      <c r="B80" s="548" t="s">
        <v>238</v>
      </c>
      <c r="C80" s="542" t="s">
        <v>261</v>
      </c>
      <c r="D80" s="546">
        <v>8</v>
      </c>
      <c r="E80" s="542"/>
      <c r="F80" s="547"/>
      <c r="G80" s="547">
        <v>0</v>
      </c>
      <c r="H80" s="569">
        <f>D80*G80</f>
        <v>0</v>
      </c>
    </row>
    <row r="81" spans="1:8" ht="13">
      <c r="A81" s="540">
        <v>63</v>
      </c>
      <c r="B81" s="548" t="s">
        <v>239</v>
      </c>
      <c r="C81" s="542" t="s">
        <v>261</v>
      </c>
      <c r="D81" s="546">
        <v>8</v>
      </c>
      <c r="E81" s="542"/>
      <c r="F81" s="547"/>
      <c r="G81" s="547">
        <v>0</v>
      </c>
      <c r="H81" s="569">
        <f>D81*G81</f>
        <v>0</v>
      </c>
    </row>
    <row r="82" spans="1:8" ht="13">
      <c r="A82" s="570">
        <v>64</v>
      </c>
      <c r="B82" s="571" t="s">
        <v>240</v>
      </c>
      <c r="C82" s="572"/>
      <c r="D82" s="573"/>
      <c r="E82" s="572"/>
      <c r="F82" s="574"/>
      <c r="G82" s="574"/>
      <c r="H82" s="575">
        <f>SUM(H77:H81)</f>
        <v>0</v>
      </c>
    </row>
    <row r="83" spans="1:8">
      <c r="B83" s="576"/>
    </row>
  </sheetData>
  <phoneticPr fontId="51" type="noConversion"/>
  <pageMargins left="0.75" right="0.75" top="1" bottom="1" header="0.5" footer="0.5"/>
  <pageSetup paperSize="0" orientation="portrait" horizontalDpi="4294967292" verticalDpi="4294967292"/>
  <drawing r:id="rId1"/>
  <extLst>
    <ext xmlns:mx="http://schemas.microsoft.com/office/mac/excel/2008/main" uri="http://schemas.microsoft.com/office/mac/excel/2008/main">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Pokyny pro vyplnění</vt:lpstr>
      <vt:lpstr>Rekapitulace stavby</vt:lpstr>
      <vt:lpstr>1 - Rekonstrukce a úpravy...</vt:lpstr>
      <vt:lpstr>2 - Vedlejší a ostatní ná...</vt:lpstr>
      <vt:lpstr>VZT</vt:lpstr>
      <vt:lpstr>UT</vt:lpstr>
      <vt:lpstr>ZT</vt:lpstr>
      <vt:lpstr>ZT-dilci</vt:lpstr>
      <vt:lpstr>EL-slaboproud</vt:lpstr>
      <vt:lpstr>EL-silnoproud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OEM-PC\OEM</dc:creator>
  <cp:lastModifiedBy>Katerina</cp:lastModifiedBy>
  <dcterms:created xsi:type="dcterms:W3CDTF">2017-04-28T11:15:22Z</dcterms:created>
  <dcterms:modified xsi:type="dcterms:W3CDTF">2017-05-02T05:31:42Z</dcterms:modified>
</cp:coreProperties>
</file>