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<sst xmlns="http://schemas.openxmlformats.org/spreadsheetml/2006/main" count="246" uniqueCount="156">
  <si>
    <t>KRYCÍ LIST ROZPOČTU</t>
  </si>
  <si>
    <t>Název stavby</t>
  </si>
  <si>
    <t>KŘ  policie  moravskoslezského kraje</t>
  </si>
  <si>
    <t>JKSO</t>
  </si>
  <si>
    <t>822 56</t>
  </si>
  <si>
    <t>Kód stavby</t>
  </si>
  <si>
    <t>policie</t>
  </si>
  <si>
    <t>Název objektu</t>
  </si>
  <si>
    <t>EČO</t>
  </si>
  <si>
    <t>Kód objektu</t>
  </si>
  <si>
    <t>policie rampa</t>
  </si>
  <si>
    <t>Název části</t>
  </si>
  <si>
    <t xml:space="preserve"> </t>
  </si>
  <si>
    <t>Místo</t>
  </si>
  <si>
    <t>Ostrava</t>
  </si>
  <si>
    <t>Kód části</t>
  </si>
  <si>
    <t>Název podčásti</t>
  </si>
  <si>
    <t>Kód podčásti</t>
  </si>
  <si>
    <t>IČO</t>
  </si>
  <si>
    <t>DIČ</t>
  </si>
  <si>
    <t>Objednatel</t>
  </si>
  <si>
    <t>Police  ČR</t>
  </si>
  <si>
    <t>Projektant</t>
  </si>
  <si>
    <t>Ing.Karel Čajka</t>
  </si>
  <si>
    <t>Zhotovitel</t>
  </si>
  <si>
    <t>Rozpočet číslo</t>
  </si>
  <si>
    <t>Zpracoval</t>
  </si>
  <si>
    <t>Dne</t>
  </si>
  <si>
    <t>Martin Pniok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</si>
  <si>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</si>
  <si>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</si>
  <si>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</si>
  <si>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</si>
  <si>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</si>
  <si>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</si>
  <si>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</si>
  <si>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</si>
  <si>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Kč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</si>
  <si>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</si>
  <si>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</si>
  <si>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</si>
  <si>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</si>
  <si>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</si>
  <si>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</si>
  <si>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</si>
  <si>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</si>
  <si>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</si>
  <si>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</si>
  <si>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</si>
  <si>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</si>
  <si>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</si>
  <si>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</si>
  <si>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</si>
  <si>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</si>
  <si>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</si>
  <si>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</si>
  <si>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</si>
  <si>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</si>
  <si>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</si>
  <si>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</si>
  <si>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</si>
  <si>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</si>
  <si>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</si>
  <si>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</si>
  <si>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</si>
  <si>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</si>
  <si>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</si>
  <si>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</si>
  <si>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</si>
  <si>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</si>
  <si>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</si>
  <si>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</si>
  <si>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</si>
  <si>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</si>
  <si>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</si>
  <si>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</si>
  <si>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</si>
  <si>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</si>
  <si>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</si>
  <si>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</si>
  <si>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</si>
  <si>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</si>
  <si>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</si>
  <si>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</si>
  <si>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</si>
  <si>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11.10.2013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</si>
  <si>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</si>
  <si>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</si>
  <si>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</si>
  <si>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</si>
  <si>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</si>
  <si>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</si>
  <si>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</si>
  <si>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</si>
  <si>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</si>
  <si>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</si>
  <si>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</si>
  <si>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</si>
  <si>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</si>
  <si>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</si>
  <si>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</si>
  <si>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</si>
  <si>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</si>
  <si>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</si>
  <si>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</si>
  <si>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</si>
  <si>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</si>
  <si>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</si>
  <si>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</si>
  <si>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</si>
  <si>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</si>
  <si>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1</t>
  </si>
  <si>
    <t>K</t>
  </si>
  <si>
    <t>221</t>
  </si>
  <si>
    <t>919735114</t>
  </si>
  <si>
    <t>Řezání stávajícího živičného krytu hl do 200 mm</t>
  </si>
  <si>
    <t>m</t>
  </si>
  <si>
    <t>2</t>
  </si>
  <si>
    <t>003</t>
  </si>
  <si>
    <t>941955003</t>
  </si>
  <si>
    <t>Lešení lehké pomocné v podlah do 2,5 m</t>
  </si>
  <si>
    <t>m2</t>
  </si>
  <si>
    <t>3</t>
  </si>
  <si>
    <t>006</t>
  </si>
  <si>
    <t>979083117</t>
  </si>
  <si>
    <t>Vodorovné přemístění suti s naložením a složením na skládku do 6000 m</t>
  </si>
  <si>
    <t>t</t>
  </si>
  <si>
    <t>4</t>
  </si>
  <si>
    <t>979083191</t>
  </si>
  <si>
    <t>Příplatek k vodorovnému přemístění suti s naložením a složením na skládku ZKD 1000 m nad 6000 m</t>
  </si>
  <si>
    <t>5</t>
  </si>
  <si>
    <t>979093111</t>
  </si>
  <si>
    <t>Uložení suti na skládku s hrubým urovnáním bez zhutnění</t>
  </si>
  <si>
    <t>6</t>
  </si>
  <si>
    <t>979096113</t>
  </si>
  <si>
    <t xml:space="preserve">Recyklace  suti  </t>
  </si>
  <si>
    <t>7</t>
  </si>
  <si>
    <t>981511114</t>
  </si>
  <si>
    <t>Demolice konstrukcí objektů z betonu železového postupným rozebíráním</t>
  </si>
  <si>
    <t>m3</t>
  </si>
  <si>
    <t>Práce a dodávky PSV</t>
  </si>
  <si>
    <t>767</t>
  </si>
  <si>
    <t>Konstrukce zámečnické</t>
  </si>
  <si>
    <t>8</t>
  </si>
  <si>
    <t>767134802</t>
  </si>
  <si>
    <t>Demontáž oplechování stěn šroubovaných</t>
  </si>
  <si>
    <t>767392802</t>
  </si>
  <si>
    <t>Demontáž krytin střech z plechů šroubovaných</t>
  </si>
  <si>
    <t>10</t>
  </si>
  <si>
    <t>767996805</t>
  </si>
  <si>
    <t>Demontáž atypických zámečnických konstrukcí  včetně odpočtu  za zisk  z prodeje šrotu</t>
  </si>
  <si>
    <t>kg</t>
  </si>
  <si>
    <t>11</t>
  </si>
  <si>
    <t>998767201</t>
  </si>
  <si>
    <t>Přesun hmot pro zámečnické konstrukce v objektech v do 6 m</t>
  </si>
  <si>
    <t>Likvidace nepotřebné ŽB rampy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</si>
</sst>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[$-405]d\.\ mmmm\ yyyy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left" vertical="top"/>
      <protection/>
    </xf>
    <xf numFmtId="14" fontId="3" fillId="0" borderId="26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31">
      <selection activeCell="X42" sqref="X4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8.7109375" style="2" customWidth="1"/>
    <col min="19" max="19" width="4.140625" style="2" customWidth="1"/>
    <col min="20" max="16384" width="9.140625" style="1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6.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s="2" customFormat="1" ht="18.7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8.75" customHeight="1">
      <c r="A7" s="16"/>
      <c r="B7" s="17" t="s">
        <v>7</v>
      </c>
      <c r="C7" s="17"/>
      <c r="D7" s="17"/>
      <c r="E7" s="23" t="s">
        <v>155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s="2" customFormat="1" ht="18.75" customHeight="1" hidden="1">
      <c r="A8" s="16"/>
      <c r="B8" s="17" t="s">
        <v>9</v>
      </c>
      <c r="C8" s="17"/>
      <c r="D8" s="17"/>
      <c r="E8" s="23" t="s">
        <v>10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8.75" customHeight="1">
      <c r="A9" s="16"/>
      <c r="B9" s="17" t="s">
        <v>11</v>
      </c>
      <c r="C9" s="17"/>
      <c r="D9" s="17"/>
      <c r="E9" s="27" t="s">
        <v>12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 t="s">
        <v>14</v>
      </c>
      <c r="Q9" s="31"/>
      <c r="R9" s="29"/>
      <c r="S9" s="22"/>
    </row>
    <row r="10" spans="1:19" s="2" customFormat="1" ht="18.75" customHeight="1" hidden="1">
      <c r="A10" s="16"/>
      <c r="B10" s="17" t="s">
        <v>15</v>
      </c>
      <c r="C10" s="17"/>
      <c r="D10" s="17"/>
      <c r="E10" s="32" t="s">
        <v>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8.75" customHeight="1" hidden="1">
      <c r="A11" s="16"/>
      <c r="B11" s="17" t="s">
        <v>16</v>
      </c>
      <c r="C11" s="17"/>
      <c r="D11" s="17"/>
      <c r="E11" s="32" t="s">
        <v>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8.75" customHeight="1" hidden="1">
      <c r="A12" s="16"/>
      <c r="B12" s="17" t="s">
        <v>17</v>
      </c>
      <c r="C12" s="17"/>
      <c r="D12" s="17"/>
      <c r="E12" s="32" t="s">
        <v>12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8.75" customHeight="1" hidden="1">
      <c r="A13" s="16"/>
      <c r="B13" s="17"/>
      <c r="C13" s="17"/>
      <c r="D13" s="17"/>
      <c r="E13" s="32" t="s">
        <v>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8.75" customHeight="1" hidden="1">
      <c r="A14" s="16"/>
      <c r="B14" s="17"/>
      <c r="C14" s="17"/>
      <c r="D14" s="17"/>
      <c r="E14" s="32" t="s"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8.75" customHeight="1" hidden="1">
      <c r="A15" s="16"/>
      <c r="B15" s="17"/>
      <c r="C15" s="17"/>
      <c r="D15" s="17"/>
      <c r="E15" s="32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8.75" customHeight="1" hidden="1">
      <c r="A16" s="16"/>
      <c r="B16" s="17"/>
      <c r="C16" s="17"/>
      <c r="D16" s="17"/>
      <c r="E16" s="32" t="s">
        <v>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8.75" customHeight="1" hidden="1">
      <c r="A17" s="16"/>
      <c r="B17" s="17"/>
      <c r="C17" s="17"/>
      <c r="D17" s="17"/>
      <c r="E17" s="32" t="s">
        <v>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8.75" customHeight="1" hidden="1">
      <c r="A18" s="16"/>
      <c r="B18" s="17"/>
      <c r="C18" s="17"/>
      <c r="D18" s="17"/>
      <c r="E18" s="32" t="s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8.75" customHeight="1" hidden="1">
      <c r="A19" s="16"/>
      <c r="B19" s="17"/>
      <c r="C19" s="17"/>
      <c r="D19" s="17"/>
      <c r="E19" s="32" t="s">
        <v>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8.75" customHeight="1" hidden="1">
      <c r="A20" s="16"/>
      <c r="B20" s="17"/>
      <c r="C20" s="17"/>
      <c r="D20" s="17"/>
      <c r="E20" s="32" t="s">
        <v>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8.75" customHeight="1" hidden="1">
      <c r="A21" s="16"/>
      <c r="B21" s="17"/>
      <c r="C21" s="17"/>
      <c r="D21" s="17"/>
      <c r="E21" s="32" t="s"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8.75" customHeight="1" hidden="1">
      <c r="A22" s="16"/>
      <c r="B22" s="17"/>
      <c r="C22" s="17"/>
      <c r="D22" s="17"/>
      <c r="E22" s="32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8.75" customHeight="1" hidden="1">
      <c r="A23" s="16"/>
      <c r="B23" s="17"/>
      <c r="C23" s="17"/>
      <c r="D23" s="17"/>
      <c r="E23" s="32" t="s">
        <v>12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8.75" customHeight="1" hidden="1">
      <c r="A24" s="16"/>
      <c r="B24" s="17"/>
      <c r="C24" s="17"/>
      <c r="D24" s="17"/>
      <c r="E24" s="32" t="s">
        <v>12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8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18</v>
      </c>
      <c r="P25" s="17" t="s">
        <v>19</v>
      </c>
      <c r="Q25" s="17"/>
      <c r="R25" s="17"/>
      <c r="S25" s="22"/>
    </row>
    <row r="26" spans="1:19" s="2" customFormat="1" ht="18.75" customHeight="1">
      <c r="A26" s="16"/>
      <c r="B26" s="17" t="s">
        <v>20</v>
      </c>
      <c r="C26" s="17"/>
      <c r="D26" s="17"/>
      <c r="E26" s="18" t="s">
        <v>21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s="2" customFormat="1" ht="18.75" customHeight="1">
      <c r="A27" s="16"/>
      <c r="B27" s="17" t="s">
        <v>22</v>
      </c>
      <c r="C27" s="17"/>
      <c r="D27" s="17"/>
      <c r="E27" s="23" t="s">
        <v>23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s="2" customFormat="1" ht="18.75" customHeight="1">
      <c r="A28" s="16"/>
      <c r="B28" s="17" t="s">
        <v>24</v>
      </c>
      <c r="C28" s="17"/>
      <c r="D28" s="17"/>
      <c r="E28" s="23" t="s">
        <v>12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s="2" customFormat="1" ht="18.7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8.75" customHeight="1">
      <c r="A30" s="16"/>
      <c r="B30" s="17"/>
      <c r="C30" s="17"/>
      <c r="D30" s="17"/>
      <c r="E30" s="37" t="s">
        <v>25</v>
      </c>
      <c r="F30" s="17"/>
      <c r="G30" s="17" t="s">
        <v>26</v>
      </c>
      <c r="H30" s="17"/>
      <c r="I30" s="17"/>
      <c r="J30" s="17"/>
      <c r="K30" s="17"/>
      <c r="L30" s="17"/>
      <c r="M30" s="17"/>
      <c r="N30" s="17"/>
      <c r="O30" s="37" t="s">
        <v>27</v>
      </c>
      <c r="P30" s="26"/>
      <c r="Q30" s="26"/>
      <c r="R30" s="38"/>
      <c r="S30" s="22"/>
    </row>
    <row r="31" spans="1:19" s="2" customFormat="1" ht="18.75" customHeight="1">
      <c r="A31" s="16"/>
      <c r="B31" s="17"/>
      <c r="C31" s="17"/>
      <c r="D31" s="17"/>
      <c r="E31" s="33"/>
      <c r="F31" s="17"/>
      <c r="G31" s="34" t="s">
        <v>28</v>
      </c>
      <c r="H31" s="39"/>
      <c r="I31" s="40"/>
      <c r="J31" s="17"/>
      <c r="K31" s="17"/>
      <c r="L31" s="17"/>
      <c r="M31" s="17"/>
      <c r="N31" s="17"/>
      <c r="O31" s="166">
        <v>41558</v>
      </c>
      <c r="P31" s="26"/>
      <c r="Q31" s="26"/>
      <c r="R31" s="41"/>
      <c r="S31" s="22"/>
    </row>
    <row r="32" spans="1:19" s="2" customFormat="1" ht="9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s="2" customFormat="1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s="2" customFormat="1" ht="21.7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s="2" customFormat="1" ht="19.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s="2" customFormat="1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3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s="2" customFormat="1" ht="19.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s="2" customFormat="1" ht="19.5" customHeight="1">
      <c r="A38" s="70">
        <v>1</v>
      </c>
      <c r="B38" s="71" t="s">
        <v>44</v>
      </c>
      <c r="C38" s="20"/>
      <c r="D38" s="72" t="s">
        <v>45</v>
      </c>
      <c r="E38" s="73">
        <f>SUMIF(Rozpocet!O5:O65535,8,Rozpocet!I5:I65535)</f>
        <v>0</v>
      </c>
      <c r="F38" s="74"/>
      <c r="G38" s="70">
        <v>8</v>
      </c>
      <c r="H38" s="75" t="s">
        <v>46</v>
      </c>
      <c r="I38" s="36"/>
      <c r="J38" s="76">
        <v>0</v>
      </c>
      <c r="K38" s="77"/>
      <c r="L38" s="70">
        <v>13</v>
      </c>
      <c r="M38" s="34" t="s">
        <v>47</v>
      </c>
      <c r="N38" s="39"/>
      <c r="O38" s="39"/>
      <c r="P38" s="78">
        <f>M49</f>
        <v>21</v>
      </c>
      <c r="Q38" s="79" t="s">
        <v>48</v>
      </c>
      <c r="R38" s="73">
        <v>0</v>
      </c>
      <c r="S38" s="74"/>
    </row>
    <row r="39" spans="1:19" s="2" customFormat="1" ht="19.5" customHeight="1">
      <c r="A39" s="70">
        <v>2</v>
      </c>
      <c r="B39" s="80"/>
      <c r="C39" s="29"/>
      <c r="D39" s="72" t="s">
        <v>49</v>
      </c>
      <c r="E39" s="73">
        <f>SUMIF(Rozpocet!O10:O65536,4,Rozpocet!I10:I65536)</f>
        <v>0</v>
      </c>
      <c r="F39" s="74"/>
      <c r="G39" s="70">
        <v>9</v>
      </c>
      <c r="H39" s="17" t="s">
        <v>50</v>
      </c>
      <c r="I39" s="72"/>
      <c r="J39" s="76">
        <v>0</v>
      </c>
      <c r="K39" s="77"/>
      <c r="L39" s="70">
        <v>14</v>
      </c>
      <c r="M39" s="34" t="s">
        <v>51</v>
      </c>
      <c r="N39" s="39"/>
      <c r="O39" s="39"/>
      <c r="P39" s="78">
        <f>M49</f>
        <v>21</v>
      </c>
      <c r="Q39" s="79" t="s">
        <v>48</v>
      </c>
      <c r="R39" s="73">
        <v>0</v>
      </c>
      <c r="S39" s="74"/>
    </row>
    <row r="40" spans="1:19" s="2" customFormat="1" ht="19.5" customHeight="1">
      <c r="A40" s="70">
        <v>3</v>
      </c>
      <c r="B40" s="71" t="s">
        <v>52</v>
      </c>
      <c r="C40" s="20"/>
      <c r="D40" s="72" t="s">
        <v>45</v>
      </c>
      <c r="E40" s="73">
        <f>SUMIF(Rozpocet!O11:O65536,32,Rozpocet!I11:I65536)</f>
        <v>0</v>
      </c>
      <c r="F40" s="74"/>
      <c r="G40" s="70">
        <v>10</v>
      </c>
      <c r="H40" s="75" t="s">
        <v>53</v>
      </c>
      <c r="I40" s="36"/>
      <c r="J40" s="76">
        <v>0</v>
      </c>
      <c r="K40" s="77"/>
      <c r="L40" s="70">
        <v>15</v>
      </c>
      <c r="M40" s="34" t="s">
        <v>54</v>
      </c>
      <c r="N40" s="39"/>
      <c r="O40" s="39"/>
      <c r="P40" s="78">
        <f>M49</f>
        <v>21</v>
      </c>
      <c r="Q40" s="79" t="s">
        <v>48</v>
      </c>
      <c r="R40" s="73">
        <v>0</v>
      </c>
      <c r="S40" s="74"/>
    </row>
    <row r="41" spans="1:19" s="2" customFormat="1" ht="19.5" customHeight="1">
      <c r="A41" s="70">
        <v>4</v>
      </c>
      <c r="B41" s="80"/>
      <c r="C41" s="29"/>
      <c r="D41" s="72" t="s">
        <v>49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55</v>
      </c>
      <c r="N41" s="39"/>
      <c r="O41" s="39"/>
      <c r="P41" s="78">
        <f>M49</f>
        <v>21</v>
      </c>
      <c r="Q41" s="79" t="s">
        <v>48</v>
      </c>
      <c r="R41" s="73">
        <v>0</v>
      </c>
      <c r="S41" s="74"/>
    </row>
    <row r="42" spans="1:19" s="2" customFormat="1" ht="19.5" customHeight="1">
      <c r="A42" s="70">
        <v>5</v>
      </c>
      <c r="B42" s="71" t="s">
        <v>56</v>
      </c>
      <c r="C42" s="20"/>
      <c r="D42" s="72" t="s">
        <v>45</v>
      </c>
      <c r="E42" s="73">
        <f>SUMIF(Rozpocet!O13:O65536,256,Rozpocet!I13:I65536)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57</v>
      </c>
      <c r="N42" s="39"/>
      <c r="O42" s="39"/>
      <c r="P42" s="78">
        <f>M49</f>
        <v>21</v>
      </c>
      <c r="Q42" s="79" t="s">
        <v>48</v>
      </c>
      <c r="R42" s="73">
        <v>0</v>
      </c>
      <c r="S42" s="74"/>
    </row>
    <row r="43" spans="1:19" s="2" customFormat="1" ht="19.5" customHeight="1">
      <c r="A43" s="70">
        <v>6</v>
      </c>
      <c r="B43" s="80"/>
      <c r="C43" s="29"/>
      <c r="D43" s="72" t="s">
        <v>49</v>
      </c>
      <c r="E43" s="73">
        <f>SUMIF(Rozpocet!O14:O65536,64,Rozpocet!I14:I65536)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58</v>
      </c>
      <c r="N43" s="39"/>
      <c r="O43" s="39"/>
      <c r="P43" s="39"/>
      <c r="Q43" s="36"/>
      <c r="R43" s="73">
        <f>SUMIF(Rozpocet!O14:O65536,1024,Rozpocet!I14:I65536)</f>
        <v>0</v>
      </c>
      <c r="S43" s="74"/>
    </row>
    <row r="44" spans="1:19" s="2" customFormat="1" ht="19.5" customHeight="1">
      <c r="A44" s="70">
        <v>7</v>
      </c>
      <c r="B44" s="83" t="s">
        <v>59</v>
      </c>
      <c r="C44" s="39"/>
      <c r="D44" s="36"/>
      <c r="E44" s="84">
        <f>SUM(E38:E43)</f>
        <v>0</v>
      </c>
      <c r="F44" s="48"/>
      <c r="G44" s="70">
        <v>12</v>
      </c>
      <c r="H44" s="83" t="s">
        <v>60</v>
      </c>
      <c r="I44" s="36"/>
      <c r="J44" s="85">
        <f>SUM(J38:J41)</f>
        <v>0</v>
      </c>
      <c r="K44" s="86"/>
      <c r="L44" s="70">
        <v>19</v>
      </c>
      <c r="M44" s="71" t="s">
        <v>61</v>
      </c>
      <c r="N44" s="19"/>
      <c r="O44" s="19"/>
      <c r="P44" s="19"/>
      <c r="Q44" s="87"/>
      <c r="R44" s="84">
        <f>SUM(R38:R43)</f>
        <v>0</v>
      </c>
      <c r="S44" s="48"/>
    </row>
    <row r="45" spans="1:19" s="2" customFormat="1" ht="19.5" customHeight="1">
      <c r="A45" s="88">
        <v>20</v>
      </c>
      <c r="B45" s="89" t="s">
        <v>62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63</v>
      </c>
      <c r="I45" s="91"/>
      <c r="J45" s="93">
        <v>0</v>
      </c>
      <c r="K45" s="94"/>
      <c r="L45" s="88">
        <v>22</v>
      </c>
      <c r="M45" s="89" t="s">
        <v>64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s="2" customFormat="1" ht="19.5" customHeight="1">
      <c r="A46" s="95" t="s">
        <v>22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4" t="s">
        <v>65</v>
      </c>
      <c r="M46" s="51"/>
      <c r="N46" s="66" t="s">
        <v>66</v>
      </c>
      <c r="O46" s="50"/>
      <c r="P46" s="50"/>
      <c r="Q46" s="50"/>
      <c r="R46" s="50"/>
      <c r="S46" s="53"/>
    </row>
    <row r="47" spans="1:19" s="2" customFormat="1" ht="19.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0">
        <v>23</v>
      </c>
      <c r="M47" s="75" t="s">
        <v>67</v>
      </c>
      <c r="N47" s="39"/>
      <c r="O47" s="39"/>
      <c r="P47" s="39"/>
      <c r="Q47" s="74"/>
      <c r="R47" s="84">
        <f>E44+J44+R44+E45+J45+R45</f>
        <v>0</v>
      </c>
      <c r="S47" s="48"/>
    </row>
    <row r="48" spans="1:19" s="2" customFormat="1" ht="19.5" customHeight="1">
      <c r="A48" s="99" t="s">
        <v>68</v>
      </c>
      <c r="B48" s="28"/>
      <c r="C48" s="28"/>
      <c r="D48" s="28"/>
      <c r="E48" s="28"/>
      <c r="F48" s="29"/>
      <c r="G48" s="100" t="s">
        <v>69</v>
      </c>
      <c r="H48" s="28"/>
      <c r="I48" s="28"/>
      <c r="J48" s="28"/>
      <c r="K48" s="28"/>
      <c r="L48" s="70">
        <v>24</v>
      </c>
      <c r="M48" s="101">
        <v>15</v>
      </c>
      <c r="N48" s="29" t="s">
        <v>48</v>
      </c>
      <c r="O48" s="102">
        <f>R47-O49</f>
        <v>0</v>
      </c>
      <c r="P48" s="39" t="s">
        <v>70</v>
      </c>
      <c r="Q48" s="36"/>
      <c r="R48" s="103">
        <f>O48*M48/100</f>
        <v>0</v>
      </c>
      <c r="S48" s="104"/>
    </row>
    <row r="49" spans="1:19" s="2" customFormat="1" ht="20.25" customHeight="1">
      <c r="A49" s="105" t="s">
        <v>20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0">
        <v>25</v>
      </c>
      <c r="M49" s="107">
        <v>21</v>
      </c>
      <c r="N49" s="36" t="s">
        <v>48</v>
      </c>
      <c r="O49" s="102">
        <f>SUMIF(Rozpocet!N14:N65536,M49,Rozpocet!I14:I65536)+SUMIF(P38:P42,M49,R38:R42)</f>
        <v>0</v>
      </c>
      <c r="P49" s="39" t="s">
        <v>70</v>
      </c>
      <c r="Q49" s="36"/>
      <c r="R49" s="73">
        <f>O49*M49/100</f>
        <v>0</v>
      </c>
      <c r="S49" s="74"/>
    </row>
    <row r="50" spans="1:19" s="2" customFormat="1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8" t="s">
        <v>71</v>
      </c>
      <c r="N50" s="90"/>
      <c r="O50" s="90"/>
      <c r="P50" s="90"/>
      <c r="Q50" s="109"/>
      <c r="R50" s="110">
        <f>R47+R48+R49</f>
        <v>0</v>
      </c>
      <c r="S50" s="111"/>
    </row>
    <row r="51" spans="1:19" s="2" customFormat="1" ht="19.5" customHeight="1">
      <c r="A51" s="99" t="s">
        <v>68</v>
      </c>
      <c r="B51" s="28"/>
      <c r="C51" s="28"/>
      <c r="D51" s="28"/>
      <c r="E51" s="28"/>
      <c r="F51" s="29"/>
      <c r="G51" s="100" t="s">
        <v>69</v>
      </c>
      <c r="H51" s="28"/>
      <c r="I51" s="28"/>
      <c r="J51" s="28"/>
      <c r="K51" s="28"/>
      <c r="L51" s="64" t="s">
        <v>72</v>
      </c>
      <c r="M51" s="51"/>
      <c r="N51" s="66" t="s">
        <v>73</v>
      </c>
      <c r="O51" s="50"/>
      <c r="P51" s="50"/>
      <c r="Q51" s="50"/>
      <c r="R51" s="112"/>
      <c r="S51" s="53"/>
    </row>
    <row r="52" spans="1:19" s="2" customFormat="1" ht="20.25" customHeight="1">
      <c r="A52" s="105" t="s">
        <v>24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0">
        <v>27</v>
      </c>
      <c r="M52" s="75" t="s">
        <v>74</v>
      </c>
      <c r="N52" s="39"/>
      <c r="O52" s="39"/>
      <c r="P52" s="39"/>
      <c r="Q52" s="36"/>
      <c r="R52" s="73">
        <v>0</v>
      </c>
      <c r="S52" s="74"/>
    </row>
    <row r="53" spans="1:19" s="2" customFormat="1" ht="19.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0">
        <v>28</v>
      </c>
      <c r="M53" s="75" t="s">
        <v>75</v>
      </c>
      <c r="N53" s="39"/>
      <c r="O53" s="39"/>
      <c r="P53" s="39"/>
      <c r="Q53" s="36"/>
      <c r="R53" s="73">
        <v>0</v>
      </c>
      <c r="S53" s="74"/>
    </row>
    <row r="54" spans="1:19" s="2" customFormat="1" ht="19.5" customHeight="1">
      <c r="A54" s="113" t="s">
        <v>68</v>
      </c>
      <c r="B54" s="43"/>
      <c r="C54" s="43"/>
      <c r="D54" s="43"/>
      <c r="E54" s="43"/>
      <c r="F54" s="114"/>
      <c r="G54" s="115" t="s">
        <v>69</v>
      </c>
      <c r="H54" s="43"/>
      <c r="I54" s="43"/>
      <c r="J54" s="43"/>
      <c r="K54" s="43"/>
      <c r="L54" s="88">
        <v>29</v>
      </c>
      <c r="M54" s="89" t="s">
        <v>76</v>
      </c>
      <c r="N54" s="90"/>
      <c r="O54" s="90"/>
      <c r="P54" s="90"/>
      <c r="Q54" s="91"/>
      <c r="R54" s="57">
        <v>0</v>
      </c>
      <c r="S54" s="116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1" customWidth="1"/>
  </cols>
  <sheetData>
    <row r="1" spans="1:5" s="2" customFormat="1" ht="16.5" customHeight="1">
      <c r="A1" s="117" t="s">
        <v>77</v>
      </c>
      <c r="B1" s="118"/>
      <c r="C1" s="118"/>
      <c r="D1" s="118"/>
      <c r="E1" s="118"/>
    </row>
    <row r="2" spans="1:5" s="2" customFormat="1" ht="11.25" customHeight="1">
      <c r="A2" s="119" t="s">
        <v>78</v>
      </c>
      <c r="B2" s="120" t="str">
        <f>'Krycí list'!E5</f>
        <v>KŘ  policie  moravskoslezského kraje</v>
      </c>
      <c r="C2" s="121"/>
      <c r="D2" s="121"/>
      <c r="E2" s="121"/>
    </row>
    <row r="3" spans="1:5" s="2" customFormat="1" ht="11.25" customHeight="1">
      <c r="A3" s="119" t="s">
        <v>79</v>
      </c>
      <c r="B3" s="120" t="str">
        <f>'Krycí list'!E7</f>
        <v>Likvidace nepotřebné ŽB rampy</v>
      </c>
      <c r="C3" s="122"/>
      <c r="D3" s="120"/>
      <c r="E3" s="123"/>
    </row>
    <row r="4" spans="1:5" s="2" customFormat="1" ht="11.25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s="2" customFormat="1" ht="11.25" customHeight="1">
      <c r="A5" s="120" t="s">
        <v>81</v>
      </c>
      <c r="B5" s="120" t="str">
        <f>'Krycí list'!P5</f>
        <v>822 56</v>
      </c>
      <c r="C5" s="122"/>
      <c r="D5" s="120"/>
      <c r="E5" s="123"/>
    </row>
    <row r="6" spans="1:5" s="2" customFormat="1" ht="6" customHeight="1">
      <c r="A6" s="120"/>
      <c r="B6" s="120"/>
      <c r="C6" s="122"/>
      <c r="D6" s="120"/>
      <c r="E6" s="123"/>
    </row>
    <row r="7" spans="1:5" s="2" customFormat="1" ht="11.25" customHeight="1">
      <c r="A7" s="120" t="s">
        <v>82</v>
      </c>
      <c r="B7" s="120" t="str">
        <f>'Krycí list'!E26</f>
        <v>Police  ČR</v>
      </c>
      <c r="C7" s="122"/>
      <c r="D7" s="120"/>
      <c r="E7" s="123"/>
    </row>
    <row r="8" spans="1:5" s="2" customFormat="1" ht="11.25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s="2" customFormat="1" ht="11.25" customHeight="1">
      <c r="A9" s="120" t="s">
        <v>84</v>
      </c>
      <c r="B9" s="120" t="s">
        <v>85</v>
      </c>
      <c r="C9" s="122"/>
      <c r="D9" s="120"/>
      <c r="E9" s="123"/>
    </row>
    <row r="10" spans="1:5" s="2" customFormat="1" ht="6" customHeight="1">
      <c r="A10" s="118"/>
      <c r="B10" s="118"/>
      <c r="C10" s="118"/>
      <c r="D10" s="118"/>
      <c r="E10" s="118"/>
    </row>
    <row r="11" spans="1:5" s="2" customFormat="1" ht="11.25" customHeight="1">
      <c r="A11" s="124" t="s">
        <v>86</v>
      </c>
      <c r="B11" s="125" t="s">
        <v>87</v>
      </c>
      <c r="C11" s="126" t="s">
        <v>88</v>
      </c>
      <c r="D11" s="127" t="s">
        <v>89</v>
      </c>
      <c r="E11" s="126" t="s">
        <v>90</v>
      </c>
    </row>
    <row r="12" spans="1:5" s="2" customFormat="1" ht="11.25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s="2" customFormat="1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0.18182374</v>
      </c>
      <c r="E14" s="139">
        <f>Rozpocet!M14</f>
        <v>60.53438</v>
      </c>
    </row>
    <row r="15" spans="1:5" s="135" customFormat="1" ht="12.75" customHeight="1">
      <c r="A15" s="140" t="str">
        <f>Rozpocet!D15</f>
        <v>9</v>
      </c>
      <c r="B15" s="141" t="str">
        <f>Rozpocet!E15</f>
        <v>Ostatní konstrukce a práce-bourání</v>
      </c>
      <c r="C15" s="142">
        <f>Rozpocet!I15</f>
        <v>0</v>
      </c>
      <c r="D15" s="143">
        <f>Rozpocet!K15</f>
        <v>0.18182374</v>
      </c>
      <c r="E15" s="143">
        <f>Rozpocet!M15</f>
        <v>60.53438</v>
      </c>
    </row>
    <row r="16" spans="1:5" s="135" customFormat="1" ht="12.75" customHeight="1">
      <c r="A16" s="136" t="str">
        <f>Rozpocet!D23</f>
        <v>PSV</v>
      </c>
      <c r="B16" s="137" t="str">
        <f>Rozpocet!E23</f>
        <v>Práce a dodávky PSV</v>
      </c>
      <c r="C16" s="138">
        <f>Rozpocet!I23</f>
        <v>0</v>
      </c>
      <c r="D16" s="139">
        <f>Rozpocet!K23</f>
        <v>0.0621</v>
      </c>
      <c r="E16" s="139">
        <f>Rozpocet!M23</f>
        <v>0</v>
      </c>
    </row>
    <row r="17" spans="1:5" s="135" customFormat="1" ht="12.75" customHeight="1">
      <c r="A17" s="140" t="str">
        <f>Rozpocet!D24</f>
        <v>767</v>
      </c>
      <c r="B17" s="141" t="str">
        <f>Rozpocet!E24</f>
        <v>Konstrukce zámečnické</v>
      </c>
      <c r="C17" s="142">
        <f>Rozpocet!I24</f>
        <v>0</v>
      </c>
      <c r="D17" s="143">
        <f>Rozpocet!K24</f>
        <v>0.0621</v>
      </c>
      <c r="E17" s="143">
        <f>Rozpocet!M24</f>
        <v>0</v>
      </c>
    </row>
    <row r="18" spans="2:5" s="144" customFormat="1" ht="12.75" customHeight="1">
      <c r="B18" s="145" t="s">
        <v>91</v>
      </c>
      <c r="C18" s="146">
        <f>Rozpocet!I29</f>
        <v>0</v>
      </c>
      <c r="D18" s="147">
        <f>Rozpocet!K29</f>
        <v>0.24392374</v>
      </c>
      <c r="E18" s="147">
        <f>Rozpocet!M29</f>
        <v>60.53438</v>
      </c>
    </row>
  </sheetData>
  <sheetProtection/>
  <printOptions horizontalCentered="1"/>
  <pageMargins left="1.1023621559143066" right="1.1023621559143066" top="0.787401556968689" bottom="0.787401556968689" header="0" footer="0"/>
  <pageSetup fitToHeight="999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25" sqref="H25:H28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6384" width="9.140625" style="1" customWidth="1"/>
  </cols>
  <sheetData>
    <row r="1" spans="1:16" s="2" customFormat="1" ht="16.5" customHeight="1">
      <c r="A1" s="117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s="2" customFormat="1" ht="12.75" customHeight="1">
      <c r="A2" s="119" t="s">
        <v>78</v>
      </c>
      <c r="B2" s="120"/>
      <c r="C2" s="120" t="str">
        <f>'Krycí list'!E5</f>
        <v>KŘ  policie  moravskoslezského kraje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</row>
    <row r="3" spans="1:16" s="2" customFormat="1" ht="12.75" customHeight="1">
      <c r="A3" s="119" t="s">
        <v>79</v>
      </c>
      <c r="B3" s="120"/>
      <c r="C3" s="120" t="str">
        <f>'Krycí list'!E7</f>
        <v>Likvidace nepotřebné ŽB rampy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</row>
    <row r="4" spans="1:16" s="2" customFormat="1" ht="12.7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</row>
    <row r="5" spans="1:16" s="2" customFormat="1" ht="12.75" customHeight="1">
      <c r="A5" s="120" t="s">
        <v>93</v>
      </c>
      <c r="B5" s="120"/>
      <c r="C5" s="120" t="str">
        <f>'Krycí list'!P5</f>
        <v>822 56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</row>
    <row r="6" spans="1:16" s="2" customFormat="1" ht="6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</row>
    <row r="7" spans="1:16" s="2" customFormat="1" ht="12.75" customHeight="1">
      <c r="A7" s="120" t="s">
        <v>82</v>
      </c>
      <c r="B7" s="120"/>
      <c r="C7" s="120" t="str">
        <f>'Krycí list'!E26</f>
        <v>Police  ČR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</row>
    <row r="8" spans="1:16" s="2" customFormat="1" ht="12.7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</row>
    <row r="9" spans="1:16" s="2" customFormat="1" ht="12.75" customHeight="1">
      <c r="A9" s="120" t="s">
        <v>84</v>
      </c>
      <c r="B9" s="120"/>
      <c r="C9" s="120" t="s">
        <v>85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</row>
    <row r="10" spans="1:16" s="2" customFormat="1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</row>
    <row r="11" spans="1:16" s="2" customFormat="1" ht="23.2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87</v>
      </c>
      <c r="F11" s="125" t="s">
        <v>98</v>
      </c>
      <c r="G11" s="125" t="s">
        <v>99</v>
      </c>
      <c r="H11" s="125" t="s">
        <v>100</v>
      </c>
      <c r="I11" s="125" t="s">
        <v>88</v>
      </c>
      <c r="J11" s="125" t="s">
        <v>101</v>
      </c>
      <c r="K11" s="125" t="s">
        <v>89</v>
      </c>
      <c r="L11" s="125" t="s">
        <v>102</v>
      </c>
      <c r="M11" s="125" t="s">
        <v>103</v>
      </c>
      <c r="N11" s="126" t="s">
        <v>104</v>
      </c>
      <c r="O11" s="150" t="s">
        <v>105</v>
      </c>
      <c r="P11" s="151" t="s">
        <v>106</v>
      </c>
    </row>
    <row r="12" spans="1:16" s="2" customFormat="1" ht="12.7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2">
        <v>11</v>
      </c>
      <c r="P12" s="153">
        <v>12</v>
      </c>
    </row>
    <row r="13" spans="1:16" s="2" customFormat="1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4"/>
    </row>
    <row r="14" spans="1:16" s="135" customFormat="1" ht="12.75" customHeight="1">
      <c r="A14" s="155"/>
      <c r="B14" s="156" t="s">
        <v>65</v>
      </c>
      <c r="C14" s="155"/>
      <c r="D14" s="155" t="s">
        <v>44</v>
      </c>
      <c r="E14" s="155" t="s">
        <v>107</v>
      </c>
      <c r="F14" s="155"/>
      <c r="G14" s="155"/>
      <c r="H14" s="155"/>
      <c r="I14" s="157">
        <f>I15</f>
        <v>0</v>
      </c>
      <c r="J14" s="155"/>
      <c r="K14" s="158">
        <f>K15</f>
        <v>0.18182374</v>
      </c>
      <c r="L14" s="155"/>
      <c r="M14" s="158">
        <f>M15</f>
        <v>60.53438</v>
      </c>
      <c r="N14" s="155"/>
      <c r="P14" s="137" t="s">
        <v>108</v>
      </c>
    </row>
    <row r="15" spans="2:16" s="135" customFormat="1" ht="12.75" customHeight="1">
      <c r="B15" s="140" t="s">
        <v>65</v>
      </c>
      <c r="D15" s="141" t="s">
        <v>109</v>
      </c>
      <c r="E15" s="141" t="s">
        <v>110</v>
      </c>
      <c r="I15" s="142">
        <f>SUM(I16:I22)</f>
        <v>0</v>
      </c>
      <c r="K15" s="143">
        <f>SUM(K16:K22)</f>
        <v>0.18182374</v>
      </c>
      <c r="M15" s="143">
        <f>SUM(M16:M22)</f>
        <v>60.53438</v>
      </c>
      <c r="P15" s="141" t="s">
        <v>111</v>
      </c>
    </row>
    <row r="16" spans="1:16" s="17" customFormat="1" ht="12.75" customHeight="1">
      <c r="A16" s="159" t="s">
        <v>111</v>
      </c>
      <c r="B16" s="159" t="s">
        <v>112</v>
      </c>
      <c r="C16" s="159" t="s">
        <v>113</v>
      </c>
      <c r="D16" s="17" t="s">
        <v>114</v>
      </c>
      <c r="E16" s="17" t="s">
        <v>115</v>
      </c>
      <c r="F16" s="159" t="s">
        <v>116</v>
      </c>
      <c r="G16" s="160">
        <v>3.5</v>
      </c>
      <c r="H16" s="161"/>
      <c r="I16" s="161">
        <f aca="true" t="shared" si="0" ref="I16:I22">G16*H16</f>
        <v>0</v>
      </c>
      <c r="J16" s="162">
        <v>1E-05</v>
      </c>
      <c r="K16" s="160">
        <f aca="true" t="shared" si="1" ref="K16:K22">G16*J16</f>
        <v>3.5000000000000004E-05</v>
      </c>
      <c r="L16" s="162">
        <v>0</v>
      </c>
      <c r="M16" s="160">
        <f aca="true" t="shared" si="2" ref="M16:M22">G16*L16</f>
        <v>0</v>
      </c>
      <c r="N16" s="163">
        <v>21</v>
      </c>
      <c r="O16" s="164">
        <v>4</v>
      </c>
      <c r="P16" s="17" t="s">
        <v>117</v>
      </c>
    </row>
    <row r="17" spans="1:16" s="17" customFormat="1" ht="12.75" customHeight="1">
      <c r="A17" s="159" t="s">
        <v>117</v>
      </c>
      <c r="B17" s="159" t="s">
        <v>112</v>
      </c>
      <c r="C17" s="159" t="s">
        <v>118</v>
      </c>
      <c r="D17" s="17" t="s">
        <v>119</v>
      </c>
      <c r="E17" s="17" t="s">
        <v>120</v>
      </c>
      <c r="F17" s="159" t="s">
        <v>121</v>
      </c>
      <c r="G17" s="160">
        <v>24.01</v>
      </c>
      <c r="H17" s="161"/>
      <c r="I17" s="161">
        <f t="shared" si="0"/>
        <v>0</v>
      </c>
      <c r="J17" s="162">
        <v>0.00618</v>
      </c>
      <c r="K17" s="160">
        <f t="shared" si="1"/>
        <v>0.1483818</v>
      </c>
      <c r="L17" s="162">
        <v>0</v>
      </c>
      <c r="M17" s="160">
        <f t="shared" si="2"/>
        <v>0</v>
      </c>
      <c r="N17" s="163">
        <v>21</v>
      </c>
      <c r="O17" s="164">
        <v>4</v>
      </c>
      <c r="P17" s="17" t="s">
        <v>117</v>
      </c>
    </row>
    <row r="18" spans="1:16" s="17" customFormat="1" ht="12.75" customHeight="1">
      <c r="A18" s="159" t="s">
        <v>122</v>
      </c>
      <c r="B18" s="159" t="s">
        <v>112</v>
      </c>
      <c r="C18" s="159" t="s">
        <v>123</v>
      </c>
      <c r="D18" s="17" t="s">
        <v>124</v>
      </c>
      <c r="E18" s="17" t="s">
        <v>125</v>
      </c>
      <c r="F18" s="159" t="s">
        <v>126</v>
      </c>
      <c r="G18" s="160">
        <v>60.534</v>
      </c>
      <c r="H18" s="161"/>
      <c r="I18" s="161">
        <f t="shared" si="0"/>
        <v>0</v>
      </c>
      <c r="J18" s="162">
        <v>0</v>
      </c>
      <c r="K18" s="160">
        <f t="shared" si="1"/>
        <v>0</v>
      </c>
      <c r="L18" s="162">
        <v>0</v>
      </c>
      <c r="M18" s="160">
        <f t="shared" si="2"/>
        <v>0</v>
      </c>
      <c r="N18" s="163">
        <v>21</v>
      </c>
      <c r="O18" s="164">
        <v>4</v>
      </c>
      <c r="P18" s="17" t="s">
        <v>117</v>
      </c>
    </row>
    <row r="19" spans="1:16" s="17" customFormat="1" ht="12.75" customHeight="1">
      <c r="A19" s="159" t="s">
        <v>127</v>
      </c>
      <c r="B19" s="159" t="s">
        <v>112</v>
      </c>
      <c r="C19" s="159" t="s">
        <v>123</v>
      </c>
      <c r="D19" s="17" t="s">
        <v>128</v>
      </c>
      <c r="E19" s="17" t="s">
        <v>129</v>
      </c>
      <c r="F19" s="159" t="s">
        <v>126</v>
      </c>
      <c r="G19" s="160">
        <v>544.809</v>
      </c>
      <c r="H19" s="161"/>
      <c r="I19" s="161">
        <f t="shared" si="0"/>
        <v>0</v>
      </c>
      <c r="J19" s="162">
        <v>0</v>
      </c>
      <c r="K19" s="160">
        <f t="shared" si="1"/>
        <v>0</v>
      </c>
      <c r="L19" s="162">
        <v>0</v>
      </c>
      <c r="M19" s="160">
        <f t="shared" si="2"/>
        <v>0</v>
      </c>
      <c r="N19" s="163">
        <v>21</v>
      </c>
      <c r="O19" s="164">
        <v>4</v>
      </c>
      <c r="P19" s="17" t="s">
        <v>117</v>
      </c>
    </row>
    <row r="20" spans="1:16" s="17" customFormat="1" ht="12.75" customHeight="1">
      <c r="A20" s="159" t="s">
        <v>130</v>
      </c>
      <c r="B20" s="159" t="s">
        <v>112</v>
      </c>
      <c r="C20" s="159" t="s">
        <v>123</v>
      </c>
      <c r="D20" s="17" t="s">
        <v>131</v>
      </c>
      <c r="E20" s="17" t="s">
        <v>132</v>
      </c>
      <c r="F20" s="159" t="s">
        <v>126</v>
      </c>
      <c r="G20" s="160">
        <v>60.534</v>
      </c>
      <c r="H20" s="161"/>
      <c r="I20" s="161">
        <f t="shared" si="0"/>
        <v>0</v>
      </c>
      <c r="J20" s="162">
        <v>0</v>
      </c>
      <c r="K20" s="160">
        <f t="shared" si="1"/>
        <v>0</v>
      </c>
      <c r="L20" s="162">
        <v>0</v>
      </c>
      <c r="M20" s="160">
        <f t="shared" si="2"/>
        <v>0</v>
      </c>
      <c r="N20" s="163">
        <v>21</v>
      </c>
      <c r="O20" s="164">
        <v>4</v>
      </c>
      <c r="P20" s="17" t="s">
        <v>117</v>
      </c>
    </row>
    <row r="21" spans="1:16" s="17" customFormat="1" ht="12.75" customHeight="1">
      <c r="A21" s="159" t="s">
        <v>133</v>
      </c>
      <c r="B21" s="159" t="s">
        <v>112</v>
      </c>
      <c r="C21" s="159" t="s">
        <v>123</v>
      </c>
      <c r="D21" s="17" t="s">
        <v>134</v>
      </c>
      <c r="E21" s="17" t="s">
        <v>135</v>
      </c>
      <c r="F21" s="159" t="s">
        <v>126</v>
      </c>
      <c r="G21" s="160">
        <v>60.534</v>
      </c>
      <c r="H21" s="161"/>
      <c r="I21" s="161">
        <f t="shared" si="0"/>
        <v>0</v>
      </c>
      <c r="J21" s="162">
        <v>0</v>
      </c>
      <c r="K21" s="160">
        <f t="shared" si="1"/>
        <v>0</v>
      </c>
      <c r="L21" s="162">
        <v>0</v>
      </c>
      <c r="M21" s="160">
        <f t="shared" si="2"/>
        <v>0</v>
      </c>
      <c r="N21" s="163">
        <v>21</v>
      </c>
      <c r="O21" s="164">
        <v>4</v>
      </c>
      <c r="P21" s="17" t="s">
        <v>117</v>
      </c>
    </row>
    <row r="22" spans="1:16" s="17" customFormat="1" ht="12.75" customHeight="1">
      <c r="A22" s="159" t="s">
        <v>136</v>
      </c>
      <c r="B22" s="159" t="s">
        <v>112</v>
      </c>
      <c r="C22" s="159" t="s">
        <v>123</v>
      </c>
      <c r="D22" s="17" t="s">
        <v>137</v>
      </c>
      <c r="E22" s="17" t="s">
        <v>138</v>
      </c>
      <c r="F22" s="159" t="s">
        <v>139</v>
      </c>
      <c r="G22" s="160">
        <v>25.118</v>
      </c>
      <c r="H22" s="161"/>
      <c r="I22" s="161">
        <f t="shared" si="0"/>
        <v>0</v>
      </c>
      <c r="J22" s="162">
        <v>0.00133</v>
      </c>
      <c r="K22" s="160">
        <f t="shared" si="1"/>
        <v>0.033406939999999996</v>
      </c>
      <c r="L22" s="162">
        <v>2.41</v>
      </c>
      <c r="M22" s="160">
        <f t="shared" si="2"/>
        <v>60.53438</v>
      </c>
      <c r="N22" s="163">
        <v>21</v>
      </c>
      <c r="O22" s="164">
        <v>4</v>
      </c>
      <c r="P22" s="17" t="s">
        <v>117</v>
      </c>
    </row>
    <row r="23" spans="2:16" s="135" customFormat="1" ht="12.75" customHeight="1">
      <c r="B23" s="136" t="s">
        <v>65</v>
      </c>
      <c r="D23" s="137" t="s">
        <v>52</v>
      </c>
      <c r="E23" s="137" t="s">
        <v>140</v>
      </c>
      <c r="I23" s="138">
        <f>I24</f>
        <v>0</v>
      </c>
      <c r="K23" s="139">
        <f>K24</f>
        <v>0.0621</v>
      </c>
      <c r="M23" s="139">
        <f>M24</f>
        <v>0</v>
      </c>
      <c r="P23" s="137" t="s">
        <v>108</v>
      </c>
    </row>
    <row r="24" spans="2:16" s="135" customFormat="1" ht="12.75" customHeight="1">
      <c r="B24" s="140" t="s">
        <v>65</v>
      </c>
      <c r="D24" s="141" t="s">
        <v>141</v>
      </c>
      <c r="E24" s="141" t="s">
        <v>142</v>
      </c>
      <c r="I24" s="142">
        <f>SUM(I25:I28)</f>
        <v>0</v>
      </c>
      <c r="K24" s="143">
        <f>SUM(K25:K28)</f>
        <v>0.0621</v>
      </c>
      <c r="M24" s="143">
        <f>SUM(M25:M28)</f>
        <v>0</v>
      </c>
      <c r="P24" s="141" t="s">
        <v>111</v>
      </c>
    </row>
    <row r="25" spans="1:16" s="17" customFormat="1" ht="12.75" customHeight="1">
      <c r="A25" s="159" t="s">
        <v>143</v>
      </c>
      <c r="B25" s="159" t="s">
        <v>112</v>
      </c>
      <c r="C25" s="159" t="s">
        <v>141</v>
      </c>
      <c r="D25" s="17" t="s">
        <v>144</v>
      </c>
      <c r="E25" s="17" t="s">
        <v>145</v>
      </c>
      <c r="F25" s="159" t="s">
        <v>121</v>
      </c>
      <c r="G25" s="160">
        <v>6.86</v>
      </c>
      <c r="H25" s="161"/>
      <c r="I25" s="161">
        <f>G25*H25</f>
        <v>0</v>
      </c>
      <c r="J25" s="162">
        <v>0</v>
      </c>
      <c r="K25" s="160">
        <f>G25*J25</f>
        <v>0</v>
      </c>
      <c r="L25" s="162">
        <v>0</v>
      </c>
      <c r="M25" s="160">
        <f>G25*L25</f>
        <v>0</v>
      </c>
      <c r="N25" s="163">
        <v>21</v>
      </c>
      <c r="O25" s="164">
        <v>16</v>
      </c>
      <c r="P25" s="17" t="s">
        <v>117</v>
      </c>
    </row>
    <row r="26" spans="1:16" s="17" customFormat="1" ht="12.75" customHeight="1">
      <c r="A26" s="159" t="s">
        <v>109</v>
      </c>
      <c r="B26" s="159" t="s">
        <v>112</v>
      </c>
      <c r="C26" s="159" t="s">
        <v>141</v>
      </c>
      <c r="D26" s="17" t="s">
        <v>146</v>
      </c>
      <c r="E26" s="17" t="s">
        <v>147</v>
      </c>
      <c r="F26" s="159" t="s">
        <v>121</v>
      </c>
      <c r="G26" s="160">
        <v>24.01</v>
      </c>
      <c r="H26" s="161"/>
      <c r="I26" s="161">
        <f>G26*H26</f>
        <v>0</v>
      </c>
      <c r="J26" s="162">
        <v>0</v>
      </c>
      <c r="K26" s="160">
        <f>G26*J26</f>
        <v>0</v>
      </c>
      <c r="L26" s="162">
        <v>0</v>
      </c>
      <c r="M26" s="160">
        <f>G26*L26</f>
        <v>0</v>
      </c>
      <c r="N26" s="163">
        <v>21</v>
      </c>
      <c r="O26" s="164">
        <v>16</v>
      </c>
      <c r="P26" s="17" t="s">
        <v>117</v>
      </c>
    </row>
    <row r="27" spans="1:16" s="17" customFormat="1" ht="12.75" customHeight="1">
      <c r="A27" s="159" t="s">
        <v>148</v>
      </c>
      <c r="B27" s="159" t="s">
        <v>112</v>
      </c>
      <c r="C27" s="159" t="s">
        <v>141</v>
      </c>
      <c r="D27" s="17" t="s">
        <v>149</v>
      </c>
      <c r="E27" s="17" t="s">
        <v>150</v>
      </c>
      <c r="F27" s="159" t="s">
        <v>151</v>
      </c>
      <c r="G27" s="160">
        <v>1242</v>
      </c>
      <c r="H27" s="161"/>
      <c r="I27" s="161">
        <f>G27*H27</f>
        <v>0</v>
      </c>
      <c r="J27" s="162">
        <v>5E-05</v>
      </c>
      <c r="K27" s="160">
        <f>G27*J27</f>
        <v>0.0621</v>
      </c>
      <c r="L27" s="162">
        <v>0</v>
      </c>
      <c r="M27" s="160">
        <f>G27*L27</f>
        <v>0</v>
      </c>
      <c r="N27" s="163">
        <v>21</v>
      </c>
      <c r="O27" s="164">
        <v>16</v>
      </c>
      <c r="P27" s="17" t="s">
        <v>117</v>
      </c>
    </row>
    <row r="28" spans="1:16" s="17" customFormat="1" ht="12.75" customHeight="1">
      <c r="A28" s="159" t="s">
        <v>152</v>
      </c>
      <c r="B28" s="159" t="s">
        <v>112</v>
      </c>
      <c r="C28" s="159" t="s">
        <v>141</v>
      </c>
      <c r="D28" s="17" t="s">
        <v>153</v>
      </c>
      <c r="E28" s="17" t="s">
        <v>154</v>
      </c>
      <c r="F28" s="159" t="s">
        <v>48</v>
      </c>
      <c r="G28" s="160">
        <v>1.35</v>
      </c>
      <c r="H28" s="161"/>
      <c r="I28" s="161">
        <f>G28*H28</f>
        <v>0</v>
      </c>
      <c r="J28" s="162">
        <v>0</v>
      </c>
      <c r="K28" s="160">
        <f>G28*J28</f>
        <v>0</v>
      </c>
      <c r="L28" s="162">
        <v>0</v>
      </c>
      <c r="M28" s="160">
        <f>G28*L28</f>
        <v>0</v>
      </c>
      <c r="N28" s="163">
        <v>21</v>
      </c>
      <c r="O28" s="164">
        <v>16</v>
      </c>
      <c r="P28" s="17" t="s">
        <v>117</v>
      </c>
    </row>
    <row r="29" spans="5:13" s="144" customFormat="1" ht="12.75" customHeight="1">
      <c r="E29" s="145" t="s">
        <v>91</v>
      </c>
      <c r="I29" s="146">
        <f>I14+I23</f>
        <v>0</v>
      </c>
      <c r="K29" s="147">
        <f>K14+K23</f>
        <v>0.24392374</v>
      </c>
      <c r="M29" s="147">
        <f>M14+M23</f>
        <v>60.53438</v>
      </c>
    </row>
    <row r="39" ht="11.25" customHeight="1">
      <c r="I39" s="165"/>
    </row>
  </sheetData>
  <sheetProtection/>
  <printOptions horizontalCentered="1"/>
  <pageMargins left="0.787401556968689" right="0.787401556968689" top="0.5905511975288391" bottom="0.5905511975288391" header="0" footer="0"/>
  <pageSetup fitToHeight="999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rl232220</cp:lastModifiedBy>
  <cp:lastPrinted>2013-11-01T10:12:39Z</cp:lastPrinted>
  <dcterms:created xsi:type="dcterms:W3CDTF">2013-10-14T06:21:15Z</dcterms:created>
  <dcterms:modified xsi:type="dcterms:W3CDTF">2013-11-01T10:13:17Z</dcterms:modified>
  <cp:category/>
  <cp:version/>
  <cp:contentType/>
  <cp:contentStatus/>
</cp:coreProperties>
</file>