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2680" yWindow="65440" windowWidth="19440" windowHeight="15600" activeTab="0"/>
  </bookViews>
  <sheets>
    <sheet name="Rekapitulace stavby" sheetId="1" r:id="rId1"/>
    <sheet name="1601-1 - SLZN - Praha 7 S..." sheetId="2" r:id="rId2"/>
    <sheet name="Silnoproudé elektroinstalace" sheetId="3" r:id="rId3"/>
    <sheet name="Slaboproudé elektroinstalace" sheetId="5" r:id="rId4"/>
    <sheet name="VZT a chlazení" sheetId="4" r:id="rId5"/>
    <sheet name="Vytápění" sheetId="8" r:id="rId6"/>
    <sheet name="Interiér" sheetId="7" r:id="rId7"/>
  </sheets>
  <definedNames>
    <definedName name="_xlnm.Print_Area" localSheetId="1">'1601-1 - SLZN - Praha 7 S...'!$C$4:$Q$70,'1601-1 - SLZN - Praha 7 S...'!$C$76:$Q$121,'1601-1 - SLZN - Praha 7 S...'!$C$127:$Q$322</definedName>
    <definedName name="_xlnm.Print_Area" localSheetId="6">'Interiér'!$A$1:$E$55,'Interiér'!$G$1:$BP$55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'1601-1 - SLZN - Praha 7 S...'!$136:$136</definedName>
  </definedNames>
  <calcPr calcId="125725"/>
</workbook>
</file>

<file path=xl/sharedStrings.xml><?xml version="1.0" encoding="utf-8"?>
<sst xmlns="http://schemas.openxmlformats.org/spreadsheetml/2006/main" count="4093" uniqueCount="1137">
  <si>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</si>
  <si>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</si>
  <si>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</si>
  <si>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</si>
  <si>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</si>
  <si>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</si>
  <si>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</si>
  <si>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</si>
  <si>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</si>
  <si>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</si>
  <si>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</si>
  <si>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</si>
  <si>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</si>
  <si>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</si>
  <si>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1601-1</t>
  </si>
  <si>
    <t>Stavba:</t>
  </si>
  <si>
    <t>SLZN - Praha 7 Strojnická 27 - stavební úpravy 6NP</t>
  </si>
  <si>
    <t>0,1</t>
  </si>
  <si>
    <t>JKSO:</t>
  </si>
  <si>
    <t>CC-CZ:</t>
  </si>
  <si>
    <t>1</t>
  </si>
  <si>
    <t>Místo:</t>
  </si>
  <si>
    <t>Praha 7</t>
  </si>
  <si>
    <t>Datum:</t>
  </si>
  <si>
    <t>1.4.2016</t>
  </si>
  <si>
    <t>10</t>
  </si>
  <si>
    <t>100</t>
  </si>
  <si>
    <t>Objednatel:</t>
  </si>
  <si>
    <t>IČ:</t>
  </si>
  <si>
    <t>SLZN</t>
  </si>
  <si>
    <t>DIČ:</t>
  </si>
  <si>
    <t>Zhotovitel:</t>
  </si>
  <si>
    <t xml:space="preserve"> </t>
  </si>
  <si>
    <t>Projektant:</t>
  </si>
  <si>
    <t>REINVEST spol. s r.p.</t>
  </si>
  <si>
    <t>True</t>
  </si>
  <si>
    <t>Zpracovatel:</t>
  </si>
  <si>
    <t>65410840</t>
  </si>
  <si>
    <t>REINVEST spol. s r.o.</t>
  </si>
  <si>
    <t>CZ65410840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</si>
  <si>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</si>
  <si>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</si>
  <si>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</si>
  <si>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</si>
  <si>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</si>
  <si>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</si>
  <si>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</si>
  <si>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</si>
  <si>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</si>
  <si>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</si>
  <si>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</si>
  <si>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</si>
  <si>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</si>
  <si>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</si>
  <si>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</si>
  <si>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</si>
  <si>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</si>
  <si>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</si>
  <si>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</si>
  <si>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</si>
  <si>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</si>
  <si>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</si>
  <si>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</si>
  <si>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</si>
  <si>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</si>
  <si>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</si>
  <si>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</si>
  <si>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</si>
  <si>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</si>
  <si>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</si>
  <si>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</si>
  <si>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</si>
  <si>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</si>
  <si>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</si>
  <si>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</si>
  <si>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</si>
  <si>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</si>
  <si>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</si>
  <si>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</si>
  <si>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</si>
  <si>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</si>
  <si>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</si>
  <si>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{8fbee6ba-5f4a-4af3-9ddd-688a8c81ffa8}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</si>
  <si>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</si>
  <si>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</si>
  <si>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</si>
  <si>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</si>
  <si>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</si>
  <si>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</si>
  <si>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</si>
  <si>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</si>
  <si>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</si>
  <si>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</si>
  <si>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</si>
  <si>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</si>
  <si>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</si>
  <si>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</si>
  <si>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</si>
  <si>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</si>
  <si>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</si>
  <si>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</si>
  <si>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</si>
  <si>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</si>
  <si>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</si>
  <si>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</si>
  <si>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</si>
  <si>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</si>
  <si>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</si>
  <si>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</si>
  <si>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</si>
  <si>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</si>
  <si>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</si>
  <si>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</si>
  <si>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</si>
  <si>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</si>
  <si>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</si>
  <si>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</si>
  <si>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</si>
  <si>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</si>
  <si>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</si>
  <si>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</si>
  <si>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</si>
  <si>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</si>
  <si>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</si>
  <si>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</si>
  <si>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</si>
  <si>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2) Ostatní náklady</t>
  </si>
  <si>
    <t>Zařízení staveniště</t>
  </si>
  <si>
    <t>VRN</t>
  </si>
  <si>
    <t>Územní vlivy</t>
  </si>
  <si>
    <t>Provozní vlivy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</si>
  <si>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</si>
  <si>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</si>
  <si>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</si>
  <si>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</si>
  <si>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</si>
  <si>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</si>
  <si>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</si>
  <si>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</si>
  <si>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</si>
  <si>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</si>
  <si>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</si>
  <si>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</si>
  <si>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</si>
  <si>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</si>
  <si>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</si>
  <si>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35</t>
  </si>
  <si>
    <t>K</t>
  </si>
  <si>
    <t>340239235</t>
  </si>
  <si>
    <t>Zazdívka otvorů pl do 4 m2 v příčkách nebo stěnách z pórobetonových hladkých příčkovek tl 150 mm - 41 dB</t>
  </si>
  <si>
    <t>m2</t>
  </si>
  <si>
    <t>4</t>
  </si>
  <si>
    <t>34</t>
  </si>
  <si>
    <t>342272323</t>
  </si>
  <si>
    <t xml:space="preserve">Příčky tl 100 mm z pórobetonových přesných hladkých příčkovek - 37 dB </t>
  </si>
  <si>
    <t>33</t>
  </si>
  <si>
    <t>342272523</t>
  </si>
  <si>
    <t xml:space="preserve">Příčky tl 150 mm z pórobetonových přesných hladkých příčkovek - 41dB </t>
  </si>
  <si>
    <t>65</t>
  </si>
  <si>
    <t>612321141</t>
  </si>
  <si>
    <t>Vápenocementová omítka štuková dvouvrstvá vnitřních stěn nanášená ručně</t>
  </si>
  <si>
    <t>64</t>
  </si>
  <si>
    <t>612323111</t>
  </si>
  <si>
    <t>Vápenocementová omítka hladkých vnitřních stěn tloušťky do 5 mm nanášená ručně</t>
  </si>
  <si>
    <t>31</t>
  </si>
  <si>
    <t>629991011</t>
  </si>
  <si>
    <t>Zakrytí výplní otvorů a svislých ploch fólií přilepenou lepící páskou</t>
  </si>
  <si>
    <t>121</t>
  </si>
  <si>
    <t>632441224</t>
  </si>
  <si>
    <t>Potěr anhydritový samonivelační tl 65 mm C30 litý</t>
  </si>
  <si>
    <t>120</t>
  </si>
  <si>
    <t>632441225</t>
  </si>
  <si>
    <t>Potěr anhydritový samonivelační tl 75 mm C30 litý</t>
  </si>
  <si>
    <t>126</t>
  </si>
  <si>
    <t>962031132</t>
  </si>
  <si>
    <t>Bourání příček z cihel pálených na MVC tl do 100 mm</t>
  </si>
  <si>
    <t>962031133</t>
  </si>
  <si>
    <t>Bourání příček z cihel pálených na MVC tl do 150 mm</t>
  </si>
  <si>
    <t>9</t>
  </si>
  <si>
    <t>962081141</t>
  </si>
  <si>
    <t>Bourání příček ze skleněných tvárnic tl do 150 mm</t>
  </si>
  <si>
    <t>13</t>
  </si>
  <si>
    <t>965041441</t>
  </si>
  <si>
    <t>Bourání podkladů pod dlažby nebo mazanin škvárobetonových tl přes 100 mm pl přes 4 m2</t>
  </si>
  <si>
    <t>m3</t>
  </si>
  <si>
    <t>7</t>
  </si>
  <si>
    <t>968072455</t>
  </si>
  <si>
    <t>Vybourání kovových dveřních zárubní pl do 2 m2</t>
  </si>
  <si>
    <t>8</t>
  </si>
  <si>
    <t>968072456</t>
  </si>
  <si>
    <t>Vybourání kovových dveřních zárubní pl přes 2 m2</t>
  </si>
  <si>
    <t>167</t>
  </si>
  <si>
    <t>972054219</t>
  </si>
  <si>
    <t>Průrazy v ŽB stropech - jádrové vrtání pr. 40 mm</t>
  </si>
  <si>
    <t>kus</t>
  </si>
  <si>
    <t>166</t>
  </si>
  <si>
    <t>972054220</t>
  </si>
  <si>
    <t>Průrazy v ŽB stropech - jádrové vrtání pr. 50 mm</t>
  </si>
  <si>
    <t>128</t>
  </si>
  <si>
    <t>972054221</t>
  </si>
  <si>
    <t>Průrazy v ŽB stropech - jádrové vrtání pr. 100 mm</t>
  </si>
  <si>
    <t>129</t>
  </si>
  <si>
    <t>972054231</t>
  </si>
  <si>
    <t>Průrazy v ŽB stropech - jádrové vrtání pr. 125 mm</t>
  </si>
  <si>
    <t>130</t>
  </si>
  <si>
    <t>972054241</t>
  </si>
  <si>
    <t>Průrazy v ŽB stropech - jádrové vrtání pr. 160 mm</t>
  </si>
  <si>
    <t>131</t>
  </si>
  <si>
    <t>972054311</t>
  </si>
  <si>
    <t>Průrazy v ŽB stropech - jádrové vrtání pr. 200 mm</t>
  </si>
  <si>
    <t>16</t>
  </si>
  <si>
    <t>997013116</t>
  </si>
  <si>
    <t>Vnitrostaveništní doprava suti a vybouraných hmot pro budovy v do 21 m s použitím mechanizace</t>
  </si>
  <si>
    <t>t</t>
  </si>
  <si>
    <t>17</t>
  </si>
  <si>
    <t>997013312</t>
  </si>
  <si>
    <t>Montáž a demontáž shozu suti v do 20 m</t>
  </si>
  <si>
    <t>m</t>
  </si>
  <si>
    <t>18</t>
  </si>
  <si>
    <t>997013322</t>
  </si>
  <si>
    <t>Příplatek k shozu suti v do 20 m za první a ZKD den použití</t>
  </si>
  <si>
    <t>19</t>
  </si>
  <si>
    <t>997013501</t>
  </si>
  <si>
    <t>Odvoz suti a vybouraných hmot na skládku nebo meziskládku do 1 km se složením</t>
  </si>
  <si>
    <t>20</t>
  </si>
  <si>
    <t>997013509</t>
  </si>
  <si>
    <t>Příplatek k odvozu suti a vybouraných hmot na skládku ZKD 1 km přes 1 km</t>
  </si>
  <si>
    <t>997013801</t>
  </si>
  <si>
    <t>Poplatek za uložení stavebního betonového odpadu na skládce (skládkovné)</t>
  </si>
  <si>
    <t>22</t>
  </si>
  <si>
    <t>997013814</t>
  </si>
  <si>
    <t>Poplatek za uložení stavebního odpadu z izolačních hmot na skládce (skládkovné)</t>
  </si>
  <si>
    <t>30</t>
  </si>
  <si>
    <t>998011003</t>
  </si>
  <si>
    <t>Přesun hmot pro budovy zděné v do 24 m</t>
  </si>
  <si>
    <t>711131811</t>
  </si>
  <si>
    <t>Odstranění izolace proti zemní vlhkosti vodorovné - lepenka ve skladbě podlahy</t>
  </si>
  <si>
    <t>122</t>
  </si>
  <si>
    <t>711493111</t>
  </si>
  <si>
    <t>Izolace proti podpovrchové a tlakové vodě vodorovná SCHOMBURG těsnicí kaší AQUAFIN-2K</t>
  </si>
  <si>
    <t>123</t>
  </si>
  <si>
    <t>711493121</t>
  </si>
  <si>
    <t>Izolace proti podpovrchové a tlakové vodě svislá SCHOMBURG těsnicí kaší AQUAFIN-2K</t>
  </si>
  <si>
    <t>163</t>
  </si>
  <si>
    <t>998711102</t>
  </si>
  <si>
    <t>Přesun hmot tonážní pro izolace proti vodě, vlhkosti a plynům v objektech výšky do 12 m</t>
  </si>
  <si>
    <t>132</t>
  </si>
  <si>
    <t>712961001</t>
  </si>
  <si>
    <t>Izolace průrazů střechou - kanalizace a potrubí VZT</t>
  </si>
  <si>
    <t>14</t>
  </si>
  <si>
    <t>713110811</t>
  </si>
  <si>
    <t>Odstranění tepelné izolace stropů volně kladené z vláknitých materiálů tl do 100 mm</t>
  </si>
  <si>
    <t>118</t>
  </si>
  <si>
    <t>713121111</t>
  </si>
  <si>
    <t>Montáž izolace tepelné podlah volně kladenými rohožemi, pásy, dílci, deskami 1 vrstva</t>
  </si>
  <si>
    <t>119</t>
  </si>
  <si>
    <t>M</t>
  </si>
  <si>
    <t>631668110</t>
  </si>
  <si>
    <t>deska podlahová ROTAFLEX SUPER TSPS 02 tl. 20 mm</t>
  </si>
  <si>
    <t>32</t>
  </si>
  <si>
    <t>164</t>
  </si>
  <si>
    <t>998713102</t>
  </si>
  <si>
    <t>Přesun hmot tonážní pro izolace tepelné v objektech v do 12 m</t>
  </si>
  <si>
    <t>25</t>
  </si>
  <si>
    <t>721171801</t>
  </si>
  <si>
    <t xml:space="preserve">Demontáž stávajícího kanalizačního potrubí </t>
  </si>
  <si>
    <t>soubor</t>
  </si>
  <si>
    <t>161</t>
  </si>
  <si>
    <t>721171905</t>
  </si>
  <si>
    <t>Potrubí z HT vsazení odbočky 40/100</t>
  </si>
  <si>
    <t>153</t>
  </si>
  <si>
    <t>721174004</t>
  </si>
  <si>
    <t>Potrubí kanalizační z PP svodné systém HT DN 70</t>
  </si>
  <si>
    <t>154</t>
  </si>
  <si>
    <t>721174005</t>
  </si>
  <si>
    <t>Potrubí kanalizační z PP svodné systém HT DN 110</t>
  </si>
  <si>
    <t>155</t>
  </si>
  <si>
    <t>721174006</t>
  </si>
  <si>
    <t>Potrubí kanalizační z PP svodné systém HT DN 125</t>
  </si>
  <si>
    <t>158</t>
  </si>
  <si>
    <t>721174042</t>
  </si>
  <si>
    <t>Potrubí kanalizační z PP připojovací systém HT DN 40</t>
  </si>
  <si>
    <t>159</t>
  </si>
  <si>
    <t>721174043</t>
  </si>
  <si>
    <t>Potrubí kanalizační z PP připojovací systém HT DN 50</t>
  </si>
  <si>
    <t>160</t>
  </si>
  <si>
    <t>998721102</t>
  </si>
  <si>
    <t>Přesun hmot tonážní pro vnitřní kanalizace v objektech v do 12 m</t>
  </si>
  <si>
    <t>26</t>
  </si>
  <si>
    <t>722130801</t>
  </si>
  <si>
    <t xml:space="preserve">Demontáž stávajících vodovodních rozvodů </t>
  </si>
  <si>
    <t>138</t>
  </si>
  <si>
    <t>722173103</t>
  </si>
  <si>
    <t>Potrubí vodovodní plastové S3,2 pn16 - 20x2,8 mm</t>
  </si>
  <si>
    <t>139</t>
  </si>
  <si>
    <t>722173104</t>
  </si>
  <si>
    <t xml:space="preserve">Potrubí vodovodní plastové S3,2 pn16 - 25x3,5 mm </t>
  </si>
  <si>
    <t>140</t>
  </si>
  <si>
    <t>722173105</t>
  </si>
  <si>
    <t xml:space="preserve">Potrubí vodovodní plastové S3,2 pn16 - 32x4,4 mm </t>
  </si>
  <si>
    <t>144</t>
  </si>
  <si>
    <t>722230101</t>
  </si>
  <si>
    <t>Kohout kulový PPR 20</t>
  </si>
  <si>
    <t>145</t>
  </si>
  <si>
    <t>722230102</t>
  </si>
  <si>
    <t>Kohout kulový PPR 25</t>
  </si>
  <si>
    <t>150</t>
  </si>
  <si>
    <t>722250133</t>
  </si>
  <si>
    <t>Hydrantový systém s tvarově stálou hadicí D 25 x 30 m v provedení pod omítku</t>
  </si>
  <si>
    <t>149</t>
  </si>
  <si>
    <t>998722202</t>
  </si>
  <si>
    <t>Přesun hmot procentní pro vnitřní vodovod v objektech v do 12 m</t>
  </si>
  <si>
    <t>%</t>
  </si>
  <si>
    <t>162</t>
  </si>
  <si>
    <t>723190911</t>
  </si>
  <si>
    <t>Zaslepení ocelového potrubí 3/8"</t>
  </si>
  <si>
    <t>5</t>
  </si>
  <si>
    <t>725110811</t>
  </si>
  <si>
    <t>Demontáž klozetů splachovací s nádrží</t>
  </si>
  <si>
    <t>76</t>
  </si>
  <si>
    <t>725121525</t>
  </si>
  <si>
    <t>Pisoárový záchodek automatický s radarovým senzorem</t>
  </si>
  <si>
    <t>725122817</t>
  </si>
  <si>
    <t>Demontáž pisoárových stání bez nádrže a jedním záchodkem</t>
  </si>
  <si>
    <t>3</t>
  </si>
  <si>
    <t>725210821</t>
  </si>
  <si>
    <t>Demontáž umyvadel bez výtokových armatur</t>
  </si>
  <si>
    <t>74</t>
  </si>
  <si>
    <t>725211614</t>
  </si>
  <si>
    <t xml:space="preserve">Umyvadlo keramické dvojité včetně dvou baterií, zápachové uzavírky a armatur </t>
  </si>
  <si>
    <t>77</t>
  </si>
  <si>
    <t>725231203</t>
  </si>
  <si>
    <t>Bidet včetně armatur výtokových keramický závěsný se zápachovou uzávěrkou včetně baterie</t>
  </si>
  <si>
    <t>6</t>
  </si>
  <si>
    <t>725240812</t>
  </si>
  <si>
    <t>Demontáž vaniček sprchových bez výtokových armatur</t>
  </si>
  <si>
    <t>81</t>
  </si>
  <si>
    <t>725241112</t>
  </si>
  <si>
    <t>Vanička sprchová akrylátová čtvercová 900x900 mm</t>
  </si>
  <si>
    <t>80</t>
  </si>
  <si>
    <t>725241126</t>
  </si>
  <si>
    <t>Vanička sprchová akrylátová obdélníková 1200x900 mm</t>
  </si>
  <si>
    <t>79</t>
  </si>
  <si>
    <t>725241142</t>
  </si>
  <si>
    <t>Vanička sprchová akrylátová čtvrtkruhová 900x900 mm</t>
  </si>
  <si>
    <t>82</t>
  </si>
  <si>
    <t>725245113</t>
  </si>
  <si>
    <t>Zástěna sprchová jednokřídlá boční do výšky 2000 mm a šířky 900 mm</t>
  </si>
  <si>
    <t>85</t>
  </si>
  <si>
    <t>725245114</t>
  </si>
  <si>
    <t>Zástěna sprchová jednokřídlá boční do výšky 2000 mm a šířky 1200 mm</t>
  </si>
  <si>
    <t>84</t>
  </si>
  <si>
    <t>725245132</t>
  </si>
  <si>
    <t>Zástěna sprchová dvoukřídlá do výšky 2000 mm a šířky 900 mm pro vaničky čtvrtkruhové</t>
  </si>
  <si>
    <t>124</t>
  </si>
  <si>
    <t>725311121</t>
  </si>
  <si>
    <t>Dřez nerezový se zápachovou uzávěrkou s odkapávací plochou 560x480 mm včetně armatur</t>
  </si>
  <si>
    <t>173</t>
  </si>
  <si>
    <t>725311122</t>
  </si>
  <si>
    <t>Myčka nádobí - vestavěná</t>
  </si>
  <si>
    <t>75</t>
  </si>
  <si>
    <t>725331111</t>
  </si>
  <si>
    <t>Výlevka včetně výtokových armatur keramická se sklopnou plastovou mřížkou 425 mm včetně baterie</t>
  </si>
  <si>
    <t>125</t>
  </si>
  <si>
    <t>725821326</t>
  </si>
  <si>
    <t>Baterie dřezové stojánkové pákové s otáčivým kulatým ústím a délkou ramínka 265 mm</t>
  </si>
  <si>
    <t>86</t>
  </si>
  <si>
    <t>725841311</t>
  </si>
  <si>
    <t xml:space="preserve">Baterie sprchová nástěnná </t>
  </si>
  <si>
    <t>998725104</t>
  </si>
  <si>
    <t>Přesun hmot tonážní pro zařizovací předměty v objektech v do 36 m</t>
  </si>
  <si>
    <t>72</t>
  </si>
  <si>
    <t>726141031</t>
  </si>
  <si>
    <t>Instalační předstěna - klozet závěsný v 980 mm s ovládáním zepředu a shora do kombinovaných stěn</t>
  </si>
  <si>
    <t>73</t>
  </si>
  <si>
    <t>998726112</t>
  </si>
  <si>
    <t>Přesun hmot tonážní pro instalační prefabrikáty v objektech v do 12 m</t>
  </si>
  <si>
    <t>27</t>
  </si>
  <si>
    <t>731110001</t>
  </si>
  <si>
    <t>Ústřední vytápění - viz. samostatný list</t>
  </si>
  <si>
    <t>751110001</t>
  </si>
  <si>
    <t>Vzduchotechnika a chlazení - viz. samostatný list</t>
  </si>
  <si>
    <t>127</t>
  </si>
  <si>
    <t>763110001</t>
  </si>
  <si>
    <t>Atypická AL lišta 30/30/50 mm pro uložení osvětlovací lišty s LED pásy bílá, přišroubovaná samořez. vruty pr. 3 mm dl 30 mm do CD prof. podhledu</t>
  </si>
  <si>
    <t>38</t>
  </si>
  <si>
    <t>763111311</t>
  </si>
  <si>
    <t>SDK příčka tl 75 mm profil CW+UW 50 desky 1xA 12,5 TI 50 mm EI 30 Rw 41 dB</t>
  </si>
  <si>
    <t>37</t>
  </si>
  <si>
    <t>763111411</t>
  </si>
  <si>
    <t>SDK příčka tl 100 mm profil CW+UW 50 desky 2xA 12,5 TI 50 mm EI 60 Rw 50 dB</t>
  </si>
  <si>
    <t>36</t>
  </si>
  <si>
    <t>763111417</t>
  </si>
  <si>
    <t>SDK příčka tl 150 mm profil CW+UW 100 desky 2xA 12,5 TI 100 mm EI 60 Rw 55 DB</t>
  </si>
  <si>
    <t>54</t>
  </si>
  <si>
    <t>763131411</t>
  </si>
  <si>
    <t>SDK podhled desky 1xA 12,5 bez TI dvouvrstvá spodní kce profil CD+UD včetně svislých boků</t>
  </si>
  <si>
    <t>168</t>
  </si>
  <si>
    <t>763131412</t>
  </si>
  <si>
    <t>SDK podhled desky 1xA 12,5 zvuková izolace 40 mm dvouvrstvá spodní kce profil CD+UD</t>
  </si>
  <si>
    <t>24</t>
  </si>
  <si>
    <t>763131831</t>
  </si>
  <si>
    <t>Demontáž SDK podhledu s jednovrstvou nosnou kcí z ocelových profilů opláštění jednoduché - cca</t>
  </si>
  <si>
    <t>48</t>
  </si>
  <si>
    <t>763135101</t>
  </si>
  <si>
    <t>Montáž SDK kazetového podhledu z kazet děrovaných na zavěšenou viditelnou nosnou konstrukci</t>
  </si>
  <si>
    <t>47</t>
  </si>
  <si>
    <t>590305700</t>
  </si>
  <si>
    <t>SDK akustická děrovaná podhledová deska 1200 x 600 mm</t>
  </si>
  <si>
    <t>49</t>
  </si>
  <si>
    <t>590305710</t>
  </si>
  <si>
    <t>SDK akustická děrovaná podhledová deska 900 x 600 mm</t>
  </si>
  <si>
    <t>51</t>
  </si>
  <si>
    <t>590305711</t>
  </si>
  <si>
    <t>SDK akustická děrovaná podhledová deska 1000 x 600 mm</t>
  </si>
  <si>
    <t>50</t>
  </si>
  <si>
    <t>590305720</t>
  </si>
  <si>
    <t>SDK akustická děrovaná podhledová deska 700 x 600 mm</t>
  </si>
  <si>
    <t>52</t>
  </si>
  <si>
    <t>590305721</t>
  </si>
  <si>
    <t>SDK akustická děrovaná podhledová deska 600 x 600 mm</t>
  </si>
  <si>
    <t>23</t>
  </si>
  <si>
    <t>763231821</t>
  </si>
  <si>
    <t xml:space="preserve">Demontáž podhledu FEAL </t>
  </si>
  <si>
    <t>53</t>
  </si>
  <si>
    <t>998763302</t>
  </si>
  <si>
    <t>Přesun hmot tonážní pro sádrokartonové konstrukce v objektech v do 12 m</t>
  </si>
  <si>
    <t>165</t>
  </si>
  <si>
    <t>766120001</t>
  </si>
  <si>
    <t>Dodávka a montáž interiéru - viz. samostatný list</t>
  </si>
  <si>
    <t>169</t>
  </si>
  <si>
    <t>766120002</t>
  </si>
  <si>
    <t>Dodávka a montáž bezpečnostních tabulek a bezpečnostního značení</t>
  </si>
  <si>
    <t>89</t>
  </si>
  <si>
    <t>766660001</t>
  </si>
  <si>
    <t>Montáž dveřních křídel otvíravých 1křídlových š do 0,8 m do ocelové zárubně</t>
  </si>
  <si>
    <t>611600510</t>
  </si>
  <si>
    <t>dveře 11/P včetně zárubně a kování</t>
  </si>
  <si>
    <t>101</t>
  </si>
  <si>
    <t>611600511</t>
  </si>
  <si>
    <t>dveře 12/L včetně zárubně a kování</t>
  </si>
  <si>
    <t>102</t>
  </si>
  <si>
    <t>611600512</t>
  </si>
  <si>
    <t>dveře 13/P včetně zárubně a kování</t>
  </si>
  <si>
    <t>103</t>
  </si>
  <si>
    <t>611600513</t>
  </si>
  <si>
    <t>dveře 14/L včetně zárubně a kování</t>
  </si>
  <si>
    <t>104</t>
  </si>
  <si>
    <t>611600514</t>
  </si>
  <si>
    <t>dveře 15/P včetně zárubně a kování</t>
  </si>
  <si>
    <t>90</t>
  </si>
  <si>
    <t>611600520</t>
  </si>
  <si>
    <t>dveře 02/P včetně zárubně a kování</t>
  </si>
  <si>
    <t>91</t>
  </si>
  <si>
    <t>61160052</t>
  </si>
  <si>
    <t xml:space="preserve">dveře 08/L včetně zárubně a kování </t>
  </si>
  <si>
    <t>92</t>
  </si>
  <si>
    <t>611600522</t>
  </si>
  <si>
    <t xml:space="preserve">dveře 09/P včetně zárubně a kování </t>
  </si>
  <si>
    <t>93</t>
  </si>
  <si>
    <t>611600523</t>
  </si>
  <si>
    <t xml:space="preserve">dveře 10/L včetně zárubně a kování </t>
  </si>
  <si>
    <t>94</t>
  </si>
  <si>
    <t>611600524</t>
  </si>
  <si>
    <t xml:space="preserve">dveře 16/L včetně zárubně a kování </t>
  </si>
  <si>
    <t>96</t>
  </si>
  <si>
    <t>766660002</t>
  </si>
  <si>
    <t>Montáž dveřních křídel otvíravých 1křídlových š přes 0,8 m do ocelové zárubně</t>
  </si>
  <si>
    <t>97</t>
  </si>
  <si>
    <t>611600530</t>
  </si>
  <si>
    <t xml:space="preserve">dveře 07/P včetně zárubně a kování </t>
  </si>
  <si>
    <t>98</t>
  </si>
  <si>
    <t>611600531</t>
  </si>
  <si>
    <t>dveře 17/P</t>
  </si>
  <si>
    <t>99</t>
  </si>
  <si>
    <t>611600532</t>
  </si>
  <si>
    <t>dveře 18/L</t>
  </si>
  <si>
    <t>108</t>
  </si>
  <si>
    <t>766660012</t>
  </si>
  <si>
    <t>Montáž dveřních křídel otvíravých 2křídlových š přes 1,45 m do ocelové zárubně</t>
  </si>
  <si>
    <t>109</t>
  </si>
  <si>
    <t>611600560</t>
  </si>
  <si>
    <t>dveře 03/Ky včetně zárubně a kování</t>
  </si>
  <si>
    <t>110</t>
  </si>
  <si>
    <t>611600561</t>
  </si>
  <si>
    <t>dveře 04/L včetně zárubně a kování</t>
  </si>
  <si>
    <t>111</t>
  </si>
  <si>
    <t>611600562</t>
  </si>
  <si>
    <t>dveře 05/L včetně zárubně a kování</t>
  </si>
  <si>
    <t>112</t>
  </si>
  <si>
    <t>766660252</t>
  </si>
  <si>
    <t>Montáž dveřních křídel kývavých 2křídlových š přes 1,45 m do rámové zárubně</t>
  </si>
  <si>
    <t>113</t>
  </si>
  <si>
    <t>611600565</t>
  </si>
  <si>
    <t>dveře 06/P včetně zárubně a kování</t>
  </si>
  <si>
    <t>766691914</t>
  </si>
  <si>
    <t>Vyvěšení nebo zavěšení dřevěných křídel dveří pl do 2 m2</t>
  </si>
  <si>
    <t>95</t>
  </si>
  <si>
    <t>998766102</t>
  </si>
  <si>
    <t>Přesun hmot tonážní pro konstrukce truhlářské v objektech v do 12 m</t>
  </si>
  <si>
    <t>114</t>
  </si>
  <si>
    <t>767620122</t>
  </si>
  <si>
    <t>Montáž oken zdvojených otevíravých do panelů nebo ocelové konstrukce plochy do 1,5 m2</t>
  </si>
  <si>
    <t>115</t>
  </si>
  <si>
    <t>553415220</t>
  </si>
  <si>
    <t>okno 01 - hliníkové s fixním zasklením 2600 x 400 mm min. 32dB</t>
  </si>
  <si>
    <t>39</t>
  </si>
  <si>
    <t>767995112</t>
  </si>
  <si>
    <t>Montáž atypických zámečnických konstrukcí hmotnosti do 10 kg - překlad I 80 dl. 1100 a 1200</t>
  </si>
  <si>
    <t>kg</t>
  </si>
  <si>
    <t>40</t>
  </si>
  <si>
    <t>130107400</t>
  </si>
  <si>
    <t>ocel profilová IPE, v jakosti 11 375, h=80 mm</t>
  </si>
  <si>
    <t>41</t>
  </si>
  <si>
    <t>767995113</t>
  </si>
  <si>
    <t>Montáž atypických zámečnických konstrukcí hmotnosti do 20 kg - překlady IPE 100</t>
  </si>
  <si>
    <t>42</t>
  </si>
  <si>
    <t>130107420</t>
  </si>
  <si>
    <t>ocel profilová IPE, v jakosti 11 375, h=100 mm</t>
  </si>
  <si>
    <t>43</t>
  </si>
  <si>
    <t>767995114</t>
  </si>
  <si>
    <t>Montáž atypických zámečnických konstrukcí hmotnosti do 50 kg - překlady IPE 140</t>
  </si>
  <si>
    <t>44</t>
  </si>
  <si>
    <t>130107460</t>
  </si>
  <si>
    <t>ocel profilová IPE, v jakosti 11 375, h=140 mm</t>
  </si>
  <si>
    <t>45</t>
  </si>
  <si>
    <t>998767102</t>
  </si>
  <si>
    <t>Přesun hmot tonážní pro zámečnické konstrukce v objektech v do 12 m</t>
  </si>
  <si>
    <t>57</t>
  </si>
  <si>
    <t>771571113</t>
  </si>
  <si>
    <t>Montáž podlah z keramických dlaždic režných hladkých do malty do 12 ks/m2</t>
  </si>
  <si>
    <t>58</t>
  </si>
  <si>
    <t>597611100</t>
  </si>
  <si>
    <t>dlaždice keramické I. j.</t>
  </si>
  <si>
    <t>61</t>
  </si>
  <si>
    <t>998771102</t>
  </si>
  <si>
    <t>Přesun hmot tonážní pro podlahy z dlaždic v objektech v do 12 m</t>
  </si>
  <si>
    <t>12</t>
  </si>
  <si>
    <t>776201811</t>
  </si>
  <si>
    <t>Demontáž lepených povlakových podlah bez podložky ručně včetně soklů</t>
  </si>
  <si>
    <t>66</t>
  </si>
  <si>
    <t>776211111</t>
  </si>
  <si>
    <t>Lepení textilních pásů vč. soklů</t>
  </si>
  <si>
    <t>67</t>
  </si>
  <si>
    <t>697510540</t>
  </si>
  <si>
    <t>koberec v rolích - viz. projekt interiéru</t>
  </si>
  <si>
    <t>68</t>
  </si>
  <si>
    <t>776211211</t>
  </si>
  <si>
    <t>69</t>
  </si>
  <si>
    <t>697510710</t>
  </si>
  <si>
    <t>koberec ve čtvercích 50x50cm dle PD interiéru</t>
  </si>
  <si>
    <t>116</t>
  </si>
  <si>
    <t>776221111</t>
  </si>
  <si>
    <t>117</t>
  </si>
  <si>
    <t>284110000</t>
  </si>
  <si>
    <t>11</t>
  </si>
  <si>
    <t>998776104</t>
  </si>
  <si>
    <t>Přesun hmot tonážní pro podlahy povlakové v objektech v do 36 m</t>
  </si>
  <si>
    <t>55</t>
  </si>
  <si>
    <t>781473113</t>
  </si>
  <si>
    <t>Montáž obkladů vnitřních keramických hladkých do 19 ks/m2 lepených standardním lepidlem</t>
  </si>
  <si>
    <t>56</t>
  </si>
  <si>
    <t>597610000</t>
  </si>
  <si>
    <t>obkládačky keramické I. j.</t>
  </si>
  <si>
    <t>62</t>
  </si>
  <si>
    <t>998781102</t>
  </si>
  <si>
    <t>Přesun hmot tonážní pro obklady keramické v objektech v do 12 m</t>
  </si>
  <si>
    <t>59</t>
  </si>
  <si>
    <t>784181001</t>
  </si>
  <si>
    <t>Jednonásobné pačokování v místnostech výšky do 3,80 m</t>
  </si>
  <si>
    <t>60</t>
  </si>
  <si>
    <t>784221101</t>
  </si>
  <si>
    <t>Dvojnásobné bílé malby  ze směsí za sucha dobře otěruvzdorných v místnostech do 3,80 m</t>
  </si>
  <si>
    <t>87</t>
  </si>
  <si>
    <t>787911115</t>
  </si>
  <si>
    <t>Montáž neprůhledné fólie na sklo</t>
  </si>
  <si>
    <t>88</t>
  </si>
  <si>
    <t>634790120</t>
  </si>
  <si>
    <t>fólie na sklo nereflexní neprůhledná</t>
  </si>
  <si>
    <t>105</t>
  </si>
  <si>
    <t>766660011</t>
  </si>
  <si>
    <t>Montáž dveřních křídel otvíravých 2křídlových š do 1,45 m do ocelové zárubně</t>
  </si>
  <si>
    <t>106</t>
  </si>
  <si>
    <t>611600550</t>
  </si>
  <si>
    <t xml:space="preserve">dveře 01/P včetně zárubně a kování </t>
  </si>
  <si>
    <t>107</t>
  </si>
  <si>
    <t>611600551</t>
  </si>
  <si>
    <t xml:space="preserve">dveře 05a/L včetně zárubně a kování </t>
  </si>
  <si>
    <t>28</t>
  </si>
  <si>
    <t>210000001</t>
  </si>
  <si>
    <t>Elektroinstalace - silnoproud - viz. samostatný list</t>
  </si>
  <si>
    <t>29</t>
  </si>
  <si>
    <t>210000002</t>
  </si>
  <si>
    <t>Elektroinstalace - slaboproud - viz. samostatný list</t>
  </si>
  <si>
    <t>170</t>
  </si>
  <si>
    <t>210000003</t>
  </si>
  <si>
    <t xml:space="preserve">Demontáž stávající elektroinstalace - silnoproud i slaboproud </t>
  </si>
  <si>
    <t>172</t>
  </si>
  <si>
    <t>210000005</t>
  </si>
  <si>
    <t>Dodávka a montáž elektrického sporáku čtyřplotýnkového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</si>
  <si>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</si>
  <si>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</si>
  <si>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</si>
  <si>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</si>
  <si>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</si>
  <si>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</si>
  <si>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</si>
  <si>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celkem</t>
  </si>
  <si>
    <t>podružný materiál</t>
  </si>
  <si>
    <t>součet</t>
  </si>
  <si>
    <t>kpl</t>
  </si>
  <si>
    <t>rozváděč RG6</t>
  </si>
  <si>
    <t>04.5</t>
  </si>
  <si>
    <t>rozváděč RZ6</t>
  </si>
  <si>
    <t>04.4</t>
  </si>
  <si>
    <t>rozváděč R6.3</t>
  </si>
  <si>
    <t>04.3</t>
  </si>
  <si>
    <t>rozváděč R6.2</t>
  </si>
  <si>
    <t>rozváděč R6.1</t>
  </si>
  <si>
    <t>04.1</t>
  </si>
  <si>
    <t>Rozvaděče:</t>
  </si>
  <si>
    <t>04</t>
  </si>
  <si>
    <t>ks</t>
  </si>
  <si>
    <t>Eco LED Bandiera, 8W</t>
  </si>
  <si>
    <t>03.9</t>
  </si>
  <si>
    <t>nouzová svítidla</t>
  </si>
  <si>
    <t>B111 228W</t>
  </si>
  <si>
    <t>03.8</t>
  </si>
  <si>
    <t>PS37.215.T14 EVG, IP44</t>
  </si>
  <si>
    <t>03.7</t>
  </si>
  <si>
    <t>S37.215.T4EVG</t>
  </si>
  <si>
    <t>03.6</t>
  </si>
  <si>
    <t>V269sD4E226HKPP atyp. s inv. 1hod</t>
  </si>
  <si>
    <t>03.5</t>
  </si>
  <si>
    <t>V269sD4E226HKPP atyp.</t>
  </si>
  <si>
    <t>.0.4</t>
  </si>
  <si>
    <t>V754sCCI120/56°.s3PP atyp</t>
  </si>
  <si>
    <t>03.3</t>
  </si>
  <si>
    <t>NoBody 200 SESTAVA 1X(2X54) + 2x(refl. LED 8W)</t>
  </si>
  <si>
    <t>03.2</t>
  </si>
  <si>
    <t>03-A00H-10PP80E, + 03-PP0152 atyp.</t>
  </si>
  <si>
    <t>03.1.2</t>
  </si>
  <si>
    <t>03-A00H-10PP49E, + 03-PP0152 atyp.</t>
  </si>
  <si>
    <t>03.1.1</t>
  </si>
  <si>
    <t>Svítidla - typický standard</t>
  </si>
  <si>
    <t>03</t>
  </si>
  <si>
    <r>
      <t>CYY 6mm</t>
    </r>
    <r>
      <rPr>
        <vertAlign val="superscript"/>
        <sz val="11"/>
        <rFont val="Arial"/>
        <family val="2"/>
      </rPr>
      <t>2</t>
    </r>
  </si>
  <si>
    <t>02.7</t>
  </si>
  <si>
    <t>CHKE-V 5x2,5</t>
  </si>
  <si>
    <t>02.6</t>
  </si>
  <si>
    <t>CHKE-V 3x2,5</t>
  </si>
  <si>
    <t>02.5</t>
  </si>
  <si>
    <t>CHKE-V 3x1,5</t>
  </si>
  <si>
    <r>
      <t>CYKY-J 5x2,5mm</t>
    </r>
    <r>
      <rPr>
        <vertAlign val="superscript"/>
        <sz val="11"/>
        <rFont val="Arial"/>
        <family val="2"/>
      </rPr>
      <t>2</t>
    </r>
  </si>
  <si>
    <t>02.4</t>
  </si>
  <si>
    <r>
      <t>CYKY-J 3x2,5mm</t>
    </r>
    <r>
      <rPr>
        <vertAlign val="superscript"/>
        <sz val="11"/>
        <rFont val="Arial"/>
        <family val="2"/>
      </rPr>
      <t>2</t>
    </r>
  </si>
  <si>
    <t>02.3</t>
  </si>
  <si>
    <r>
      <t>CYKY-J 3x1,5mm</t>
    </r>
    <r>
      <rPr>
        <vertAlign val="superscript"/>
        <sz val="11"/>
        <rFont val="Arial"/>
        <family val="2"/>
      </rPr>
      <t>2</t>
    </r>
  </si>
  <si>
    <t>02.2</t>
  </si>
  <si>
    <r>
      <t>CYKY-O 3x1,5mm</t>
    </r>
    <r>
      <rPr>
        <vertAlign val="superscript"/>
        <sz val="11"/>
        <rFont val="Arial"/>
        <family val="2"/>
      </rPr>
      <t>2</t>
    </r>
  </si>
  <si>
    <t>02.1</t>
  </si>
  <si>
    <t>Vodiče, kabely</t>
  </si>
  <si>
    <t>02</t>
  </si>
  <si>
    <t>pohybové čidlo 180°STEINEL</t>
  </si>
  <si>
    <t>01.7</t>
  </si>
  <si>
    <t>dvojzásuvka 230V, pod omítku, IP20, 230V, ABB SWING, cihlová</t>
  </si>
  <si>
    <t>01.6</t>
  </si>
  <si>
    <t>dvojzásuvka 230V, pod omítku, IP20, 230V, ABB SWING, bílá</t>
  </si>
  <si>
    <t>01.5</t>
  </si>
  <si>
    <t>zásuvka 230V, pod omítku, IP20, 230V, ABB SWING, bílá</t>
  </si>
  <si>
    <t>01.4</t>
  </si>
  <si>
    <t>spínač 05 pod omítku, IP 20, 230V, ABB SWING, bílý</t>
  </si>
  <si>
    <t>01.3</t>
  </si>
  <si>
    <t>spínač 06 pod omítku, IP 20, 230V, ABB SWING, bílý</t>
  </si>
  <si>
    <t>01.2</t>
  </si>
  <si>
    <t>spínač 01 pod omítku, IP 20, 230V, ABB SWING, bílý</t>
  </si>
  <si>
    <t>01.1</t>
  </si>
  <si>
    <t>Spínače, tlačítka, zásuvky</t>
  </si>
  <si>
    <t>01</t>
  </si>
  <si>
    <t>Cena celkem</t>
  </si>
  <si>
    <t>Cena</t>
  </si>
  <si>
    <t>Montáž celkem</t>
  </si>
  <si>
    <t>Montáž</t>
  </si>
  <si>
    <t>Materiál celkem</t>
  </si>
  <si>
    <t>Materiál</t>
  </si>
  <si>
    <t>Počet</t>
  </si>
  <si>
    <t>Mj</t>
  </si>
  <si>
    <t>Název</t>
  </si>
  <si>
    <t>ÚRS</t>
  </si>
  <si>
    <t>Pozice</t>
  </si>
  <si>
    <t>Celkem bez DPH</t>
  </si>
  <si>
    <t>kpl.</t>
  </si>
  <si>
    <t>zkoušky, zaregulování</t>
  </si>
  <si>
    <t>DSP</t>
  </si>
  <si>
    <t>práce, doprava, režie</t>
  </si>
  <si>
    <t xml:space="preserve">materiál celkem </t>
  </si>
  <si>
    <t>bm</t>
  </si>
  <si>
    <t>Sonoflex ø125</t>
  </si>
  <si>
    <t>Sonoflex ø100</t>
  </si>
  <si>
    <t>Potrubí spiro přímé ø200 + 40% tvarovky</t>
  </si>
  <si>
    <t>Potrubí spiro přímé ø200 + 30% tvarovky</t>
  </si>
  <si>
    <t>Potrubí spiro přímé ø125 + 20% tvarovky</t>
  </si>
  <si>
    <t>Potrubí spiro přímé ø100 + 10% tvarovky</t>
  </si>
  <si>
    <r>
      <t>m</t>
    </r>
    <r>
      <rPr>
        <vertAlign val="superscript"/>
        <sz val="11"/>
        <color indexed="8"/>
        <rFont val="Calibri"/>
        <family val="2"/>
      </rPr>
      <t>2</t>
    </r>
  </si>
  <si>
    <t>Tepelná izolace</t>
  </si>
  <si>
    <t>Výfukový kus ø125, s pletivem proti ptactvu</t>
  </si>
  <si>
    <t>3.12</t>
  </si>
  <si>
    <t>Výfukový kus ø160, s pletivem proti ptactvu</t>
  </si>
  <si>
    <t>3.11</t>
  </si>
  <si>
    <t>Výfukový kus ø200, s pletivem proti ptactvu</t>
  </si>
  <si>
    <t>3.10</t>
  </si>
  <si>
    <t>Talířový ventil odtahový ø100</t>
  </si>
  <si>
    <t>3.9</t>
  </si>
  <si>
    <t>Talířový ventil odtahový ø125</t>
  </si>
  <si>
    <t>3.8</t>
  </si>
  <si>
    <t>Filtr pro kruhové potrubí ø160, EU3</t>
  </si>
  <si>
    <t>3.7</t>
  </si>
  <si>
    <t>Zpětná klapka pro kruhové potrubí ø125, motýlová</t>
  </si>
  <si>
    <t>3.6</t>
  </si>
  <si>
    <t>Zpětná klapka pro kruhové potrubí ø160, motýlová</t>
  </si>
  <si>
    <t>3.5</t>
  </si>
  <si>
    <t>Zpětná klapka pro kruhové potrubí ø200, motýlová</t>
  </si>
  <si>
    <t>3.4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</si>
  <si>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8"/>
        <rFont val="Trebuchet MS"/>
        <family val="2"/>
      </rPr>
      <t>125</t>
    </r>
  </si>
  <si>
    <t>3.3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</si>
  <si>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8"/>
        <rFont val="Trebuchet MS"/>
        <family val="2"/>
      </rPr>
      <t>160</t>
    </r>
  </si>
  <si>
    <t>3.2</t>
  </si>
  <si>
    <r>
      <t xml:space="preserve">Diagonální ventilátor do kruhového potrubí </t>
    </r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>200</t>
    </r>
  </si>
  <si>
    <t>3.1</t>
  </si>
  <si>
    <t>odvětrání - kuchyňky a sociálky</t>
  </si>
  <si>
    <t>Dlaždice pod venkovní jednotky 300x300</t>
  </si>
  <si>
    <t>Platové potrubí pro svod kondenzátu  ø40</t>
  </si>
  <si>
    <t>Vyústka 625x125, jednořadá s regulací R1</t>
  </si>
  <si>
    <t>2.4</t>
  </si>
  <si>
    <t>Anemostat 600x600, Q=250 m3/h,  ve sníženém  plenum boxu,  výška boxu 160 mm. Přípojka  na  hadici 125 mm. Box tepelně izolován  nalepovací  izolací z pěnového butylkaučuku v hliníkovém polepu, λ=0,04, tl. 10 mm.</t>
  </si>
  <si>
    <t>2.3</t>
  </si>
  <si>
    <t>tlumicí  ohebné hadice SONO 125</t>
  </si>
  <si>
    <t>2.2</t>
  </si>
  <si>
    <r>
      <t xml:space="preserve">potrubí čtyřhranné z  pozink plechu, bezpřírubové spoje, do obvodu 1200, 40% tvar   tepelně izolované nalepovací  izolací z pěnového butylkaučuku v hliníkovém polepu, </t>
    </r>
    <r>
      <rPr>
        <sz val="11"/>
        <color indexed="8"/>
        <rFont val="Calibri"/>
        <family val="2"/>
      </rPr>
      <t>λ=0,04, tl. 20 mm.</t>
    </r>
  </si>
  <si>
    <t>2.1</t>
  </si>
  <si>
    <t>společné položky klimatizace</t>
  </si>
  <si>
    <t xml:space="preserve"> Vnitřní chladicí jednotka nástěnná  Nchl=2,2 kW, včetně  kondenzátního  čerpadla, včetně infra ovladače,  min. 3 stupně otáček ventilátoru. Sifon a hadička pro napojení do gravitačního odvodu  kondenzátu. </t>
  </si>
  <si>
    <t>S.1.7</t>
  </si>
  <si>
    <t xml:space="preserve"> Vnitřní chladicí jednotka nástěnná  Nchl=2,8 kW, včetně  kondenzátního  čerpadla, včetně infra ovladače,  min. 3 stupně otáček ventilátoru. Sifon a hadička pro napojení do gravitačního odvodu  kondenzátu. </t>
  </si>
  <si>
    <t xml:space="preserve"> Vnitřní chladicí jednotka nástěnná  Nchl=3,6 kW, včetně  kondenzátního  čerpadla, včetně infra ovladače,  min. 3 stupně otáček ventilátoru. Sifon a hadička pro napojení do gravitačního odvodu  kondenzátu. </t>
  </si>
  <si>
    <t>Vnitřní chladicí jednotka mezistropní  Nchl=2,2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</si>
  <si>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S.1.4</t>
  </si>
  <si>
    <t>Vnitřní chladicí jednotka mezistropní  Nchl=2,8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</si>
  <si>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S.1.3</t>
  </si>
  <si>
    <t>Vnitřní chladicí jednotka mezistropní  Nchl=3,6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</si>
  <si>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S.1.2</t>
  </si>
  <si>
    <t>Vnitřní chladicí jednotka mezistropní  Nchl=4,5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</si>
  <si>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S.1.1</t>
  </si>
  <si>
    <t>Y-odbočky  k chladicím  jednotkám kapalina/plyn vč.izolace, výkon  18- 37kW</t>
  </si>
  <si>
    <t>Y-odbočky  k chladicím  jednotkám kapalina/plyn vč.izolace, výkon do 18kW</t>
  </si>
  <si>
    <t xml:space="preserve">rozvod chladiva k jednotce Z1., měď ø28,6mm v izolaci včetně komunikačního kabelu </t>
  </si>
  <si>
    <t xml:space="preserve">rozvod chladiva k jednotce Z1., měď ø22,2mm v izolaci včetně komunikačního kabelu </t>
  </si>
  <si>
    <t xml:space="preserve">rozvod chladiva k jednotce Z1., měď ø15,9mm v izolaci včetně komunikačního kabelu </t>
  </si>
  <si>
    <t xml:space="preserve">rozvod chladiva k jednotce Z1., měď ø12,7mm v izolaci včetně komunikačního kabelu </t>
  </si>
  <si>
    <t xml:space="preserve">rozvod chladiva k jednotce Z1., měď ø9,5mm v izolaci včetně komunikačního kabelu </t>
  </si>
  <si>
    <t xml:space="preserve">rozvod chladiva k jednotce Z1., měď ø6,4mm v izolaci včetně komunikačního kabelu </t>
  </si>
  <si>
    <t>Chl.jednotka VRF, Nchl. 34 kW, včetně MaR, EER = min 3,5, zimní provoz chlazení, Ni = 9,5 kW/400V</t>
  </si>
  <si>
    <t>S.1</t>
  </si>
  <si>
    <t>V.1.5</t>
  </si>
  <si>
    <t>V.1.4</t>
  </si>
  <si>
    <t xml:space="preserve"> Vnitřní chladicí jednotka nástěnná  Nchl=4,5 kW, včetně  kondenzátního  čerpadla, včetně infra ovladače,  min. 3 stupně otáček ventilátoru. Sifon a hadička pro napojení do gravitačního odvodu  kondenzátu. </t>
  </si>
  <si>
    <t>V.1.3</t>
  </si>
  <si>
    <t>V.1.2</t>
  </si>
  <si>
    <t>Vnitřní chladicí jednotka mezistropní  Nchl=5,6 kW, včetně  kondenzátního  čerpadla, včetně nástěnného ovladače, včetně filtru EU3,  zvýšený přednastavený výkon ventilátoru  120 Pa ext. , min. 3 stupně otáček ventilátoru. Sifon a hadička pro napojení do gravitačního odvodu  kondenzátu. Příslušenství - tepelně izolavaný sací a výfukový  kus pro napojení distribučních potrubí.</t>
  </si>
  <si>
    <t>V.1.1</t>
  </si>
  <si>
    <t>Y-odbočky  k chladicím  jednotkám kapalina/plyn vč.izolace, výkon  do 18kW</t>
  </si>
  <si>
    <t>V.1</t>
  </si>
  <si>
    <t>J.1.6</t>
  </si>
  <si>
    <t>J.1.5</t>
  </si>
  <si>
    <t>J.1.4</t>
  </si>
  <si>
    <t>J.1.3</t>
  </si>
  <si>
    <t>J.1.2</t>
  </si>
  <si>
    <t>J.1.1</t>
  </si>
  <si>
    <t>Y-odbočky  k chladicím  jednotkám kapalina/plyn vč.izolace, výkon 18- 37kW</t>
  </si>
  <si>
    <t>J.1</t>
  </si>
  <si>
    <t>Z.1.4</t>
  </si>
  <si>
    <t>Z.1.3</t>
  </si>
  <si>
    <t>Z.1.2.</t>
  </si>
  <si>
    <t>Z.1.1.</t>
  </si>
  <si>
    <t>Z.1</t>
  </si>
  <si>
    <t>j.cena</t>
  </si>
  <si>
    <t>ks mj.</t>
  </si>
  <si>
    <t>m.j.</t>
  </si>
  <si>
    <t>název-rozměr</t>
  </si>
  <si>
    <t>pozice</t>
  </si>
  <si>
    <t>Elektromontáže - celkem</t>
  </si>
  <si>
    <t>Podružný materiál</t>
  </si>
  <si>
    <t>Revize</t>
  </si>
  <si>
    <t>Zednické přípomoci</t>
  </si>
  <si>
    <t>Oživení, uvedení do provozu</t>
  </si>
  <si>
    <t>demontáže</t>
  </si>
  <si>
    <t>protipožární ucpávka PROMAT</t>
  </si>
  <si>
    <t>Ostatní</t>
  </si>
  <si>
    <t>CYSY 2x0,8</t>
  </si>
  <si>
    <t>FI-H06 3x2x0,5</t>
  </si>
  <si>
    <t>ŘJ Netexis NX4S1E + ZDROJ</t>
  </si>
  <si>
    <t>ŘJ Netexis NX3MPS</t>
  </si>
  <si>
    <t>ŘJ Netexis NX2MPS</t>
  </si>
  <si>
    <t>pinová klávesnice ARK501+</t>
  </si>
  <si>
    <t>akustická signalizace promáčknutí nouzového tlačítka</t>
  </si>
  <si>
    <t>akustická signalizace nedovření dveří</t>
  </si>
  <si>
    <t>akustická signalizace odblokování dveří</t>
  </si>
  <si>
    <t>bezdrátové nástěnné tlačítko RC-88</t>
  </si>
  <si>
    <t>dálkové otvírání dveří - přijímač UC-82</t>
  </si>
  <si>
    <t>nouzové tlačítko na povrch se symbolem běžícího muže</t>
  </si>
  <si>
    <t>odchodové tlačítko tango bílý  rámeček, vínový hmatník</t>
  </si>
  <si>
    <t>el.otvírač ABLOY EL460 bezp.tř.4</t>
  </si>
  <si>
    <t>el.otvírač BEFO 321211</t>
  </si>
  <si>
    <t>čtečka CEM 603</t>
  </si>
  <si>
    <t>switch CISCO SR2024T</t>
  </si>
  <si>
    <t>32850 LCS-KABEL F/UTP C5E LSOH 500M</t>
  </si>
  <si>
    <t>310046 UPS KEOR LINE RT 1500VA VI VÝŠKA=2U</t>
  </si>
  <si>
    <t>33586 LCS-PATCH PANEL 24X RJ45 STP CAT6A S HORIZONTÁLNÍM VYVAZOVACÍM PANELEM VÝŠKA=1U</t>
  </si>
  <si>
    <t>83</t>
  </si>
  <si>
    <t>646550 LIN-NAPÁJECÍ BLOK 9X ZÁSUVKA 2P+T VÝŠKA=1U</t>
  </si>
  <si>
    <t>46270 LIN-VENTIL. NÁSTĚNNÉ R.</t>
  </si>
  <si>
    <t>46230 LIN-19" ROZV. 6U 600X400MM</t>
  </si>
  <si>
    <t>EKV</t>
  </si>
  <si>
    <t>Propojovací krabice RKZ211</t>
  </si>
  <si>
    <t>Magnetický kontakt MAS303</t>
  </si>
  <si>
    <t>78</t>
  </si>
  <si>
    <t>Detektor tříštění skla s AM - GLASSMAX AM</t>
  </si>
  <si>
    <t>PIR s AM - N033430</t>
  </si>
  <si>
    <t>Linkový modul LML-8 v krytu</t>
  </si>
  <si>
    <t>Klávesnice KMU-4</t>
  </si>
  <si>
    <t>Kryt K70</t>
  </si>
  <si>
    <t>Akumulátor 65 Ah</t>
  </si>
  <si>
    <t>Zdroj PWR 5-3-3 v krytu K70</t>
  </si>
  <si>
    <t>71</t>
  </si>
  <si>
    <t>CYA 1,5 modrý</t>
  </si>
  <si>
    <t>70</t>
  </si>
  <si>
    <t>CYA 1,5 rudý</t>
  </si>
  <si>
    <t>Datový kabel FTP Cat5e</t>
  </si>
  <si>
    <t>PZTS</t>
  </si>
  <si>
    <t>2n Helios IP Vario</t>
  </si>
  <si>
    <t>Interkom</t>
  </si>
  <si>
    <t>kamerový server se záznamem na disk RAID-1 s kapacitou 7dní záznamu a řízením uživatelských přístupů</t>
  </si>
  <si>
    <t>IP Kamera barevná</t>
  </si>
  <si>
    <t>CCTV</t>
  </si>
  <si>
    <t>WIFI AP CISCO 2702 + KONTROLÉR</t>
  </si>
  <si>
    <t>63</t>
  </si>
  <si>
    <t>Optický modul 1GB LC SX</t>
  </si>
  <si>
    <t>Optický modul 10GB LC SR</t>
  </si>
  <si>
    <t>HPE 5500-48G-PoE+-4SFP HI Switch, SPF+šachty pro stohování 10GB, redudantní napájení</t>
  </si>
  <si>
    <t>Aktivní prvky</t>
  </si>
  <si>
    <t>CERTIFIKAČNÍ MĚŘENÍ OTDR</t>
  </si>
  <si>
    <t>CERTIFIKAČNÍ MĚŘENÍ PERMAMANENT LINK CAT.6A ISO 11801</t>
  </si>
  <si>
    <t>25-LETÁ SYSTÉMOVÁ ZÁRUKA GARANTOVANÁ VÝROBCEM</t>
  </si>
  <si>
    <t>Ostatní SK</t>
  </si>
  <si>
    <t>uzemňovací šroub BLF8/16 CU</t>
  </si>
  <si>
    <t>bal/100 ks</t>
  </si>
  <si>
    <t>matice EEC8 EZ</t>
  </si>
  <si>
    <t>šroubové závěsy TF8X1000 EZ</t>
  </si>
  <si>
    <t>závěsná svorka CEQ100 GS</t>
  </si>
  <si>
    <t>závěsný profil UC50 GS</t>
  </si>
  <si>
    <t>bal/50 ks</t>
  </si>
  <si>
    <t>podložka CE30 EZ</t>
  </si>
  <si>
    <t>podložka CE25 EZ</t>
  </si>
  <si>
    <t>šroub + matice BTRCC6X20 EZ</t>
  </si>
  <si>
    <t>kabelová lávka CF54/50 EZ</t>
  </si>
  <si>
    <t>CABLOFIL - trasa dle PAVUS 27/2008, P60-R</t>
  </si>
  <si>
    <t>32511 OPT. KABEL TB 12 VL. OM3 UNIV.</t>
  </si>
  <si>
    <t>Optický kabel</t>
  </si>
  <si>
    <t>89678 DRŽÁK PROT. KANÁLŮ Š. 300 MM</t>
  </si>
  <si>
    <t>46</t>
  </si>
  <si>
    <t>PROT. KANÁL 300X38 MM 4 KOM.</t>
  </si>
  <si>
    <t>Podlahové protahovací kanály do betonu</t>
  </si>
  <si>
    <t>77071 MOSN ZÁSLEPKA 2M BÍLÁ</t>
  </si>
  <si>
    <t>76573 MOSN 1XRJ45 STP C6A 1M BÍ</t>
  </si>
  <si>
    <t>89638 MONTÁŽNÍ KRYT 16/24M</t>
  </si>
  <si>
    <t>89616 PODL. KRABICE 24M KRYT. ŠEDÁ</t>
  </si>
  <si>
    <t>89634 KOV. INST. KR. BETON UNIV.</t>
  </si>
  <si>
    <t>Podlahové krabice do betonu</t>
  </si>
  <si>
    <t>32778 LCS-KABEL F/UTP C6A LSOH 500M</t>
  </si>
  <si>
    <t>Datový kabel F/UTP cat. 6A</t>
  </si>
  <si>
    <t>80051 BAT KRAB.INST.SUCH.PŘ. 1P HL50</t>
  </si>
  <si>
    <t>754001 VALL RÁMEČEK 1P BÍLÁ</t>
  </si>
  <si>
    <t>753149 VALL 2xRJ45 CAT6A STP BÍLÁ LCS</t>
  </si>
  <si>
    <t>Datové dvojzásuvky Valena Life pod omítku (do sádrokartonu)</t>
  </si>
  <si>
    <t>SP32613 LCS-PROP.K. LC/LC DPLX OM3 5M</t>
  </si>
  <si>
    <t>SP32614 LCS-PROP.K. SC/LC DPLX OM3 5M</t>
  </si>
  <si>
    <t>SP33065 LCS-PROP.K. LC/ST DPLX OM2 5M</t>
  </si>
  <si>
    <t>Optické patch kabely - multimode</t>
  </si>
  <si>
    <t>33519 LCS-BLOK FO/LC 12 VL MULTI</t>
  </si>
  <si>
    <t>33511 LCS-MOD. OPTICKÁ KAZETA</t>
  </si>
  <si>
    <t>33590 LCS-PATCH PANEL 19" MODULÁRNÍ</t>
  </si>
  <si>
    <t>33586 LCS-PANEL 24RJ45 STP CAT6A HOR</t>
  </si>
  <si>
    <t>646506 LIN-POLICE 800 50KG</t>
  </si>
  <si>
    <t>646428 LIN-KARTÁČOVÝ VSTUP</t>
  </si>
  <si>
    <t>646425 LIN-VYV. HÁKY 6KS</t>
  </si>
  <si>
    <t>646521 LIN-BOČNÍ VYV. ŽLAB 42U</t>
  </si>
  <si>
    <t>646521 LIN-ORGANIZÁTOR 2U</t>
  </si>
  <si>
    <t>646520 LIN-ORGANIZÁTOR 1U</t>
  </si>
  <si>
    <t>646430 LIN-2X VENT + TERMOSTAT</t>
  </si>
  <si>
    <t>646551 LIN-NAPÁJ. BLOK 8X 2P+T S IND.</t>
  </si>
  <si>
    <t>646342 LIN-19" VERT. LIŠTY 42U 2KS</t>
  </si>
  <si>
    <t>646322 LIN-ROZV. 42U 800x800</t>
  </si>
  <si>
    <t>Datové rozváděče</t>
  </si>
  <si>
    <t>Strukturovaná kabeláž</t>
  </si>
  <si>
    <t>Digitální hodiny Mobatime</t>
  </si>
  <si>
    <t>J-Y(St)Y 3x2x0,8</t>
  </si>
  <si>
    <t>Jednotný čas</t>
  </si>
  <si>
    <t>tlačítkový hlásič MHA 141</t>
  </si>
  <si>
    <t>signální svítidlo MHS 409</t>
  </si>
  <si>
    <t>zásuvka MHY 734</t>
  </si>
  <si>
    <t>čidlo MHG 262i</t>
  </si>
  <si>
    <t>čidlo MHG 262</t>
  </si>
  <si>
    <t>J-H(St)H 1x2x0,8</t>
  </si>
  <si>
    <t>Akumulátor 12V/12 Ah</t>
  </si>
  <si>
    <t>EPS</t>
  </si>
  <si>
    <t>KF 09040 TRUBKA DVOUPL. KOPOFLEX</t>
  </si>
  <si>
    <t>8117 Krabice plombovatelná</t>
  </si>
  <si>
    <t>32656 LCS-FIC konektor ST MM</t>
  </si>
  <si>
    <t>32510 optický kabel TB6 OM3</t>
  </si>
  <si>
    <t>ZX-AK-RC-F12FEM2SC-2 Fast Ethernet 1 Fiber 2 TP Ports Optic Transceiver+zdroj</t>
  </si>
  <si>
    <t>BETA</t>
  </si>
  <si>
    <t>CXKH-V 2x1.5 P180-R B2ca,s1,d1</t>
  </si>
  <si>
    <t>Reproduktor RPT 102 podhledový</t>
  </si>
  <si>
    <t>Místní rozhlas</t>
  </si>
  <si>
    <t>Slaboproudy</t>
  </si>
  <si>
    <t>-575170721</t>
  </si>
  <si>
    <t>Přesun hmot procentní pro otopná tělesa v objektech v do 12 m</t>
  </si>
  <si>
    <t>998735202</t>
  </si>
  <si>
    <t>990089255</t>
  </si>
  <si>
    <t>těleso otopné trubkové Korado Koralux Linear Classic 1820 x 450 mm</t>
  </si>
  <si>
    <t>484529201</t>
  </si>
  <si>
    <t>-905598380</t>
  </si>
  <si>
    <t>Montáž otopného tělesa trubkového Koralux Linear Classic výška tělesa přes 1500 mm</t>
  </si>
  <si>
    <t>735164542</t>
  </si>
  <si>
    <t>-38554803</t>
  </si>
  <si>
    <t>Otopné těleso panelové Korado Radik Klasik typ 22 výška/délka 550/1400 mm</t>
  </si>
  <si>
    <t>735151560</t>
  </si>
  <si>
    <t>1348126361</t>
  </si>
  <si>
    <t>Otopné těleso panelové Korado Radik Klasik typ 22 výška/délka 550/700 mm</t>
  </si>
  <si>
    <t>735151554</t>
  </si>
  <si>
    <t>612718340</t>
  </si>
  <si>
    <t>Otopné těleso panelové Korado Radik Klasik typ 22 výška/délka 550/500 mm</t>
  </si>
  <si>
    <t>735151552</t>
  </si>
  <si>
    <t>270925877</t>
  </si>
  <si>
    <t>Otopné těleso panelové Korado Radik Klasik typ 21 výška/délka 550/1800 mm</t>
  </si>
  <si>
    <t>735151462</t>
  </si>
  <si>
    <t>1597871092</t>
  </si>
  <si>
    <t>Otopné těleso panelové Korado Radik Klasik typ 21 výška/délka 550/1600 mm</t>
  </si>
  <si>
    <t>735151461</t>
  </si>
  <si>
    <t>-940264650</t>
  </si>
  <si>
    <t>Otopné těleso panelové Korado Radik Klasik typ 21 výška/délka 550/1400 mm</t>
  </si>
  <si>
    <t>735151460</t>
  </si>
  <si>
    <t>92338734</t>
  </si>
  <si>
    <t>Otopné těleso panelové Korado Radik Klasik typ 21 výška/délka 550/1200 mm</t>
  </si>
  <si>
    <t>735151459</t>
  </si>
  <si>
    <t>1294072728</t>
  </si>
  <si>
    <t>Otopné těleso panelové Korado Radik Klasik typ 21 výška/délka 550/1100 mm</t>
  </si>
  <si>
    <t>735151458</t>
  </si>
  <si>
    <t>1290889770</t>
  </si>
  <si>
    <t>Otopné těleso panelové Korado Radik Klasik typ 21 výška/délka 550/1000 mm</t>
  </si>
  <si>
    <t>735151457</t>
  </si>
  <si>
    <t>-1620798613</t>
  </si>
  <si>
    <t>Otopné těleso panelové Korado Radik Klasik typ 21 výška/délka 550/600 mm</t>
  </si>
  <si>
    <t>735151453</t>
  </si>
  <si>
    <t>648620820</t>
  </si>
  <si>
    <t>Otopné těleso panelové Korado Radik Klasik typ 20 výška/délka 550/1600 mm</t>
  </si>
  <si>
    <t>735151361</t>
  </si>
  <si>
    <t>-1592640154</t>
  </si>
  <si>
    <t>Otopné těleso panelové Korado Radik Klasik typ 20 výška/délka 550/1400 mm</t>
  </si>
  <si>
    <t>735151360</t>
  </si>
  <si>
    <t>-1302921449</t>
  </si>
  <si>
    <t>Otopné těleso panelové Korado Radik Klasik typ 20 výška/délka 550/1200 mm</t>
  </si>
  <si>
    <t>735151359</t>
  </si>
  <si>
    <t>2132411184</t>
  </si>
  <si>
    <t>Otopné těleso panelové Korado Radik Klasik typ 20 výška/délka 550/1100 mm</t>
  </si>
  <si>
    <t>735151358</t>
  </si>
  <si>
    <t>80725972</t>
  </si>
  <si>
    <t>Otopné těleso panelové Korado Radik Klasik typ 20 výška/délka 550/1000 mm</t>
  </si>
  <si>
    <t>735151357</t>
  </si>
  <si>
    <t>951856492</t>
  </si>
  <si>
    <t>Otopné těleso panelové Korado Radik Klasik typ 20 výška/délka 550/800 mm</t>
  </si>
  <si>
    <t>735151355</t>
  </si>
  <si>
    <t>-1557410908</t>
  </si>
  <si>
    <t>Otopné těleso panelové Korado Radik Klasik typ 20 výška/délka 550/600 mm</t>
  </si>
  <si>
    <t>735151353</t>
  </si>
  <si>
    <t>-1024630321</t>
  </si>
  <si>
    <t>Otopné těleso panelové Korado Radik Klasik typ 20 výška/délka 550/500 mm</t>
  </si>
  <si>
    <t>735151352</t>
  </si>
  <si>
    <t>1803782031</t>
  </si>
  <si>
    <t>Otopné těleso panelové Korado Radik Klasik typ 20 výška/délka 550/400 mm</t>
  </si>
  <si>
    <t>735151351</t>
  </si>
  <si>
    <t xml:space="preserve">    735 - Ústřední vytápění - otopná tělesa</t>
  </si>
  <si>
    <t>-1770870471</t>
  </si>
  <si>
    <t>Přesun hmot procentní pro armatury v objektech v do 12 m</t>
  </si>
  <si>
    <t>998734202</t>
  </si>
  <si>
    <t>-1607793790</t>
  </si>
  <si>
    <t xml:space="preserve">Šroubení regulační radiátorové rohové (ADN 115) </t>
  </si>
  <si>
    <t>734261413</t>
  </si>
  <si>
    <t>1430937152</t>
  </si>
  <si>
    <t xml:space="preserve">Šroubení regulační radiátorové rohové (ADN 110) </t>
  </si>
  <si>
    <t>734261412</t>
  </si>
  <si>
    <t>-1212139707</t>
  </si>
  <si>
    <t>Termostatická hlavice kapalinová do 110°C otopných těles VK</t>
  </si>
  <si>
    <t>734221682</t>
  </si>
  <si>
    <t>715392157</t>
  </si>
  <si>
    <t xml:space="preserve">Ventil závitový termostatický rohový jednoregulační (VDN 115) </t>
  </si>
  <si>
    <t>734221533</t>
  </si>
  <si>
    <t>854471410</t>
  </si>
  <si>
    <t xml:space="preserve">Ventil závitový termostatický rohový jednoregulační (VDN 110) </t>
  </si>
  <si>
    <t>734221532</t>
  </si>
  <si>
    <t xml:space="preserve">    734 - Ústřední vytápění - armatury</t>
  </si>
  <si>
    <t>1717404979</t>
  </si>
  <si>
    <t>Tepelná izolace trubicová (Armstrong Tubolit DG 15x1</t>
  </si>
  <si>
    <t>733390101</t>
  </si>
  <si>
    <t>1706203171</t>
  </si>
  <si>
    <t>Zkouška těsnosti potrubí měděné do D 35x1,5</t>
  </si>
  <si>
    <t>733291101</t>
  </si>
  <si>
    <t>-983599273</t>
  </si>
  <si>
    <t>Potrubí měděné polotvrdé D 15x1</t>
  </si>
  <si>
    <t>733222202</t>
  </si>
  <si>
    <t xml:space="preserve">    733 - Ústřední vytápění - rozvodné potrubí</t>
  </si>
  <si>
    <t>1780488350</t>
  </si>
  <si>
    <t>Přípomoce pro ústřední vytápění</t>
  </si>
  <si>
    <t>310000001</t>
  </si>
  <si>
    <t>SLZN - Praha 7 Strojnická 27 - stavební úpravy 6NP - vytápění</t>
  </si>
  <si>
    <t>{217a3f75-7402-4955-8206-ffe198039078}</t>
  </si>
  <si>
    <t>Vestavné skříně s dveřmi: korpus+police+dveře Jilm, úchyt oliva (nikl) se zámkem, sokl s rektifikací kov RAL 9022</t>
  </si>
  <si>
    <t>Barevné a materiálové provedení typ.prvků: (bude upřesněno investorem)</t>
  </si>
  <si>
    <t>Cena celkem bez DPH:</t>
  </si>
  <si>
    <t>CENA CELKEM:  1.Typový mobiliář a práce + 2. Atypický mobiliář (bez DPH)</t>
  </si>
  <si>
    <t>2. cena: Atypický mobiliář a práce (bez DPH)</t>
  </si>
  <si>
    <t>017-Žaluzie vertikální (dle specifikace materiálů)-(ks=m´) sv.2,1m</t>
  </si>
  <si>
    <t>O14-Kryt promítacího plátna v místn.649 (provedení modrá, dle dodaného plátna)</t>
  </si>
  <si>
    <t>O13-Kryt promítacího plátna v místn.606 + 607 (provedení Ořech, dle dodaného plátna)</t>
  </si>
  <si>
    <t>O12-polep styl.figuríny vč.polepu skl.příček mléč.mat.fólií)</t>
  </si>
  <si>
    <t>O11-dekorační panel u velké zasedačky na chodbě</t>
  </si>
  <si>
    <t>O10-dekorační panel v průhledu chodby</t>
  </si>
  <si>
    <t>O9-kryt zdi za židlí v čekárně KPP č.601 (provedení Jilm-řešeno dle skutečnosti při realizaci)</t>
  </si>
  <si>
    <t>O8-zástěna na el. rozvaděč v v chodbě KPP (provedení Jilm-řešeno dle skutečn.při realizaci)</t>
  </si>
  <si>
    <t>O7-zástěna na el. rozvaděč v místn.651 (provedení Jilm-řešeno dle skutečnosti při realizaci)</t>
  </si>
  <si>
    <t>O6-zástěna na rev.otvor v místn.601 (provedení Jilm-řešeno dle skutečnosti při realizaci)</t>
  </si>
  <si>
    <t>O5-zástěna na vzt v místn.652 (provedení Jilm-řešeno dle skutečnosti při realizaci)</t>
  </si>
  <si>
    <t>O4-zástěna na vzt v místn.600b(provedení Jilm-řešeno dle skutečnosti při realizaci)</t>
  </si>
  <si>
    <t>O3-zástěna na el. rozvaděč v v chodbě 600b (provedení Jilm-řešeno dle skutečn.při realizaci)</t>
  </si>
  <si>
    <t>O2-kryt zdi za židlí v kancel.617 (provedení Jilm-řešeno dle skutečnosti při realizaci)</t>
  </si>
  <si>
    <t>O1-kryt zdi za židlí v kancel.614 (provedení Jilm-řešeno dle skutečnosti při realizaci)</t>
  </si>
  <si>
    <t>KT3 - Parapet bez krytu topení (provedení Jilm)-(ks=m´)</t>
  </si>
  <si>
    <t>KT2 - Kryt top.těles (provedení Ořech), (bez struktur.kabeláže)-(ks=m´)</t>
  </si>
  <si>
    <t>KT1 - Kryt top.těles (provedení Jilm), (bez struktur.kabeláže)-(ks=m´)</t>
  </si>
  <si>
    <t>A2 - Rám patrové haly se sezením na chobě (bez svítidel)</t>
  </si>
  <si>
    <t>A1 - Rám patrové haly se sezením u recepce (bez svítidel)</t>
  </si>
  <si>
    <t>K6 - Kuchyňka veřejná u SKPV(vč. technol. Vybavení a atyp.baru)</t>
  </si>
  <si>
    <t>K5 - Kuchyňka náměstka NPP SKPV(vč. technol. vybavení)</t>
  </si>
  <si>
    <t>K4 - Kuchyňka náměstka NPP VS (vč. technol. vybavení)</t>
  </si>
  <si>
    <t>K3 - Kuchyňka veřejná u OSEČ (vč. technol. vybavení)</t>
  </si>
  <si>
    <t>K2 - Kuchyňka náměstka NPP OSEČ (vč. technol. vybavení)</t>
  </si>
  <si>
    <t>K1 - Kuchyňka prezidenta KPP (vč. technol. vybavení)</t>
  </si>
  <si>
    <t>V5 - Vestavěná skříň v kanceláři náměstka SKPV (1ks=4seg, vč. vybavení), v rámci typ.prvků</t>
  </si>
  <si>
    <t>V4 - Vestavěná skříň v kanceláři náměstka VS (1ks=4seg, vč. vybavení), v rámci typ.prvků</t>
  </si>
  <si>
    <t>V3 - Vestavěná skříň v kanceláři náměstka OSEČ (1ks=4seg, vč. vybavení), v rámci typ.prvků</t>
  </si>
  <si>
    <t>V2 - Vestavěná skříň v kanceláří kancléře KPP (1ks=3seg, vč. vybavení), v rámci typ.prvků</t>
  </si>
  <si>
    <t>V1 - Vestavěná skříň v šatně prezidenta (1ks=4seg, vč. vybavení), v rámci typ.prvků</t>
  </si>
  <si>
    <t>650a</t>
  </si>
  <si>
    <t>648a</t>
  </si>
  <si>
    <t>645a</t>
  </si>
  <si>
    <t>619a</t>
  </si>
  <si>
    <t>602a</t>
  </si>
  <si>
    <t>601a</t>
  </si>
  <si>
    <t>600b</t>
  </si>
  <si>
    <t>600a</t>
  </si>
  <si>
    <t>Místnost</t>
  </si>
  <si>
    <t>Cena/ks</t>
  </si>
  <si>
    <t>Celkem</t>
  </si>
  <si>
    <t>Položka</t>
  </si>
  <si>
    <t>2. Atypický mobiliář a práce</t>
  </si>
  <si>
    <t>1.cena: Typový mobiliář (bez DPH)</t>
  </si>
  <si>
    <t>Úprava vestav.skříní pro vestav.tresory a doplňky (vestavná skříň s dolícováním)V1 - V5</t>
  </si>
  <si>
    <t>úprava typ.skříní výrobcem o atyp.prvky "půdy"+"prachovka"+doplň zámky...(set)</t>
  </si>
  <si>
    <t>Skříň služební (vestavná skříň s dolícováním)V1 - V5</t>
  </si>
  <si>
    <r>
      <t>1. Typový mobiliář</t>
    </r>
    <r>
      <rPr>
        <sz val="14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(materiál a barva bude specifikována investorem) </t>
    </r>
  </si>
  <si>
    <t>pro REINVEST spol.s r.o. vypracoval: Ing. arch. Robert Fišera</t>
  </si>
  <si>
    <t>29.4.2016 - varianta A3b1, rozpis prvků interiéru a cenová rozvaha - MVČR Strojnická - 6.NP</t>
  </si>
  <si>
    <r>
      <t xml:space="preserve">ustředna MHU116                  </t>
    </r>
    <r>
      <rPr>
        <sz val="9"/>
        <color indexed="10"/>
        <rFont val="敓潧⁥䥕ᬀ炟䮸੍☸,_x0008_"/>
        <family val="2"/>
      </rPr>
      <t>(Ofic. Název: modulární požádní ústředna )</t>
    </r>
  </si>
  <si>
    <t xml:space="preserve">Deska linková DLI-1             </t>
  </si>
  <si>
    <t xml:space="preserve">celková cena 2 ks rack. skříní vybavených </t>
  </si>
  <si>
    <t>Celkové náklady za stavbu ONM (bez interiéru)</t>
  </si>
  <si>
    <t>Projektové práce</t>
  </si>
  <si>
    <t>Jiné VRN</t>
  </si>
  <si>
    <t>Kompletační činnost</t>
  </si>
  <si>
    <t>KOMPLETACNA</t>
  </si>
  <si>
    <t>1496513067</t>
  </si>
  <si>
    <t>1032923911</t>
  </si>
  <si>
    <t>-500727146</t>
  </si>
  <si>
    <t>997013831</t>
  </si>
  <si>
    <t>Poplatek za uložení stavebního směsného odpadu na skládce (skládkovné)</t>
  </si>
  <si>
    <t>-1113582922</t>
  </si>
  <si>
    <t>733120819</t>
  </si>
  <si>
    <t>Demontáž potrubí ocelového hladkého do D 60,3</t>
  </si>
  <si>
    <t>-274331127</t>
  </si>
  <si>
    <t>735111810</t>
  </si>
  <si>
    <t>Demontáž otopného tělesa litinového článkového</t>
  </si>
  <si>
    <t>1688921154</t>
  </si>
  <si>
    <t>735152357</t>
  </si>
  <si>
    <t>Otopné těleso panelové Korado Radik Plan typ 20 VK výška/délka 550/1000 mm</t>
  </si>
  <si>
    <t>-434064873</t>
  </si>
  <si>
    <t>735152359</t>
  </si>
  <si>
    <t>Otopné těleso panelové Korado Radik Plan typ 20 VK výška/délka 550/1200 mm</t>
  </si>
  <si>
    <t>-1891044287</t>
  </si>
  <si>
    <t>735152457</t>
  </si>
  <si>
    <t>Otopné těleso panelové Korado Radik Plan typ 21 VK výška/délka 550/1000 mm</t>
  </si>
  <si>
    <t>1880268331</t>
  </si>
  <si>
    <t>735494811</t>
  </si>
  <si>
    <t>Vypuštění vody z otopných těles</t>
  </si>
  <si>
    <t>-809366778</t>
  </si>
  <si>
    <t>735890803</t>
  </si>
  <si>
    <t>Přemístění demontovaného otopného tělesa vodorovně 100 m v objektech výšky přes 12 do 24 m</t>
  </si>
  <si>
    <t>2018438389</t>
  </si>
  <si>
    <t>VP - Vícepráce</t>
  </si>
  <si>
    <t>PN</t>
  </si>
  <si>
    <t>776421111</t>
  </si>
  <si>
    <t>Montáž obvodových lišt lepením</t>
  </si>
  <si>
    <t>Lepení textilních čtverců</t>
  </si>
  <si>
    <t>Lepení pásů z PVC standardním lepidlem</t>
  </si>
  <si>
    <t>PVC heterogenní zátěžové antibakteriální, nášlapná vrstva 0,90 mm, R 10, zátěž 34/43, otlak do 0,03 mm, hořlavost Bfl S1 včetně akustické podložky a ochranného nátěru</t>
  </si>
  <si>
    <t>PVC lišty -výška 60 mm - viz. položka 117</t>
  </si>
  <si>
    <t>kobercové lišty výška 60 mm (ref.výrobek ITC Prominent 098)</t>
  </si>
  <si>
    <t>771471111</t>
  </si>
  <si>
    <t>Montáž soklíků z dlaždic keramických rovných do malty v do 65 mm</t>
  </si>
  <si>
    <t>soklové dlaždice keramické I. j.</t>
  </si>
  <si>
    <t>597611101</t>
  </si>
  <si>
    <t>Vyplň údaj</t>
  </si>
  <si>
    <t>111a</t>
  </si>
  <si>
    <t>dveře 05a/L včetně zárubně a kování</t>
  </si>
  <si>
    <t>611600563</t>
  </si>
  <si>
    <t>109a</t>
  </si>
  <si>
    <t>611600559</t>
  </si>
  <si>
    <t>dveře 01/P včetně zárubně a kování</t>
  </si>
</sst>
</file>

<file path=xl/styles.xml><?xml version="1.0" encoding="utf-8"?>
<styleSheet xmlns="http://schemas.openxmlformats.org/spreadsheetml/2006/main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_ &quot;ks&quot;"/>
    <numFmt numFmtId="169" formatCode="#,##0.00\ &quot;Kč&quot;"/>
    <numFmt numFmtId="170" formatCode="0.0%"/>
  </numFmts>
  <fonts count="65">
    <font>
      <sz val="8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9"/>
      <name val="Arial"/>
      <family val="2"/>
    </font>
    <font>
      <b/>
      <i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8"/>
      <name val="Trebuchet MS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10"/>
      <name val="敓潧⁥䥕ᬀ炟䮸੍☸,_x0008_"/>
      <family val="2"/>
    </font>
    <font>
      <u val="single"/>
      <sz val="11"/>
      <color theme="10"/>
      <name val="Calibri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FF0000"/>
      <name val="Trebuchet MS"/>
      <family val="2"/>
    </font>
    <font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9"/>
      <color rgb="FF000000"/>
      <name val="敓潧⁥䥕ᬀ炟䮸੍☸,_x0008_"/>
      <family val="2"/>
    </font>
    <font>
      <b/>
      <sz val="11"/>
      <color rgb="FF000000"/>
      <name val="敓潧⁥䥕ᬀ炟䮸੍☸,_x0008_"/>
      <family val="2"/>
    </font>
    <font>
      <i/>
      <sz val="10"/>
      <color rgb="FF000000"/>
      <name val="敓潧⁥䥕ᬀ炟䮸੍☸,_x0008_"/>
      <family val="2"/>
    </font>
    <font>
      <sz val="9"/>
      <color rgb="FFFF0000"/>
      <name val="敓潧⁥䥕ᬀ炟䮸੍☸,_x0008_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1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7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000000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969696"/>
      </top>
      <bottom/>
    </border>
    <border>
      <left/>
      <right style="dotted">
        <color rgb="FF000000"/>
      </right>
      <top/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52">
    <xf numFmtId="0" fontId="0" fillId="0" borderId="0" xfId="0" applyFont="1"/>
    <xf numFmtId="0" fontId="2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left" vertical="center"/>
      <protection/>
    </xf>
    <xf numFmtId="0" fontId="23" fillId="2" borderId="0" xfId="20" applyFont="1" applyFill="1" applyAlignment="1" applyProtection="1">
      <alignment vertical="center"/>
      <protection/>
    </xf>
    <xf numFmtId="0" fontId="0" fillId="2" borderId="0" xfId="0" applyFont="1" applyFill="1" applyProtection="1">
      <protection/>
    </xf>
    <xf numFmtId="0" fontId="24" fillId="0" borderId="0" xfId="0" applyFont="1" applyProtection="1">
      <protection/>
    </xf>
    <xf numFmtId="49" fontId="25" fillId="3" borderId="1" xfId="0" applyNumberFormat="1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6" xfId="0" applyFont="1" applyBorder="1" applyProtection="1"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6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5" fontId="2" fillId="0" borderId="0" xfId="0" applyNumberFormat="1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16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Protection="1">
      <protection/>
    </xf>
    <xf numFmtId="0" fontId="0" fillId="0" borderId="13" xfId="0" applyFont="1" applyBorder="1" applyProtection="1"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3" fillId="0" borderId="5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6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5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4" fillId="0" borderId="6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5" fillId="4" borderId="0" xfId="0" applyFont="1" applyFill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/>
      <protection/>
    </xf>
    <xf numFmtId="166" fontId="36" fillId="0" borderId="7" xfId="0" applyNumberFormat="1" applyFont="1" applyBorder="1" applyAlignment="1" applyProtection="1">
      <alignment/>
      <protection/>
    </xf>
    <xf numFmtId="166" fontId="36" fillId="0" borderId="11" xfId="0" applyNumberFormat="1" applyFont="1" applyBorder="1" applyAlignment="1" applyProtection="1">
      <alignment/>
      <protection/>
    </xf>
    <xf numFmtId="4" fontId="9" fillId="0" borderId="0" xfId="0" applyNumberFormat="1" applyFont="1" applyAlignment="1" applyProtection="1">
      <alignment vertical="center"/>
      <protection/>
    </xf>
    <xf numFmtId="0" fontId="37" fillId="0" borderId="5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7" fillId="0" borderId="6" xfId="0" applyFont="1" applyBorder="1" applyAlignment="1" applyProtection="1">
      <alignment/>
      <protection/>
    </xf>
    <xf numFmtId="166" fontId="37" fillId="0" borderId="0" xfId="0" applyNumberFormat="1" applyFont="1" applyBorder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/>
      <protection/>
    </xf>
    <xf numFmtId="4" fontId="37" fillId="0" borderId="0" xfId="0" applyNumberFormat="1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67" fontId="0" fillId="0" borderId="2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166" fontId="29" fillId="0" borderId="13" xfId="0" applyNumberFormat="1" applyFont="1" applyBorder="1" applyAlignment="1" applyProtection="1">
      <alignment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49" fontId="38" fillId="0" borderId="20" xfId="0" applyNumberFormat="1" applyFont="1" applyBorder="1" applyAlignment="1" applyProtection="1">
      <alignment horizontal="left" vertical="center" wrapText="1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167" fontId="38" fillId="0" borderId="20" xfId="0" applyNumberFormat="1" applyFont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66" fontId="29" fillId="0" borderId="15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49" fontId="40" fillId="0" borderId="1" xfId="0" applyNumberFormat="1" applyFont="1" applyFill="1" applyBorder="1" applyAlignment="1" applyProtection="1">
      <alignment horizontal="center"/>
      <protection/>
    </xf>
    <xf numFmtId="49" fontId="25" fillId="3" borderId="1" xfId="0" applyNumberFormat="1" applyFont="1" applyFill="1" applyBorder="1" applyAlignment="1" applyProtection="1">
      <alignment horizontal="left"/>
      <protection/>
    </xf>
    <xf numFmtId="4" fontId="25" fillId="3" borderId="1" xfId="0" applyNumberFormat="1" applyFont="1" applyFill="1" applyBorder="1" applyAlignment="1" applyProtection="1">
      <alignment horizontal="left"/>
      <protection/>
    </xf>
    <xf numFmtId="0" fontId="24" fillId="0" borderId="1" xfId="0" applyFont="1" applyBorder="1" applyProtection="1">
      <protection/>
    </xf>
    <xf numFmtId="49" fontId="25" fillId="5" borderId="1" xfId="0" applyNumberFormat="1" applyFont="1" applyFill="1" applyBorder="1" applyAlignment="1" applyProtection="1">
      <alignment horizontal="center"/>
      <protection/>
    </xf>
    <xf numFmtId="49" fontId="25" fillId="5" borderId="1" xfId="0" applyNumberFormat="1" applyFont="1" applyFill="1" applyBorder="1" applyAlignment="1" applyProtection="1">
      <alignment horizontal="left"/>
      <protection/>
    </xf>
    <xf numFmtId="4" fontId="25" fillId="5" borderId="1" xfId="0" applyNumberFormat="1" applyFont="1" applyFill="1" applyBorder="1" applyAlignment="1" applyProtection="1">
      <alignment horizontal="right"/>
      <protection/>
    </xf>
    <xf numFmtId="49" fontId="41" fillId="0" borderId="1" xfId="0" applyNumberFormat="1" applyFont="1" applyFill="1" applyBorder="1" applyAlignment="1" applyProtection="1">
      <alignment horizontal="center"/>
      <protection/>
    </xf>
    <xf numFmtId="49" fontId="42" fillId="6" borderId="1" xfId="0" applyNumberFormat="1" applyFont="1" applyFill="1" applyBorder="1" applyAlignment="1" applyProtection="1">
      <alignment horizontal="left"/>
      <protection/>
    </xf>
    <xf numFmtId="49" fontId="11" fillId="7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4" fontId="42" fillId="0" borderId="1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25" fillId="0" borderId="1" xfId="0" applyNumberFormat="1" applyFont="1" applyFill="1" applyBorder="1" applyAlignment="1" applyProtection="1">
      <alignment horizontal="right"/>
      <protection/>
    </xf>
    <xf numFmtId="49" fontId="42" fillId="0" borderId="1" xfId="0" applyNumberFormat="1" applyFont="1" applyFill="1" applyBorder="1" applyAlignment="1" applyProtection="1">
      <alignment horizontal="center"/>
      <protection/>
    </xf>
    <xf numFmtId="4" fontId="40" fillId="0" borderId="1" xfId="0" applyNumberFormat="1" applyFont="1" applyFill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vertical="center"/>
      <protection/>
    </xf>
    <xf numFmtId="49" fontId="44" fillId="8" borderId="1" xfId="0" applyNumberFormat="1" applyFont="1" applyFill="1" applyBorder="1" applyAlignment="1" applyProtection="1">
      <alignment horizontal="left"/>
      <protection/>
    </xf>
    <xf numFmtId="0" fontId="45" fillId="7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4" fontId="46" fillId="0" borderId="1" xfId="0" applyNumberFormat="1" applyFont="1" applyFill="1" applyBorder="1" applyAlignment="1" applyProtection="1">
      <alignment horizontal="right"/>
      <protection/>
    </xf>
    <xf numFmtId="4" fontId="44" fillId="0" borderId="1" xfId="0" applyNumberFormat="1" applyFont="1" applyFill="1" applyBorder="1" applyAlignment="1" applyProtection="1">
      <alignment horizontal="right"/>
      <protection/>
    </xf>
    <xf numFmtId="49" fontId="25" fillId="0" borderId="1" xfId="0" applyNumberFormat="1" applyFont="1" applyFill="1" applyBorder="1" applyAlignment="1" applyProtection="1">
      <alignment horizontal="center"/>
      <protection/>
    </xf>
    <xf numFmtId="4" fontId="42" fillId="6" borderId="1" xfId="0" applyNumberFormat="1" applyFont="1" applyFill="1" applyBorder="1" applyAlignment="1" applyProtection="1">
      <alignment horizontal="right"/>
      <protection/>
    </xf>
    <xf numFmtId="4" fontId="44" fillId="8" borderId="1" xfId="0" applyNumberFormat="1" applyFont="1" applyFill="1" applyBorder="1" applyAlignment="1" applyProtection="1">
      <alignment horizontal="right"/>
      <protection/>
    </xf>
    <xf numFmtId="49" fontId="47" fillId="0" borderId="1" xfId="0" applyNumberFormat="1" applyFont="1" applyFill="1" applyBorder="1" applyAlignment="1" applyProtection="1">
      <alignment horizontal="center"/>
      <protection/>
    </xf>
    <xf numFmtId="49" fontId="48" fillId="9" borderId="1" xfId="0" applyNumberFormat="1" applyFont="1" applyFill="1" applyBorder="1" applyAlignment="1" applyProtection="1">
      <alignment horizontal="left"/>
      <protection/>
    </xf>
    <xf numFmtId="4" fontId="48" fillId="9" borderId="1" xfId="0" applyNumberFormat="1" applyFont="1" applyFill="1" applyBorder="1" applyAlignment="1" applyProtection="1">
      <alignment horizontal="right"/>
      <protection/>
    </xf>
    <xf numFmtId="49" fontId="49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Protection="1">
      <protection/>
    </xf>
    <xf numFmtId="4" fontId="24" fillId="0" borderId="0" xfId="0" applyNumberFormat="1" applyFont="1" applyProtection="1">
      <protection/>
    </xf>
    <xf numFmtId="4" fontId="10" fillId="10" borderId="0" xfId="0" applyNumberFormat="1" applyFont="1" applyFill="1" applyBorder="1" applyAlignment="1" applyProtection="1">
      <alignment vertical="center"/>
      <protection locked="0"/>
    </xf>
    <xf numFmtId="4" fontId="25" fillId="10" borderId="1" xfId="0" applyNumberFormat="1" applyFont="1" applyFill="1" applyBorder="1" applyAlignment="1" applyProtection="1">
      <alignment horizontal="right"/>
      <protection locked="0"/>
    </xf>
    <xf numFmtId="4" fontId="40" fillId="10" borderId="1" xfId="0" applyNumberFormat="1" applyFont="1" applyFill="1" applyBorder="1" applyAlignment="1" applyProtection="1">
      <alignment horizontal="right"/>
      <protection locked="0"/>
    </xf>
    <xf numFmtId="4" fontId="10" fillId="10" borderId="0" xfId="0" applyNumberFormat="1" applyFont="1" applyFill="1" applyBorder="1" applyAlignment="1" applyProtection="1">
      <alignment vertical="center" wrapText="1"/>
      <protection locked="0"/>
    </xf>
    <xf numFmtId="49" fontId="50" fillId="3" borderId="1" xfId="0" applyNumberFormat="1" applyFont="1" applyFill="1" applyBorder="1" applyAlignment="1" applyProtection="1">
      <alignment horizontal="left"/>
      <protection/>
    </xf>
    <xf numFmtId="4" fontId="50" fillId="3" borderId="1" xfId="0" applyNumberFormat="1" applyFont="1" applyFill="1" applyBorder="1" applyAlignment="1" applyProtection="1">
      <alignment horizontal="left"/>
      <protection/>
    </xf>
    <xf numFmtId="49" fontId="51" fillId="9" borderId="1" xfId="0" applyNumberFormat="1" applyFont="1" applyFill="1" applyBorder="1" applyAlignment="1" applyProtection="1">
      <alignment horizontal="left"/>
      <protection/>
    </xf>
    <xf numFmtId="4" fontId="51" fillId="9" borderId="1" xfId="0" applyNumberFormat="1" applyFont="1" applyFill="1" applyBorder="1" applyAlignment="1" applyProtection="1">
      <alignment horizontal="right"/>
      <protection/>
    </xf>
    <xf numFmtId="49" fontId="52" fillId="6" borderId="1" xfId="0" applyNumberFormat="1" applyFont="1" applyFill="1" applyBorder="1" applyAlignment="1" applyProtection="1">
      <alignment horizontal="left"/>
      <protection/>
    </xf>
    <xf numFmtId="4" fontId="52" fillId="6" borderId="1" xfId="0" applyNumberFormat="1" applyFont="1" applyFill="1" applyBorder="1" applyAlignment="1" applyProtection="1">
      <alignment horizontal="right"/>
      <protection/>
    </xf>
    <xf numFmtId="49" fontId="50" fillId="5" borderId="1" xfId="0" applyNumberFormat="1" applyFont="1" applyFill="1" applyBorder="1" applyAlignment="1" applyProtection="1">
      <alignment horizontal="left"/>
      <protection/>
    </xf>
    <xf numFmtId="4" fontId="50" fillId="5" borderId="1" xfId="0" applyNumberFormat="1" applyFont="1" applyFill="1" applyBorder="1" applyAlignment="1" applyProtection="1">
      <alignment horizontal="right"/>
      <protection/>
    </xf>
    <xf numFmtId="49" fontId="53" fillId="5" borderId="1" xfId="0" applyNumberFormat="1" applyFont="1" applyFill="1" applyBorder="1" applyAlignment="1" applyProtection="1">
      <alignment horizontal="left"/>
      <protection/>
    </xf>
    <xf numFmtId="4" fontId="53" fillId="5" borderId="1" xfId="0" applyNumberFormat="1" applyFont="1" applyFill="1" applyBorder="1" applyAlignment="1" applyProtection="1">
      <alignment horizontal="right"/>
      <protection/>
    </xf>
    <xf numFmtId="49" fontId="0" fillId="0" borderId="0" xfId="0" applyNumberFormat="1" applyProtection="1">
      <protection/>
    </xf>
    <xf numFmtId="4" fontId="0" fillId="0" borderId="0" xfId="0" applyNumberFormat="1" applyProtection="1">
      <protection/>
    </xf>
    <xf numFmtId="4" fontId="50" fillId="10" borderId="1" xfId="0" applyNumberFormat="1" applyFont="1" applyFill="1" applyBorder="1" applyAlignment="1" applyProtection="1">
      <alignment horizontal="right"/>
      <protection locked="0"/>
    </xf>
    <xf numFmtId="4" fontId="50" fillId="0" borderId="1" xfId="0" applyNumberFormat="1" applyFont="1" applyFill="1" applyBorder="1" applyAlignment="1" applyProtection="1">
      <alignment horizontal="right"/>
      <protection/>
    </xf>
    <xf numFmtId="0" fontId="16" fillId="0" borderId="24" xfId="0" applyFont="1" applyBorder="1" applyAlignment="1" applyProtection="1">
      <alignment horizontal="center"/>
      <protection/>
    </xf>
    <xf numFmtId="4" fontId="16" fillId="0" borderId="24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center" vertical="center"/>
      <protection/>
    </xf>
    <xf numFmtId="4" fontId="0" fillId="0" borderId="25" xfId="0" applyNumberFormat="1" applyBorder="1" applyProtection="1"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4" fontId="0" fillId="0" borderId="27" xfId="0" applyNumberFormat="1" applyBorder="1" applyProtection="1">
      <protection/>
    </xf>
    <xf numFmtId="0" fontId="0" fillId="11" borderId="28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9" xfId="0" applyBorder="1" applyProtection="1">
      <protection/>
    </xf>
    <xf numFmtId="4" fontId="0" fillId="0" borderId="29" xfId="0" applyNumberFormat="1" applyBorder="1" applyProtection="1">
      <protection/>
    </xf>
    <xf numFmtId="0" fontId="0" fillId="0" borderId="30" xfId="0" applyBorder="1" applyProtection="1">
      <protection/>
    </xf>
    <xf numFmtId="4" fontId="0" fillId="0" borderId="30" xfId="0" applyNumberFormat="1" applyBorder="1" applyProtection="1"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4" fontId="0" fillId="0" borderId="31" xfId="0" applyNumberFormat="1" applyBorder="1" applyProtection="1">
      <protection/>
    </xf>
    <xf numFmtId="0" fontId="0" fillId="0" borderId="28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left" vertical="center"/>
      <protection/>
    </xf>
    <xf numFmtId="49" fontId="0" fillId="0" borderId="27" xfId="0" applyNumberFormat="1" applyBorder="1" applyAlignment="1" applyProtection="1">
      <alignment horizontal="center" vertical="center"/>
      <protection/>
    </xf>
    <xf numFmtId="0" fontId="0" fillId="0" borderId="31" xfId="0" applyBorder="1" applyProtection="1">
      <protection/>
    </xf>
    <xf numFmtId="4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4" fontId="54" fillId="0" borderId="27" xfId="0" applyNumberFormat="1" applyFont="1" applyBorder="1" applyProtection="1">
      <protection/>
    </xf>
    <xf numFmtId="4" fontId="0" fillId="10" borderId="25" xfId="0" applyNumberFormat="1" applyFill="1" applyBorder="1" applyProtection="1">
      <protection locked="0"/>
    </xf>
    <xf numFmtId="4" fontId="0" fillId="10" borderId="27" xfId="0" applyNumberFormat="1" applyFill="1" applyBorder="1" applyProtection="1">
      <protection locked="0"/>
    </xf>
    <xf numFmtId="9" fontId="0" fillId="0" borderId="27" xfId="0" applyNumberFormat="1" applyFill="1" applyBorder="1" applyAlignment="1" applyProtection="1">
      <alignment horizontal="center" vertical="center"/>
      <protection/>
    </xf>
    <xf numFmtId="170" fontId="0" fillId="10" borderId="28" xfId="0" applyNumberForma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Protection="1">
      <protection/>
    </xf>
    <xf numFmtId="169" fontId="0" fillId="0" borderId="0" xfId="0" applyNumberFormat="1" applyFill="1" applyProtection="1">
      <protection/>
    </xf>
    <xf numFmtId="0" fontId="0" fillId="0" borderId="0" xfId="0" applyFill="1" applyBorder="1" applyProtection="1"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55" fillId="0" borderId="0" xfId="0" applyFont="1" applyProtection="1">
      <protection/>
    </xf>
    <xf numFmtId="0" fontId="54" fillId="0" borderId="0" xfId="0" applyFont="1" applyFill="1" applyProtection="1">
      <protection/>
    </xf>
    <xf numFmtId="169" fontId="54" fillId="0" borderId="0" xfId="0" applyNumberFormat="1" applyFont="1" applyFill="1" applyProtection="1">
      <protection/>
    </xf>
    <xf numFmtId="0" fontId="54" fillId="0" borderId="0" xfId="0" applyFont="1" applyFill="1" applyBorder="1" applyProtection="1">
      <protection/>
    </xf>
    <xf numFmtId="0" fontId="56" fillId="0" borderId="0" xfId="0" applyFont="1" applyProtection="1">
      <protection/>
    </xf>
    <xf numFmtId="0" fontId="54" fillId="0" borderId="32" xfId="0" applyFont="1" applyBorder="1" applyAlignment="1" applyProtection="1">
      <alignment horizontal="center"/>
      <protection/>
    </xf>
    <xf numFmtId="0" fontId="54" fillId="0" borderId="32" xfId="0" applyFont="1" applyBorder="1" applyAlignment="1" applyProtection="1">
      <alignment vertical="center"/>
      <protection/>
    </xf>
    <xf numFmtId="0" fontId="54" fillId="0" borderId="33" xfId="0" applyFont="1" applyFill="1" applyBorder="1" applyAlignment="1" applyProtection="1">
      <alignment vertical="center"/>
      <protection/>
    </xf>
    <xf numFmtId="169" fontId="54" fillId="0" borderId="34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168" fontId="54" fillId="0" borderId="35" xfId="0" applyNumberFormat="1" applyFont="1" applyBorder="1" applyAlignment="1" applyProtection="1">
      <alignment/>
      <protection/>
    </xf>
    <xf numFmtId="168" fontId="54" fillId="0" borderId="36" xfId="0" applyNumberFormat="1" applyFont="1" applyBorder="1" applyAlignment="1" applyProtection="1">
      <alignment/>
      <protection/>
    </xf>
    <xf numFmtId="168" fontId="54" fillId="0" borderId="37" xfId="0" applyNumberFormat="1" applyFont="1" applyBorder="1" applyAlignment="1" applyProtection="1">
      <alignment/>
      <protection/>
    </xf>
    <xf numFmtId="0" fontId="54" fillId="0" borderId="0" xfId="0" applyFont="1" applyProtection="1">
      <protection/>
    </xf>
    <xf numFmtId="0" fontId="54" fillId="0" borderId="38" xfId="0" applyFont="1" applyBorder="1" applyAlignment="1" applyProtection="1">
      <alignment horizontal="center"/>
      <protection/>
    </xf>
    <xf numFmtId="0" fontId="54" fillId="0" borderId="39" xfId="0" applyFont="1" applyBorder="1" applyAlignment="1" applyProtection="1">
      <alignment vertical="center"/>
      <protection/>
    </xf>
    <xf numFmtId="0" fontId="54" fillId="0" borderId="40" xfId="0" applyFont="1" applyFill="1" applyBorder="1" applyAlignment="1" applyProtection="1">
      <alignment vertical="center"/>
      <protection/>
    </xf>
    <xf numFmtId="169" fontId="54" fillId="0" borderId="41" xfId="0" applyNumberFormat="1" applyFont="1" applyFill="1" applyBorder="1" applyAlignment="1" applyProtection="1">
      <alignment vertical="center"/>
      <protection/>
    </xf>
    <xf numFmtId="0" fontId="54" fillId="12" borderId="42" xfId="0" applyNumberFormat="1" applyFont="1" applyFill="1" applyBorder="1" applyAlignment="1" applyProtection="1">
      <alignment horizontal="center"/>
      <protection/>
    </xf>
    <xf numFmtId="0" fontId="54" fillId="0" borderId="41" xfId="0" applyNumberFormat="1" applyFont="1" applyFill="1" applyBorder="1" applyAlignment="1" applyProtection="1">
      <alignment horizontal="center"/>
      <protection/>
    </xf>
    <xf numFmtId="0" fontId="54" fillId="12" borderId="41" xfId="0" applyNumberFormat="1" applyFont="1" applyFill="1" applyBorder="1" applyAlignment="1" applyProtection="1">
      <alignment horizontal="center"/>
      <protection/>
    </xf>
    <xf numFmtId="0" fontId="54" fillId="0" borderId="43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7" fillId="0" borderId="44" xfId="0" applyFont="1" applyFill="1" applyBorder="1" applyProtection="1">
      <protection/>
    </xf>
    <xf numFmtId="168" fontId="0" fillId="0" borderId="45" xfId="0" applyNumberFormat="1" applyFill="1" applyBorder="1" applyProtection="1">
      <protection/>
    </xf>
    <xf numFmtId="169" fontId="0" fillId="0" borderId="28" xfId="0" applyNumberFormat="1" applyFill="1" applyBorder="1" applyProtection="1">
      <protection/>
    </xf>
    <xf numFmtId="0" fontId="57" fillId="0" borderId="0" xfId="0" applyFont="1" applyFill="1" applyBorder="1" applyProtection="1">
      <protection/>
    </xf>
    <xf numFmtId="168" fontId="0" fillId="12" borderId="46" xfId="0" applyNumberFormat="1" applyFill="1" applyBorder="1" applyAlignment="1" applyProtection="1">
      <alignment horizontal="center"/>
      <protection/>
    </xf>
    <xf numFmtId="168" fontId="0" fillId="0" borderId="27" xfId="0" applyNumberFormat="1" applyFill="1" applyBorder="1" applyAlignment="1" applyProtection="1">
      <alignment horizontal="center"/>
      <protection/>
    </xf>
    <xf numFmtId="168" fontId="0" fillId="12" borderId="27" xfId="0" applyNumberFormat="1" applyFill="1" applyBorder="1" applyAlignment="1" applyProtection="1">
      <alignment horizontal="center"/>
      <protection/>
    </xf>
    <xf numFmtId="168" fontId="0" fillId="0" borderId="47" xfId="0" applyNumberFormat="1" applyFill="1" applyBorder="1" applyAlignment="1" applyProtection="1">
      <alignment horizontal="center"/>
      <protection/>
    </xf>
    <xf numFmtId="0" fontId="0" fillId="0" borderId="44" xfId="0" applyFill="1" applyBorder="1" applyProtection="1">
      <protection/>
    </xf>
    <xf numFmtId="169" fontId="0" fillId="0" borderId="26" xfId="0" applyNumberFormat="1" applyFill="1" applyBorder="1" applyProtection="1">
      <protection/>
    </xf>
    <xf numFmtId="0" fontId="57" fillId="0" borderId="48" xfId="0" applyFont="1" applyFill="1" applyBorder="1" applyProtection="1">
      <protection/>
    </xf>
    <xf numFmtId="168" fontId="0" fillId="0" borderId="49" xfId="0" applyNumberFormat="1" applyFill="1" applyBorder="1" applyProtection="1">
      <protection/>
    </xf>
    <xf numFmtId="169" fontId="0" fillId="0" borderId="50" xfId="0" applyNumberFormat="1" applyFill="1" applyBorder="1" applyProtection="1">
      <protection/>
    </xf>
    <xf numFmtId="168" fontId="0" fillId="12" borderId="51" xfId="0" applyNumberFormat="1" applyFill="1" applyBorder="1" applyAlignment="1" applyProtection="1">
      <alignment horizontal="center"/>
      <protection/>
    </xf>
    <xf numFmtId="168" fontId="0" fillId="0" borderId="52" xfId="0" applyNumberFormat="1" applyFill="1" applyBorder="1" applyAlignment="1" applyProtection="1">
      <alignment horizontal="center"/>
      <protection/>
    </xf>
    <xf numFmtId="168" fontId="0" fillId="12" borderId="52" xfId="0" applyNumberFormat="1" applyFill="1" applyBorder="1" applyAlignment="1" applyProtection="1">
      <alignment horizontal="center"/>
      <protection/>
    </xf>
    <xf numFmtId="168" fontId="0" fillId="0" borderId="53" xfId="0" applyNumberFormat="1" applyFill="1" applyBorder="1" applyAlignment="1" applyProtection="1">
      <alignment horizontal="center"/>
      <protection/>
    </xf>
    <xf numFmtId="169" fontId="54" fillId="0" borderId="0" xfId="0" applyNumberFormat="1" applyFont="1" applyFill="1" applyAlignment="1" applyProtection="1">
      <alignment horizontal="right"/>
      <protection/>
    </xf>
    <xf numFmtId="0" fontId="54" fillId="0" borderId="0" xfId="0" applyFont="1" applyAlignment="1" applyProtection="1">
      <alignment horizontal="center"/>
      <protection/>
    </xf>
    <xf numFmtId="168" fontId="54" fillId="0" borderId="32" xfId="0" applyNumberFormat="1" applyFont="1" applyBorder="1" applyAlignment="1" applyProtection="1">
      <alignment/>
      <protection/>
    </xf>
    <xf numFmtId="168" fontId="54" fillId="0" borderId="54" xfId="0" applyNumberFormat="1" applyFont="1" applyBorder="1" applyAlignment="1" applyProtection="1">
      <alignment/>
      <protection/>
    </xf>
    <xf numFmtId="168" fontId="54" fillId="0" borderId="55" xfId="0" applyNumberFormat="1" applyFont="1" applyBorder="1" applyAlignment="1" applyProtection="1">
      <alignment/>
      <protection/>
    </xf>
    <xf numFmtId="0" fontId="54" fillId="12" borderId="56" xfId="0" applyNumberFormat="1" applyFont="1" applyFill="1" applyBorder="1" applyAlignment="1" applyProtection="1">
      <alignment horizontal="center"/>
      <protection/>
    </xf>
    <xf numFmtId="0" fontId="54" fillId="0" borderId="57" xfId="0" applyNumberFormat="1" applyFont="1" applyFill="1" applyBorder="1" applyAlignment="1" applyProtection="1">
      <alignment horizontal="center"/>
      <protection/>
    </xf>
    <xf numFmtId="0" fontId="54" fillId="12" borderId="57" xfId="0" applyNumberFormat="1" applyFont="1" applyFill="1" applyBorder="1" applyAlignment="1" applyProtection="1">
      <alignment horizontal="center"/>
      <protection/>
    </xf>
    <xf numFmtId="0" fontId="54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ill="1" applyBorder="1" applyProtection="1">
      <protection/>
    </xf>
    <xf numFmtId="168" fontId="0" fillId="0" borderId="60" xfId="0" applyNumberFormat="1" applyFill="1" applyBorder="1" applyProtection="1">
      <protection/>
    </xf>
    <xf numFmtId="169" fontId="0" fillId="0" borderId="34" xfId="0" applyNumberFormat="1" applyFill="1" applyBorder="1" applyProtection="1">
      <protection/>
    </xf>
    <xf numFmtId="168" fontId="0" fillId="12" borderId="61" xfId="0" applyNumberFormat="1" applyFill="1" applyBorder="1" applyAlignment="1" applyProtection="1">
      <alignment horizontal="center"/>
      <protection/>
    </xf>
    <xf numFmtId="168" fontId="0" fillId="0" borderId="25" xfId="0" applyNumberFormat="1" applyFill="1" applyBorder="1" applyAlignment="1" applyProtection="1">
      <alignment horizontal="center"/>
      <protection/>
    </xf>
    <xf numFmtId="168" fontId="0" fillId="12" borderId="25" xfId="0" applyNumberFormat="1" applyFill="1" applyBorder="1" applyAlignment="1" applyProtection="1">
      <alignment horizontal="center"/>
      <protection/>
    </xf>
    <xf numFmtId="168" fontId="0" fillId="0" borderId="25" xfId="0" applyNumberFormat="1" applyFont="1" applyFill="1" applyBorder="1" applyAlignment="1" applyProtection="1">
      <alignment horizontal="center"/>
      <protection/>
    </xf>
    <xf numFmtId="168" fontId="0" fillId="12" borderId="25" xfId="0" applyNumberFormat="1" applyFont="1" applyFill="1" applyBorder="1" applyAlignment="1" applyProtection="1">
      <alignment horizontal="center"/>
      <protection/>
    </xf>
    <xf numFmtId="168" fontId="0" fillId="0" borderId="62" xfId="0" applyNumberFormat="1" applyFill="1" applyBorder="1" applyAlignment="1" applyProtection="1">
      <alignment horizontal="center"/>
      <protection/>
    </xf>
    <xf numFmtId="169" fontId="0" fillId="0" borderId="0" xfId="0" applyNumberFormat="1" applyFill="1" applyBorder="1" applyProtection="1">
      <protection/>
    </xf>
    <xf numFmtId="169" fontId="0" fillId="10" borderId="27" xfId="0" applyNumberFormat="1" applyFill="1" applyBorder="1" applyProtection="1">
      <protection locked="0"/>
    </xf>
    <xf numFmtId="169" fontId="0" fillId="10" borderId="52" xfId="0" applyNumberFormat="1" applyFill="1" applyBorder="1" applyProtection="1">
      <protection locked="0"/>
    </xf>
    <xf numFmtId="169" fontId="0" fillId="10" borderId="25" xfId="0" applyNumberFormat="1" applyFill="1" applyBorder="1" applyProtection="1">
      <protection locked="0"/>
    </xf>
    <xf numFmtId="0" fontId="21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0" fillId="0" borderId="63" xfId="0" applyFont="1" applyBorder="1" applyProtection="1">
      <protection/>
    </xf>
    <xf numFmtId="0" fontId="7" fillId="0" borderId="64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29" fillId="0" borderId="5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6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0" fillId="13" borderId="0" xfId="0" applyFont="1" applyFill="1" applyBorder="1" applyAlignment="1" applyProtection="1">
      <alignment vertical="center"/>
      <protection/>
    </xf>
    <xf numFmtId="0" fontId="3" fillId="13" borderId="8" xfId="0" applyFont="1" applyFill="1" applyBorder="1" applyAlignment="1" applyProtection="1">
      <alignment horizontal="left" vertical="center"/>
      <protection/>
    </xf>
    <xf numFmtId="0" fontId="0" fillId="13" borderId="9" xfId="0" applyFont="1" applyFill="1" applyBorder="1" applyAlignment="1" applyProtection="1">
      <alignment vertical="center"/>
      <protection/>
    </xf>
    <xf numFmtId="0" fontId="3" fillId="13" borderId="9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4" fontId="58" fillId="0" borderId="12" xfId="0" applyNumberFormat="1" applyFont="1" applyBorder="1" applyAlignment="1" applyProtection="1">
      <alignment vertical="center"/>
      <protection/>
    </xf>
    <xf numFmtId="4" fontId="58" fillId="0" borderId="0" xfId="0" applyNumberFormat="1" applyFont="1" applyBorder="1" applyAlignment="1" applyProtection="1">
      <alignment vertical="center"/>
      <protection/>
    </xf>
    <xf numFmtId="166" fontId="58" fillId="0" borderId="0" xfId="0" applyNumberFormat="1" applyFont="1" applyBorder="1" applyAlignment="1" applyProtection="1">
      <alignment vertical="center"/>
      <protection/>
    </xf>
    <xf numFmtId="4" fontId="58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9" fillId="0" borderId="0" xfId="2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62" fillId="0" borderId="14" xfId="0" applyNumberFormat="1" applyFont="1" applyBorder="1" applyAlignment="1" applyProtection="1">
      <alignment vertical="center"/>
      <protection/>
    </xf>
    <xf numFmtId="4" fontId="62" fillId="0" borderId="15" xfId="0" applyNumberFormat="1" applyFont="1" applyBorder="1" applyAlignment="1" applyProtection="1">
      <alignment vertical="center"/>
      <protection/>
    </xf>
    <xf numFmtId="166" fontId="62" fillId="0" borderId="15" xfId="0" applyNumberFormat="1" applyFont="1" applyBorder="1" applyAlignment="1" applyProtection="1">
      <alignment vertical="center"/>
      <protection/>
    </xf>
    <xf numFmtId="4" fontId="62" fillId="0" borderId="16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Protection="1">
      <protection/>
    </xf>
    <xf numFmtId="0" fontId="0" fillId="2" borderId="0" xfId="0" applyFont="1" applyFill="1"/>
    <xf numFmtId="0" fontId="0" fillId="0" borderId="0" xfId="0" applyFont="1" applyAlignment="1">
      <alignment horizontal="left" vertic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6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6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3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66" fontId="36" fillId="0" borderId="7" xfId="0" applyNumberFormat="1" applyFont="1" applyBorder="1" applyAlignment="1">
      <alignment/>
    </xf>
    <xf numFmtId="166" fontId="36" fillId="0" borderId="11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37" fillId="0" borderId="0" xfId="0" applyFont="1" applyAlignment="1">
      <alignment/>
    </xf>
    <xf numFmtId="0" fontId="37" fillId="0" borderId="5" xfId="0" applyFont="1" applyBorder="1" applyAlignment="1">
      <alignment/>
    </xf>
    <xf numFmtId="0" fontId="37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7" fillId="0" borderId="6" xfId="0" applyFont="1" applyBorder="1" applyAlignment="1">
      <alignment/>
    </xf>
    <xf numFmtId="0" fontId="37" fillId="0" borderId="12" xfId="0" applyFont="1" applyBorder="1" applyAlignment="1">
      <alignment/>
    </xf>
    <xf numFmtId="166" fontId="37" fillId="0" borderId="0" xfId="0" applyNumberFormat="1" applyFont="1" applyBorder="1" applyAlignment="1">
      <alignment/>
    </xf>
    <xf numFmtId="166" fontId="37" fillId="0" borderId="13" xfId="0" applyNumberFormat="1" applyFont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left"/>
    </xf>
    <xf numFmtId="0" fontId="0" fillId="0" borderId="20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167" fontId="0" fillId="0" borderId="20" xfId="0" applyNumberFormat="1" applyFont="1" applyBorder="1" applyAlignment="1" applyProtection="1">
      <alignment vertical="center"/>
      <protection locked="0"/>
    </xf>
    <xf numFmtId="0" fontId="29" fillId="10" borderId="20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>
      <alignment horizontal="center" vertical="center"/>
    </xf>
    <xf numFmtId="166" fontId="29" fillId="0" borderId="0" xfId="0" applyNumberFormat="1" applyFont="1" applyBorder="1" applyAlignment="1">
      <alignment vertical="center"/>
    </xf>
    <xf numFmtId="166" fontId="29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10" borderId="20" xfId="0" applyNumberFormat="1" applyFont="1" applyFill="1" applyBorder="1" applyAlignment="1" applyProtection="1">
      <alignment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49" fontId="38" fillId="0" borderId="20" xfId="0" applyNumberFormat="1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167" fontId="38" fillId="0" borderId="2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20" xfId="0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0" fontId="26" fillId="14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4" fontId="61" fillId="0" borderId="0" xfId="0" applyNumberFormat="1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65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Border="1" applyAlignment="1" applyProtection="1">
      <alignment vertical="center"/>
      <protection/>
    </xf>
    <xf numFmtId="4" fontId="35" fillId="4" borderId="0" xfId="0" applyNumberFormat="1" applyFont="1" applyFill="1" applyBorder="1" applyAlignment="1" applyProtection="1">
      <alignment vertical="center"/>
      <protection/>
    </xf>
    <xf numFmtId="0" fontId="3" fillId="13" borderId="9" xfId="0" applyFont="1" applyFill="1" applyBorder="1" applyAlignment="1" applyProtection="1">
      <alignment horizontal="left" vertical="center"/>
      <protection/>
    </xf>
    <xf numFmtId="0" fontId="0" fillId="13" borderId="9" xfId="0" applyFont="1" applyFill="1" applyBorder="1" applyAlignment="1" applyProtection="1">
      <alignment vertical="center"/>
      <protection/>
    </xf>
    <xf numFmtId="4" fontId="3" fillId="13" borderId="9" xfId="0" applyNumberFormat="1" applyFont="1" applyFill="1" applyBorder="1" applyAlignment="1" applyProtection="1">
      <alignment vertical="center"/>
      <protection/>
    </xf>
    <xf numFmtId="0" fontId="0" fillId="13" borderId="65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4" fontId="3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4" fontId="63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7" fillId="0" borderId="64" xfId="0" applyNumberFormat="1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4" fontId="38" fillId="10" borderId="20" xfId="0" applyNumberFormat="1" applyFont="1" applyFill="1" applyBorder="1" applyAlignment="1" applyProtection="1">
      <alignment vertical="center"/>
      <protection locked="0"/>
    </xf>
    <xf numFmtId="0" fontId="38" fillId="10" borderId="20" xfId="0" applyFont="1" applyFill="1" applyBorder="1" applyAlignment="1" applyProtection="1">
      <alignment vertical="center"/>
      <protection locked="0"/>
    </xf>
    <xf numFmtId="4" fontId="38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left" vertical="center" wrapText="1"/>
      <protection/>
    </xf>
    <xf numFmtId="0" fontId="38" fillId="0" borderId="20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66" xfId="0" applyNumberFormat="1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66" xfId="0" applyNumberFormat="1" applyFont="1" applyBorder="1" applyAlignment="1" applyProtection="1">
      <alignment vertical="center"/>
      <protection/>
    </xf>
    <xf numFmtId="4" fontId="33" fillId="0" borderId="7" xfId="0" applyNumberFormat="1" applyFont="1" applyBorder="1" applyAlignment="1" applyProtection="1">
      <alignment vertical="center"/>
      <protection/>
    </xf>
    <xf numFmtId="4" fontId="33" fillId="0" borderId="68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 vertical="center"/>
      <protection/>
    </xf>
    <xf numFmtId="4" fontId="34" fillId="0" borderId="69" xfId="0" applyNumberFormat="1" applyFont="1" applyBorder="1" applyAlignment="1" applyProtection="1">
      <alignment vertical="center"/>
      <protection/>
    </xf>
    <xf numFmtId="0" fontId="23" fillId="2" borderId="0" xfId="20" applyFont="1" applyFill="1" applyAlignment="1" applyProtection="1">
      <alignment horizontal="center" vertical="center"/>
      <protection/>
    </xf>
    <xf numFmtId="4" fontId="34" fillId="0" borderId="22" xfId="0" applyNumberFormat="1" applyFont="1" applyBorder="1" applyAlignment="1" applyProtection="1">
      <alignment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/>
      <protection/>
    </xf>
    <xf numFmtId="4" fontId="33" fillId="0" borderId="7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4" fontId="0" fillId="10" borderId="20" xfId="0" applyNumberFormat="1" applyFont="1" applyFill="1" applyBorder="1" applyAlignment="1" applyProtection="1">
      <alignment vertical="center"/>
      <protection locked="0"/>
    </xf>
    <xf numFmtId="0" fontId="0" fillId="10" borderId="20" xfId="0" applyFont="1" applyFill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2" fillId="4" borderId="22" xfId="0" applyFont="1" applyFill="1" applyBorder="1" applyAlignment="1" applyProtection="1">
      <alignment horizontal="center" vertical="center" wrapText="1"/>
      <protection/>
    </xf>
    <xf numFmtId="0" fontId="64" fillId="4" borderId="22" xfId="0" applyFont="1" applyFill="1" applyBorder="1" applyAlignment="1" applyProtection="1">
      <alignment horizontal="center" vertical="center" wrapText="1"/>
      <protection/>
    </xf>
    <xf numFmtId="4" fontId="35" fillId="0" borderId="7" xfId="0" applyNumberFormat="1" applyFont="1" applyBorder="1" applyAlignment="1" applyProtection="1">
      <alignment/>
      <protection/>
    </xf>
    <xf numFmtId="4" fontId="33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 vertical="center"/>
      <protection/>
    </xf>
    <xf numFmtId="4" fontId="34" fillId="1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/>
    </xf>
    <xf numFmtId="165" fontId="2" fillId="0" borderId="0" xfId="0" applyNumberFormat="1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3" fillId="4" borderId="9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0" fillId="0" borderId="0" xfId="0" applyFont="1"/>
    <xf numFmtId="0" fontId="26" fillId="1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1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1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6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4" fillId="10" borderId="0" xfId="0" applyFont="1" applyFill="1" applyBorder="1" applyAlignment="1" applyProtection="1">
      <alignment horizontal="left" vertical="center"/>
      <protection locked="0"/>
    </xf>
    <xf numFmtId="4" fontId="35" fillId="4" borderId="0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64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4" fontId="35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5" xfId="0" applyNumberFormat="1" applyFont="1" applyBorder="1" applyAlignment="1">
      <alignment vertical="center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4" fontId="0" fillId="10" borderId="20" xfId="0" applyNumberFormat="1" applyFont="1" applyFill="1" applyBorder="1" applyAlignment="1" applyProtection="1">
      <alignment vertical="center"/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>
      <alignment/>
    </xf>
    <xf numFmtId="4" fontId="34" fillId="0" borderId="22" xfId="0" applyNumberFormat="1" applyFont="1" applyBorder="1" applyAlignment="1">
      <alignment vertical="center"/>
    </xf>
    <xf numFmtId="4" fontId="33" fillId="0" borderId="7" xfId="0" applyNumberFormat="1" applyFont="1" applyBorder="1" applyAlignment="1">
      <alignment/>
    </xf>
    <xf numFmtId="4" fontId="33" fillId="0" borderId="7" xfId="0" applyNumberFormat="1" applyFont="1" applyBorder="1" applyAlignment="1">
      <alignment vertical="center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vertical="center"/>
      <protection locked="0"/>
    </xf>
    <xf numFmtId="4" fontId="38" fillId="10" borderId="20" xfId="0" applyNumberFormat="1" applyFont="1" applyFill="1" applyBorder="1" applyAlignment="1" applyProtection="1">
      <alignment vertical="center"/>
      <protection locked="0"/>
    </xf>
    <xf numFmtId="4" fontId="38" fillId="0" borderId="20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84" name="radAEFE2.tmp" descr="C:\KROSplusData\System\Temp\radAEFE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08" name="rad7B0A9.tmp" descr="C:\KROSplusData\System\Temp\rad7B0A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8" name="radABDDA.tmp" descr="C:\KROSplusData\System\Temp\radABDD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0"/>
  <sheetViews>
    <sheetView showGridLines="0" tabSelected="1" workbookViewId="0" topLeftCell="A1">
      <pane ySplit="1" topLeftCell="A2" activePane="bottomLeft" state="frozen"/>
      <selection pane="topLeft" activeCell="E60" sqref="E60"/>
      <selection pane="bottomLeft" activeCell="E60" sqref="E60"/>
    </sheetView>
  </sheetViews>
  <sheetFormatPr defaultColWidth="9.33203125" defaultRowHeight="13.5"/>
  <cols>
    <col min="1" max="1" width="7.16015625" style="9" customWidth="1"/>
    <col min="2" max="2" width="1.5" style="9" customWidth="1"/>
    <col min="3" max="3" width="3.5" style="9" customWidth="1"/>
    <col min="4" max="33" width="2.16015625" style="9" customWidth="1"/>
    <col min="34" max="34" width="2.83203125" style="9" customWidth="1"/>
    <col min="35" max="37" width="2.16015625" style="9" customWidth="1"/>
    <col min="38" max="38" width="7.16015625" style="9" customWidth="1"/>
    <col min="39" max="39" width="2.83203125" style="9" customWidth="1"/>
    <col min="40" max="40" width="11.5" style="9" customWidth="1"/>
    <col min="41" max="41" width="6.5" style="9" customWidth="1"/>
    <col min="42" max="42" width="3.5" style="9" customWidth="1"/>
    <col min="43" max="43" width="1.5" style="9" customWidth="1"/>
    <col min="44" max="44" width="11.66015625" style="9" customWidth="1"/>
    <col min="45" max="46" width="22.16015625" style="9" hidden="1" customWidth="1"/>
    <col min="47" max="47" width="21.5" style="9" hidden="1" customWidth="1"/>
    <col min="48" max="52" width="18.5" style="9" hidden="1" customWidth="1"/>
    <col min="53" max="53" width="16.5" style="9" hidden="1" customWidth="1"/>
    <col min="54" max="54" width="21.5" style="9" hidden="1" customWidth="1"/>
    <col min="55" max="56" width="16.5" style="9" hidden="1" customWidth="1"/>
    <col min="57" max="57" width="57" style="9" customWidth="1"/>
    <col min="58" max="70" width="9.33203125" style="9" customWidth="1"/>
    <col min="71" max="89" width="9.16015625" style="9" hidden="1" customWidth="1"/>
    <col min="90" max="16384" width="9.33203125" style="9" customWidth="1"/>
  </cols>
  <sheetData>
    <row r="1" spans="1:73" ht="21.4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600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601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" t="s">
        <v>2</v>
      </c>
      <c r="BB1" s="1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268" t="s">
        <v>4</v>
      </c>
      <c r="BU1" s="268" t="s">
        <v>4</v>
      </c>
    </row>
    <row r="2" spans="3:72" ht="36.9" customHeight="1">
      <c r="C2" s="448" t="s">
        <v>5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R2" s="419" t="s">
        <v>6</v>
      </c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0"/>
      <c r="BE2" s="420"/>
      <c r="BS2" s="10" t="s">
        <v>7</v>
      </c>
      <c r="BT2" s="10" t="s">
        <v>8</v>
      </c>
    </row>
    <row r="3" spans="2:72" ht="6.9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7</v>
      </c>
      <c r="BT3" s="10" t="s">
        <v>9</v>
      </c>
    </row>
    <row r="4" spans="2:71" ht="36.9" customHeight="1">
      <c r="B4" s="14"/>
      <c r="C4" s="439" t="s">
        <v>10</v>
      </c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  <c r="AN4" s="431"/>
      <c r="AO4" s="431"/>
      <c r="AP4" s="431"/>
      <c r="AQ4" s="16"/>
      <c r="AS4" s="17" t="s">
        <v>11</v>
      </c>
      <c r="BS4" s="10" t="s">
        <v>12</v>
      </c>
    </row>
    <row r="5" spans="2:71" ht="14.4" customHeight="1">
      <c r="B5" s="14"/>
      <c r="C5" s="15"/>
      <c r="D5" s="269" t="s">
        <v>13</v>
      </c>
      <c r="E5" s="15"/>
      <c r="F5" s="15"/>
      <c r="G5" s="15"/>
      <c r="H5" s="15"/>
      <c r="I5" s="15"/>
      <c r="J5" s="15"/>
      <c r="K5" s="449" t="s">
        <v>14</v>
      </c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15"/>
      <c r="AQ5" s="16"/>
      <c r="BS5" s="10" t="s">
        <v>7</v>
      </c>
    </row>
    <row r="6" spans="2:71" ht="36.9" customHeight="1">
      <c r="B6" s="14"/>
      <c r="C6" s="15"/>
      <c r="D6" s="21" t="s">
        <v>15</v>
      </c>
      <c r="E6" s="15"/>
      <c r="F6" s="15"/>
      <c r="G6" s="15"/>
      <c r="H6" s="15"/>
      <c r="I6" s="15"/>
      <c r="J6" s="15"/>
      <c r="K6" s="450" t="s">
        <v>16</v>
      </c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15"/>
      <c r="AQ6" s="16"/>
      <c r="BS6" s="10" t="s">
        <v>17</v>
      </c>
    </row>
    <row r="7" spans="2:71" ht="14.4" customHeight="1">
      <c r="B7" s="14"/>
      <c r="C7" s="15"/>
      <c r="D7" s="23" t="s">
        <v>18</v>
      </c>
      <c r="E7" s="15"/>
      <c r="F7" s="15"/>
      <c r="G7" s="15"/>
      <c r="H7" s="15"/>
      <c r="I7" s="15"/>
      <c r="J7" s="15"/>
      <c r="K7" s="24" t="s">
        <v>3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23" t="s">
        <v>19</v>
      </c>
      <c r="AL7" s="15"/>
      <c r="AM7" s="15"/>
      <c r="AN7" s="24" t="s">
        <v>3</v>
      </c>
      <c r="AO7" s="15"/>
      <c r="AP7" s="15"/>
      <c r="AQ7" s="16"/>
      <c r="BS7" s="10" t="s">
        <v>20</v>
      </c>
    </row>
    <row r="8" spans="2:71" ht="14.4" customHeight="1">
      <c r="B8" s="14"/>
      <c r="C8" s="15"/>
      <c r="D8" s="23" t="s">
        <v>21</v>
      </c>
      <c r="E8" s="15"/>
      <c r="F8" s="15"/>
      <c r="G8" s="15"/>
      <c r="H8" s="15"/>
      <c r="I8" s="15"/>
      <c r="J8" s="15"/>
      <c r="K8" s="24" t="s">
        <v>22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23" t="s">
        <v>23</v>
      </c>
      <c r="AL8" s="15"/>
      <c r="AM8" s="15"/>
      <c r="AN8" s="24" t="s">
        <v>24</v>
      </c>
      <c r="AO8" s="15"/>
      <c r="AP8" s="15"/>
      <c r="AQ8" s="16"/>
      <c r="BS8" s="10" t="s">
        <v>25</v>
      </c>
    </row>
    <row r="9" spans="2:71" ht="14.4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BS9" s="10" t="s">
        <v>26</v>
      </c>
    </row>
    <row r="10" spans="2:71" ht="14.4" customHeight="1">
      <c r="B10" s="14"/>
      <c r="C10" s="15"/>
      <c r="D10" s="23" t="s">
        <v>27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23" t="s">
        <v>28</v>
      </c>
      <c r="AL10" s="15"/>
      <c r="AM10" s="15"/>
      <c r="AN10" s="24" t="s">
        <v>3</v>
      </c>
      <c r="AO10" s="15"/>
      <c r="AP10" s="15"/>
      <c r="AQ10" s="16"/>
      <c r="BS10" s="10" t="s">
        <v>17</v>
      </c>
    </row>
    <row r="11" spans="2:71" ht="18.45" customHeight="1">
      <c r="B11" s="14"/>
      <c r="C11" s="15"/>
      <c r="D11" s="15"/>
      <c r="E11" s="24" t="s">
        <v>29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23" t="s">
        <v>30</v>
      </c>
      <c r="AL11" s="15"/>
      <c r="AM11" s="15"/>
      <c r="AN11" s="24" t="s">
        <v>3</v>
      </c>
      <c r="AO11" s="15"/>
      <c r="AP11" s="15"/>
      <c r="AQ11" s="16"/>
      <c r="BS11" s="10" t="s">
        <v>17</v>
      </c>
    </row>
    <row r="12" spans="2:71" ht="6.9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  <c r="BS12" s="10" t="s">
        <v>17</v>
      </c>
    </row>
    <row r="13" spans="2:71" ht="14.4" customHeight="1">
      <c r="B13" s="14"/>
      <c r="C13" s="15"/>
      <c r="D13" s="23" t="s">
        <v>31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23" t="s">
        <v>28</v>
      </c>
      <c r="AL13" s="15"/>
      <c r="AM13" s="15"/>
      <c r="AN13" s="24" t="s">
        <v>3</v>
      </c>
      <c r="AO13" s="15"/>
      <c r="AP13" s="15"/>
      <c r="AQ13" s="16"/>
      <c r="BS13" s="10" t="s">
        <v>17</v>
      </c>
    </row>
    <row r="14" spans="2:71" ht="13.2">
      <c r="B14" s="14"/>
      <c r="C14" s="15"/>
      <c r="D14" s="15"/>
      <c r="E14" s="24" t="s">
        <v>32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23" t="s">
        <v>30</v>
      </c>
      <c r="AL14" s="15"/>
      <c r="AM14" s="15"/>
      <c r="AN14" s="24" t="s">
        <v>3</v>
      </c>
      <c r="AO14" s="15"/>
      <c r="AP14" s="15"/>
      <c r="AQ14" s="16"/>
      <c r="BS14" s="10" t="s">
        <v>17</v>
      </c>
    </row>
    <row r="15" spans="2:71" ht="6.9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BS15" s="10" t="s">
        <v>4</v>
      </c>
    </row>
    <row r="16" spans="2:71" ht="14.4" customHeight="1">
      <c r="B16" s="14"/>
      <c r="C16" s="15"/>
      <c r="D16" s="23" t="s">
        <v>33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23" t="s">
        <v>28</v>
      </c>
      <c r="AL16" s="15"/>
      <c r="AM16" s="15"/>
      <c r="AN16" s="24" t="s">
        <v>3</v>
      </c>
      <c r="AO16" s="15"/>
      <c r="AP16" s="15"/>
      <c r="AQ16" s="16"/>
      <c r="BS16" s="10" t="s">
        <v>4</v>
      </c>
    </row>
    <row r="17" spans="2:71" ht="18.45" customHeight="1">
      <c r="B17" s="14"/>
      <c r="C17" s="15"/>
      <c r="D17" s="15"/>
      <c r="E17" s="24" t="s">
        <v>34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23" t="s">
        <v>30</v>
      </c>
      <c r="AL17" s="15"/>
      <c r="AM17" s="15"/>
      <c r="AN17" s="24" t="s">
        <v>3</v>
      </c>
      <c r="AO17" s="15"/>
      <c r="AP17" s="15"/>
      <c r="AQ17" s="16"/>
      <c r="BS17" s="10" t="s">
        <v>35</v>
      </c>
    </row>
    <row r="18" spans="2:71" ht="6.9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  <c r="BS18" s="10" t="s">
        <v>7</v>
      </c>
    </row>
    <row r="19" spans="2:71" ht="14.4" customHeight="1">
      <c r="B19" s="14"/>
      <c r="C19" s="15"/>
      <c r="D19" s="23" t="s">
        <v>36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3" t="s">
        <v>28</v>
      </c>
      <c r="AL19" s="15"/>
      <c r="AM19" s="15"/>
      <c r="AN19" s="24" t="s">
        <v>37</v>
      </c>
      <c r="AO19" s="15"/>
      <c r="AP19" s="15"/>
      <c r="AQ19" s="16"/>
      <c r="BS19" s="10" t="s">
        <v>7</v>
      </c>
    </row>
    <row r="20" spans="2:43" ht="18.45" customHeight="1">
      <c r="B20" s="14"/>
      <c r="C20" s="15"/>
      <c r="D20" s="15"/>
      <c r="E20" s="24" t="s">
        <v>38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23" t="s">
        <v>30</v>
      </c>
      <c r="AL20" s="15"/>
      <c r="AM20" s="15"/>
      <c r="AN20" s="24" t="s">
        <v>39</v>
      </c>
      <c r="AO20" s="15"/>
      <c r="AP20" s="15"/>
      <c r="AQ20" s="16"/>
    </row>
    <row r="21" spans="2:43" ht="6.9" customHeight="1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2:43" ht="13.2">
      <c r="B22" s="14"/>
      <c r="C22" s="15"/>
      <c r="D22" s="23" t="s">
        <v>40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/>
    </row>
    <row r="23" spans="2:43" ht="20.4" customHeight="1">
      <c r="B23" s="14"/>
      <c r="C23" s="15"/>
      <c r="D23" s="15"/>
      <c r="E23" s="451" t="s">
        <v>3</v>
      </c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15"/>
      <c r="AP23" s="15"/>
      <c r="AQ23" s="16"/>
    </row>
    <row r="24" spans="2:43" ht="6.9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6"/>
    </row>
    <row r="25" spans="2:43" ht="6.9" customHeight="1">
      <c r="B25" s="14"/>
      <c r="C25" s="15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15"/>
      <c r="AQ25" s="16"/>
    </row>
    <row r="26" spans="2:43" ht="14.4" customHeight="1">
      <c r="B26" s="14"/>
      <c r="C26" s="15"/>
      <c r="D26" s="28" t="s">
        <v>41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30">
        <f>ROUND(AG87,2)</f>
        <v>0</v>
      </c>
      <c r="AL26" s="431"/>
      <c r="AM26" s="431"/>
      <c r="AN26" s="431"/>
      <c r="AO26" s="431"/>
      <c r="AP26" s="15"/>
      <c r="AQ26" s="16"/>
    </row>
    <row r="27" spans="2:43" ht="14.4" customHeight="1">
      <c r="B27" s="14"/>
      <c r="C27" s="15"/>
      <c r="D27" s="28" t="s">
        <v>42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430">
        <f>ROUND(AG90,2)</f>
        <v>0</v>
      </c>
      <c r="AL27" s="431"/>
      <c r="AM27" s="431"/>
      <c r="AN27" s="431"/>
      <c r="AO27" s="431"/>
      <c r="AP27" s="15"/>
      <c r="AQ27" s="16"/>
    </row>
    <row r="28" spans="2:43" s="18" customFormat="1" ht="6.9" customHeigh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2"/>
    </row>
    <row r="29" spans="2:43" s="18" customFormat="1" ht="25.95" customHeight="1">
      <c r="B29" s="19"/>
      <c r="C29" s="20"/>
      <c r="D29" s="271" t="s">
        <v>43</v>
      </c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452">
        <f>ROUND(AK26+AK27,2)</f>
        <v>0</v>
      </c>
      <c r="AL29" s="453"/>
      <c r="AM29" s="453"/>
      <c r="AN29" s="453"/>
      <c r="AO29" s="453"/>
      <c r="AP29" s="20"/>
      <c r="AQ29" s="22"/>
    </row>
    <row r="30" spans="2:43" s="18" customFormat="1" ht="6.9" customHeigh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2"/>
    </row>
    <row r="31" spans="2:43" s="276" customFormat="1" ht="14.4" customHeight="1">
      <c r="B31" s="273"/>
      <c r="C31" s="274"/>
      <c r="D31" s="30" t="s">
        <v>44</v>
      </c>
      <c r="E31" s="274"/>
      <c r="F31" s="30" t="s">
        <v>45</v>
      </c>
      <c r="G31" s="274"/>
      <c r="H31" s="274"/>
      <c r="I31" s="274"/>
      <c r="J31" s="274"/>
      <c r="K31" s="274"/>
      <c r="L31" s="445">
        <v>0.21</v>
      </c>
      <c r="M31" s="446"/>
      <c r="N31" s="446"/>
      <c r="O31" s="446"/>
      <c r="P31" s="274"/>
      <c r="Q31" s="274"/>
      <c r="R31" s="274"/>
      <c r="S31" s="274"/>
      <c r="T31" s="199" t="s">
        <v>46</v>
      </c>
      <c r="U31" s="274"/>
      <c r="V31" s="274"/>
      <c r="W31" s="447">
        <f>ROUND(AZ87+SUM(CD91:CD91),2)</f>
        <v>0</v>
      </c>
      <c r="X31" s="446"/>
      <c r="Y31" s="446"/>
      <c r="Z31" s="446"/>
      <c r="AA31" s="446"/>
      <c r="AB31" s="446"/>
      <c r="AC31" s="446"/>
      <c r="AD31" s="446"/>
      <c r="AE31" s="446"/>
      <c r="AF31" s="274"/>
      <c r="AG31" s="274"/>
      <c r="AH31" s="274"/>
      <c r="AI31" s="274"/>
      <c r="AJ31" s="274"/>
      <c r="AK31" s="447">
        <f>ROUND(AV87+SUM(BY91:BY91),2)</f>
        <v>0</v>
      </c>
      <c r="AL31" s="446"/>
      <c r="AM31" s="446"/>
      <c r="AN31" s="446"/>
      <c r="AO31" s="446"/>
      <c r="AP31" s="274"/>
      <c r="AQ31" s="275"/>
    </row>
    <row r="32" spans="2:43" s="276" customFormat="1" ht="14.4" customHeight="1">
      <c r="B32" s="273"/>
      <c r="C32" s="274"/>
      <c r="D32" s="274"/>
      <c r="E32" s="274"/>
      <c r="F32" s="30" t="s">
        <v>47</v>
      </c>
      <c r="G32" s="274"/>
      <c r="H32" s="274"/>
      <c r="I32" s="274"/>
      <c r="J32" s="274"/>
      <c r="K32" s="274"/>
      <c r="L32" s="445">
        <v>0.15</v>
      </c>
      <c r="M32" s="446"/>
      <c r="N32" s="446"/>
      <c r="O32" s="446"/>
      <c r="P32" s="274"/>
      <c r="Q32" s="274"/>
      <c r="R32" s="274"/>
      <c r="S32" s="274"/>
      <c r="T32" s="199" t="s">
        <v>46</v>
      </c>
      <c r="U32" s="274"/>
      <c r="V32" s="274"/>
      <c r="W32" s="447">
        <f>ROUND(BA87+SUM(CE91:CE91),2)</f>
        <v>0</v>
      </c>
      <c r="X32" s="446"/>
      <c r="Y32" s="446"/>
      <c r="Z32" s="446"/>
      <c r="AA32" s="446"/>
      <c r="AB32" s="446"/>
      <c r="AC32" s="446"/>
      <c r="AD32" s="446"/>
      <c r="AE32" s="446"/>
      <c r="AF32" s="274"/>
      <c r="AG32" s="274"/>
      <c r="AH32" s="274"/>
      <c r="AI32" s="274"/>
      <c r="AJ32" s="274"/>
      <c r="AK32" s="447">
        <f>ROUND(AW87+SUM(BZ91:BZ91),2)</f>
        <v>0</v>
      </c>
      <c r="AL32" s="446"/>
      <c r="AM32" s="446"/>
      <c r="AN32" s="446"/>
      <c r="AO32" s="446"/>
      <c r="AP32" s="274"/>
      <c r="AQ32" s="275"/>
    </row>
    <row r="33" spans="2:43" s="276" customFormat="1" ht="14.4" customHeight="1" hidden="1">
      <c r="B33" s="273"/>
      <c r="C33" s="274"/>
      <c r="D33" s="274"/>
      <c r="E33" s="274"/>
      <c r="F33" s="30" t="s">
        <v>48</v>
      </c>
      <c r="G33" s="274"/>
      <c r="H33" s="274"/>
      <c r="I33" s="274"/>
      <c r="J33" s="274"/>
      <c r="K33" s="274"/>
      <c r="L33" s="445">
        <v>0.21</v>
      </c>
      <c r="M33" s="446"/>
      <c r="N33" s="446"/>
      <c r="O33" s="446"/>
      <c r="P33" s="274"/>
      <c r="Q33" s="274"/>
      <c r="R33" s="274"/>
      <c r="S33" s="274"/>
      <c r="T33" s="199" t="s">
        <v>46</v>
      </c>
      <c r="U33" s="274"/>
      <c r="V33" s="274"/>
      <c r="W33" s="447">
        <f>ROUND(BB87+SUM(CF91:CF91),2)</f>
        <v>0</v>
      </c>
      <c r="X33" s="446"/>
      <c r="Y33" s="446"/>
      <c r="Z33" s="446"/>
      <c r="AA33" s="446"/>
      <c r="AB33" s="446"/>
      <c r="AC33" s="446"/>
      <c r="AD33" s="446"/>
      <c r="AE33" s="446"/>
      <c r="AF33" s="274"/>
      <c r="AG33" s="274"/>
      <c r="AH33" s="274"/>
      <c r="AI33" s="274"/>
      <c r="AJ33" s="274"/>
      <c r="AK33" s="447">
        <v>0</v>
      </c>
      <c r="AL33" s="446"/>
      <c r="AM33" s="446"/>
      <c r="AN33" s="446"/>
      <c r="AO33" s="446"/>
      <c r="AP33" s="274"/>
      <c r="AQ33" s="275"/>
    </row>
    <row r="34" spans="2:43" s="276" customFormat="1" ht="14.4" customHeight="1" hidden="1">
      <c r="B34" s="273"/>
      <c r="C34" s="274"/>
      <c r="D34" s="274"/>
      <c r="E34" s="274"/>
      <c r="F34" s="30" t="s">
        <v>49</v>
      </c>
      <c r="G34" s="274"/>
      <c r="H34" s="274"/>
      <c r="I34" s="274"/>
      <c r="J34" s="274"/>
      <c r="K34" s="274"/>
      <c r="L34" s="445">
        <v>0.15</v>
      </c>
      <c r="M34" s="446"/>
      <c r="N34" s="446"/>
      <c r="O34" s="446"/>
      <c r="P34" s="274"/>
      <c r="Q34" s="274"/>
      <c r="R34" s="274"/>
      <c r="S34" s="274"/>
      <c r="T34" s="199" t="s">
        <v>46</v>
      </c>
      <c r="U34" s="274"/>
      <c r="V34" s="274"/>
      <c r="W34" s="447">
        <f>ROUND(BC87+SUM(CG91:CG91),2)</f>
        <v>0</v>
      </c>
      <c r="X34" s="446"/>
      <c r="Y34" s="446"/>
      <c r="Z34" s="446"/>
      <c r="AA34" s="446"/>
      <c r="AB34" s="446"/>
      <c r="AC34" s="446"/>
      <c r="AD34" s="446"/>
      <c r="AE34" s="446"/>
      <c r="AF34" s="274"/>
      <c r="AG34" s="274"/>
      <c r="AH34" s="274"/>
      <c r="AI34" s="274"/>
      <c r="AJ34" s="274"/>
      <c r="AK34" s="447">
        <v>0</v>
      </c>
      <c r="AL34" s="446"/>
      <c r="AM34" s="446"/>
      <c r="AN34" s="446"/>
      <c r="AO34" s="446"/>
      <c r="AP34" s="274"/>
      <c r="AQ34" s="275"/>
    </row>
    <row r="35" spans="2:43" s="276" customFormat="1" ht="14.4" customHeight="1" hidden="1">
      <c r="B35" s="273"/>
      <c r="C35" s="274"/>
      <c r="D35" s="274"/>
      <c r="E35" s="274"/>
      <c r="F35" s="30" t="s">
        <v>50</v>
      </c>
      <c r="G35" s="274"/>
      <c r="H35" s="274"/>
      <c r="I35" s="274"/>
      <c r="J35" s="274"/>
      <c r="K35" s="274"/>
      <c r="L35" s="445">
        <v>0</v>
      </c>
      <c r="M35" s="446"/>
      <c r="N35" s="446"/>
      <c r="O35" s="446"/>
      <c r="P35" s="274"/>
      <c r="Q35" s="274"/>
      <c r="R35" s="274"/>
      <c r="S35" s="274"/>
      <c r="T35" s="199" t="s">
        <v>46</v>
      </c>
      <c r="U35" s="274"/>
      <c r="V35" s="274"/>
      <c r="W35" s="447">
        <f>ROUND(BD87+SUM(CH91:CH91),2)</f>
        <v>0</v>
      </c>
      <c r="X35" s="446"/>
      <c r="Y35" s="446"/>
      <c r="Z35" s="446"/>
      <c r="AA35" s="446"/>
      <c r="AB35" s="446"/>
      <c r="AC35" s="446"/>
      <c r="AD35" s="446"/>
      <c r="AE35" s="446"/>
      <c r="AF35" s="274"/>
      <c r="AG35" s="274"/>
      <c r="AH35" s="274"/>
      <c r="AI35" s="274"/>
      <c r="AJ35" s="274"/>
      <c r="AK35" s="447">
        <v>0</v>
      </c>
      <c r="AL35" s="446"/>
      <c r="AM35" s="446"/>
      <c r="AN35" s="446"/>
      <c r="AO35" s="446"/>
      <c r="AP35" s="274"/>
      <c r="AQ35" s="275"/>
    </row>
    <row r="36" spans="2:43" s="18" customFormat="1" ht="6.9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2"/>
    </row>
    <row r="37" spans="2:43" s="18" customFormat="1" ht="25.95" customHeight="1">
      <c r="B37" s="19"/>
      <c r="C37" s="277"/>
      <c r="D37" s="278" t="s">
        <v>51</v>
      </c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80" t="s">
        <v>52</v>
      </c>
      <c r="U37" s="279"/>
      <c r="V37" s="279"/>
      <c r="W37" s="279"/>
      <c r="X37" s="435" t="s">
        <v>53</v>
      </c>
      <c r="Y37" s="436"/>
      <c r="Z37" s="436"/>
      <c r="AA37" s="436"/>
      <c r="AB37" s="436"/>
      <c r="AC37" s="279"/>
      <c r="AD37" s="279"/>
      <c r="AE37" s="279"/>
      <c r="AF37" s="279"/>
      <c r="AG37" s="279"/>
      <c r="AH37" s="279"/>
      <c r="AI37" s="279"/>
      <c r="AJ37" s="279"/>
      <c r="AK37" s="437">
        <f>SUM(AK29:AK35)</f>
        <v>0</v>
      </c>
      <c r="AL37" s="436"/>
      <c r="AM37" s="436"/>
      <c r="AN37" s="436"/>
      <c r="AO37" s="438"/>
      <c r="AP37" s="277"/>
      <c r="AQ37" s="22"/>
    </row>
    <row r="38" spans="2:43" s="18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2"/>
    </row>
    <row r="39" spans="2:43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2:43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</row>
    <row r="41" spans="2:43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</row>
    <row r="42" spans="2:43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6"/>
    </row>
    <row r="43" spans="2:43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</row>
    <row r="44" spans="2:43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6"/>
    </row>
    <row r="45" spans="2:43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6"/>
    </row>
    <row r="46" spans="2:43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6"/>
    </row>
    <row r="47" spans="2:43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6"/>
    </row>
    <row r="48" spans="2:43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6"/>
    </row>
    <row r="49" spans="2:43" s="18" customFormat="1" ht="14.4">
      <c r="B49" s="19"/>
      <c r="C49" s="20"/>
      <c r="D49" s="38" t="s">
        <v>54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39"/>
      <c r="AA49" s="20"/>
      <c r="AB49" s="20"/>
      <c r="AC49" s="38" t="s">
        <v>55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39"/>
      <c r="AP49" s="20"/>
      <c r="AQ49" s="22"/>
    </row>
    <row r="50" spans="2:43" ht="13.5">
      <c r="B50" s="14"/>
      <c r="C50" s="15"/>
      <c r="D50" s="4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1"/>
      <c r="AA50" s="15"/>
      <c r="AB50" s="15"/>
      <c r="AC50" s="40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41"/>
      <c r="AP50" s="15"/>
      <c r="AQ50" s="16"/>
    </row>
    <row r="51" spans="2:43" ht="13.5">
      <c r="B51" s="14"/>
      <c r="C51" s="15"/>
      <c r="D51" s="40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1"/>
      <c r="AA51" s="15"/>
      <c r="AB51" s="15"/>
      <c r="AC51" s="40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1"/>
      <c r="AP51" s="15"/>
      <c r="AQ51" s="16"/>
    </row>
    <row r="52" spans="2:43" ht="13.5">
      <c r="B52" s="14"/>
      <c r="C52" s="15"/>
      <c r="D52" s="40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1"/>
      <c r="AA52" s="15"/>
      <c r="AB52" s="15"/>
      <c r="AC52" s="40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1"/>
      <c r="AP52" s="15"/>
      <c r="AQ52" s="16"/>
    </row>
    <row r="53" spans="2:43" ht="13.5">
      <c r="B53" s="14"/>
      <c r="C53" s="15"/>
      <c r="D53" s="40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1"/>
      <c r="AA53" s="15"/>
      <c r="AB53" s="15"/>
      <c r="AC53" s="40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1"/>
      <c r="AP53" s="15"/>
      <c r="AQ53" s="16"/>
    </row>
    <row r="54" spans="2:43" ht="13.5">
      <c r="B54" s="14"/>
      <c r="C54" s="15"/>
      <c r="D54" s="4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1"/>
      <c r="AA54" s="15"/>
      <c r="AB54" s="15"/>
      <c r="AC54" s="40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1"/>
      <c r="AP54" s="15"/>
      <c r="AQ54" s="16"/>
    </row>
    <row r="55" spans="2:43" ht="13.5">
      <c r="B55" s="14"/>
      <c r="C55" s="15"/>
      <c r="D55" s="40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1"/>
      <c r="AA55" s="15"/>
      <c r="AB55" s="15"/>
      <c r="AC55" s="40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1"/>
      <c r="AP55" s="15"/>
      <c r="AQ55" s="16"/>
    </row>
    <row r="56" spans="2:43" ht="13.5">
      <c r="B56" s="14"/>
      <c r="C56" s="15"/>
      <c r="D56" s="40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1"/>
      <c r="AA56" s="15"/>
      <c r="AB56" s="15"/>
      <c r="AC56" s="40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1"/>
      <c r="AP56" s="15"/>
      <c r="AQ56" s="16"/>
    </row>
    <row r="57" spans="2:43" ht="13.5">
      <c r="B57" s="14"/>
      <c r="C57" s="15"/>
      <c r="D57" s="40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1"/>
      <c r="AA57" s="15"/>
      <c r="AB57" s="15"/>
      <c r="AC57" s="40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1"/>
      <c r="AP57" s="15"/>
      <c r="AQ57" s="16"/>
    </row>
    <row r="58" spans="2:43" s="18" customFormat="1" ht="14.4">
      <c r="B58" s="19"/>
      <c r="C58" s="20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0"/>
      <c r="AB58" s="20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0"/>
      <c r="AQ58" s="22"/>
    </row>
    <row r="59" spans="2:43" ht="13.5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6"/>
    </row>
    <row r="60" spans="2:43" s="18" customFormat="1" ht="14.4">
      <c r="B60" s="19"/>
      <c r="C60" s="20"/>
      <c r="D60" s="38" t="s">
        <v>58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39"/>
      <c r="AA60" s="20"/>
      <c r="AB60" s="20"/>
      <c r="AC60" s="38" t="s">
        <v>59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39"/>
      <c r="AP60" s="20"/>
      <c r="AQ60" s="22"/>
    </row>
    <row r="61" spans="2:43" ht="13.5">
      <c r="B61" s="14"/>
      <c r="C61" s="15"/>
      <c r="D61" s="40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41"/>
      <c r="AA61" s="15"/>
      <c r="AB61" s="15"/>
      <c r="AC61" s="40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41"/>
      <c r="AP61" s="15"/>
      <c r="AQ61" s="16"/>
    </row>
    <row r="62" spans="2:43" ht="13.5">
      <c r="B62" s="14"/>
      <c r="C62" s="15"/>
      <c r="D62" s="40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41"/>
      <c r="AA62" s="15"/>
      <c r="AB62" s="15"/>
      <c r="AC62" s="40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41"/>
      <c r="AP62" s="15"/>
      <c r="AQ62" s="16"/>
    </row>
    <row r="63" spans="2:43" ht="13.5">
      <c r="B63" s="14"/>
      <c r="C63" s="15"/>
      <c r="D63" s="40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41"/>
      <c r="AA63" s="15"/>
      <c r="AB63" s="15"/>
      <c r="AC63" s="40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41"/>
      <c r="AP63" s="15"/>
      <c r="AQ63" s="16"/>
    </row>
    <row r="64" spans="2:43" ht="13.5">
      <c r="B64" s="14"/>
      <c r="C64" s="15"/>
      <c r="D64" s="40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41"/>
      <c r="AA64" s="15"/>
      <c r="AB64" s="15"/>
      <c r="AC64" s="40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41"/>
      <c r="AP64" s="15"/>
      <c r="AQ64" s="16"/>
    </row>
    <row r="65" spans="2:43" ht="13.5">
      <c r="B65" s="14"/>
      <c r="C65" s="15"/>
      <c r="D65" s="40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41"/>
      <c r="AA65" s="15"/>
      <c r="AB65" s="15"/>
      <c r="AC65" s="40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41"/>
      <c r="AP65" s="15"/>
      <c r="AQ65" s="16"/>
    </row>
    <row r="66" spans="2:43" ht="13.5">
      <c r="B66" s="14"/>
      <c r="C66" s="15"/>
      <c r="D66" s="40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41"/>
      <c r="AA66" s="15"/>
      <c r="AB66" s="15"/>
      <c r="AC66" s="40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41"/>
      <c r="AP66" s="15"/>
      <c r="AQ66" s="16"/>
    </row>
    <row r="67" spans="2:43" ht="13.5">
      <c r="B67" s="14"/>
      <c r="C67" s="15"/>
      <c r="D67" s="40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41"/>
      <c r="AA67" s="15"/>
      <c r="AB67" s="15"/>
      <c r="AC67" s="40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41"/>
      <c r="AP67" s="15"/>
      <c r="AQ67" s="16"/>
    </row>
    <row r="68" spans="2:43" ht="13.5">
      <c r="B68" s="14"/>
      <c r="C68" s="15"/>
      <c r="D68" s="40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41"/>
      <c r="AA68" s="15"/>
      <c r="AB68" s="15"/>
      <c r="AC68" s="40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41"/>
      <c r="AP68" s="15"/>
      <c r="AQ68" s="16"/>
    </row>
    <row r="69" spans="2:43" s="18" customFormat="1" ht="14.4">
      <c r="B69" s="19"/>
      <c r="C69" s="20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0"/>
      <c r="AB69" s="20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0"/>
      <c r="AQ69" s="22"/>
    </row>
    <row r="70" spans="2:43" s="18" customFormat="1" ht="6.9" customHeight="1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2"/>
    </row>
    <row r="71" spans="2:43" s="18" customFormat="1" ht="6.9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8" customFormat="1" ht="6.9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8" customFormat="1" ht="36.9" customHeight="1">
      <c r="B76" s="19"/>
      <c r="C76" s="439" t="s">
        <v>60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22"/>
    </row>
    <row r="77" spans="2:43" s="284" customFormat="1" ht="14.4" customHeight="1">
      <c r="B77" s="281"/>
      <c r="C77" s="23" t="s">
        <v>13</v>
      </c>
      <c r="D77" s="282"/>
      <c r="E77" s="282"/>
      <c r="F77" s="282"/>
      <c r="G77" s="282"/>
      <c r="H77" s="282"/>
      <c r="I77" s="282"/>
      <c r="J77" s="282"/>
      <c r="K77" s="282"/>
      <c r="L77" s="282" t="str">
        <f>K5</f>
        <v>1601-1</v>
      </c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3"/>
    </row>
    <row r="78" spans="2:43" s="288" customFormat="1" ht="36.9" customHeight="1">
      <c r="B78" s="285"/>
      <c r="C78" s="52" t="s">
        <v>15</v>
      </c>
      <c r="D78" s="286"/>
      <c r="E78" s="286"/>
      <c r="F78" s="286"/>
      <c r="G78" s="286"/>
      <c r="H78" s="286"/>
      <c r="I78" s="286"/>
      <c r="J78" s="286"/>
      <c r="K78" s="286"/>
      <c r="L78" s="442" t="str">
        <f>K6</f>
        <v>SLZN - Praha 7 Strojnická 27 - stavební úpravy 6NP</v>
      </c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286"/>
      <c r="AQ78" s="287"/>
    </row>
    <row r="79" spans="2:43" s="18" customFormat="1" ht="6.9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2"/>
    </row>
    <row r="80" spans="2:43" s="18" customFormat="1" ht="13.2">
      <c r="B80" s="19"/>
      <c r="C80" s="23" t="s">
        <v>21</v>
      </c>
      <c r="D80" s="20"/>
      <c r="E80" s="20"/>
      <c r="F80" s="20"/>
      <c r="G80" s="20"/>
      <c r="H80" s="20"/>
      <c r="I80" s="20"/>
      <c r="J80" s="20"/>
      <c r="K80" s="20"/>
      <c r="L80" s="289" t="str">
        <f>IF(K8="","",K8)</f>
        <v>Praha 7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3" t="s">
        <v>23</v>
      </c>
      <c r="AJ80" s="20"/>
      <c r="AK80" s="20"/>
      <c r="AL80" s="20"/>
      <c r="AM80" s="25" t="str">
        <f>IF(AN8="","",AN8)</f>
        <v>1.4.2016</v>
      </c>
      <c r="AN80" s="20"/>
      <c r="AO80" s="20"/>
      <c r="AP80" s="20"/>
      <c r="AQ80" s="22"/>
    </row>
    <row r="81" spans="2:43" s="18" customFormat="1" ht="6.9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2"/>
    </row>
    <row r="82" spans="2:56" s="18" customFormat="1" ht="13.2">
      <c r="B82" s="19"/>
      <c r="C82" s="23" t="s">
        <v>27</v>
      </c>
      <c r="D82" s="20"/>
      <c r="E82" s="20"/>
      <c r="F82" s="20"/>
      <c r="G82" s="20"/>
      <c r="H82" s="20"/>
      <c r="I82" s="20"/>
      <c r="J82" s="20"/>
      <c r="K82" s="20"/>
      <c r="L82" s="282" t="str">
        <f>IF(E11="","",E11)</f>
        <v>SLZN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3" t="s">
        <v>33</v>
      </c>
      <c r="AJ82" s="20"/>
      <c r="AK82" s="20"/>
      <c r="AL82" s="20"/>
      <c r="AM82" s="444" t="str">
        <f>IF(E17="","",E17)</f>
        <v>REINVEST spol. s r.p.</v>
      </c>
      <c r="AN82" s="426"/>
      <c r="AO82" s="426"/>
      <c r="AP82" s="426"/>
      <c r="AQ82" s="22"/>
      <c r="AS82" s="423" t="s">
        <v>61</v>
      </c>
      <c r="AT82" s="424"/>
      <c r="AU82" s="26"/>
      <c r="AV82" s="26"/>
      <c r="AW82" s="26"/>
      <c r="AX82" s="26"/>
      <c r="AY82" s="26"/>
      <c r="AZ82" s="26"/>
      <c r="BA82" s="26"/>
      <c r="BB82" s="26"/>
      <c r="BC82" s="26"/>
      <c r="BD82" s="39"/>
    </row>
    <row r="83" spans="2:56" s="18" customFormat="1" ht="13.2">
      <c r="B83" s="19"/>
      <c r="C83" s="23" t="s">
        <v>31</v>
      </c>
      <c r="D83" s="20"/>
      <c r="E83" s="20"/>
      <c r="F83" s="20"/>
      <c r="G83" s="20"/>
      <c r="H83" s="20"/>
      <c r="I83" s="20"/>
      <c r="J83" s="20"/>
      <c r="K83" s="20"/>
      <c r="L83" s="282" t="str">
        <f>IF(E14="","",E14)</f>
        <v xml:space="preserve"> 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3" t="s">
        <v>36</v>
      </c>
      <c r="AJ83" s="20"/>
      <c r="AK83" s="20"/>
      <c r="AL83" s="20"/>
      <c r="AM83" s="444" t="str">
        <f>IF(E20="","",E20)</f>
        <v>REINVEST spol. s r.o.</v>
      </c>
      <c r="AN83" s="426"/>
      <c r="AO83" s="426"/>
      <c r="AP83" s="426"/>
      <c r="AQ83" s="22"/>
      <c r="AS83" s="425"/>
      <c r="AT83" s="426"/>
      <c r="AU83" s="20"/>
      <c r="AV83" s="20"/>
      <c r="AW83" s="20"/>
      <c r="AX83" s="20"/>
      <c r="AY83" s="20"/>
      <c r="AZ83" s="20"/>
      <c r="BA83" s="20"/>
      <c r="BB83" s="20"/>
      <c r="BC83" s="20"/>
      <c r="BD83" s="290"/>
    </row>
    <row r="84" spans="2:56" s="18" customFormat="1" ht="10.9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2"/>
      <c r="AS84" s="425"/>
      <c r="AT84" s="426"/>
      <c r="AU84" s="20"/>
      <c r="AV84" s="20"/>
      <c r="AW84" s="20"/>
      <c r="AX84" s="20"/>
      <c r="AY84" s="20"/>
      <c r="AZ84" s="20"/>
      <c r="BA84" s="20"/>
      <c r="BB84" s="20"/>
      <c r="BC84" s="20"/>
      <c r="BD84" s="290"/>
    </row>
    <row r="85" spans="2:56" s="18" customFormat="1" ht="29.25" customHeight="1">
      <c r="B85" s="19"/>
      <c r="C85" s="432" t="s">
        <v>62</v>
      </c>
      <c r="D85" s="428"/>
      <c r="E85" s="428"/>
      <c r="F85" s="428"/>
      <c r="G85" s="428"/>
      <c r="H85" s="35"/>
      <c r="I85" s="427" t="s">
        <v>63</v>
      </c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8"/>
      <c r="Z85" s="428"/>
      <c r="AA85" s="428"/>
      <c r="AB85" s="428"/>
      <c r="AC85" s="428"/>
      <c r="AD85" s="428"/>
      <c r="AE85" s="428"/>
      <c r="AF85" s="428"/>
      <c r="AG85" s="427" t="s">
        <v>64</v>
      </c>
      <c r="AH85" s="428"/>
      <c r="AI85" s="428"/>
      <c r="AJ85" s="428"/>
      <c r="AK85" s="428"/>
      <c r="AL85" s="428"/>
      <c r="AM85" s="428"/>
      <c r="AN85" s="427" t="s">
        <v>65</v>
      </c>
      <c r="AO85" s="428"/>
      <c r="AP85" s="429"/>
      <c r="AQ85" s="22"/>
      <c r="AS85" s="197" t="s">
        <v>66</v>
      </c>
      <c r="AT85" s="76" t="s">
        <v>67</v>
      </c>
      <c r="AU85" s="76" t="s">
        <v>68</v>
      </c>
      <c r="AV85" s="76" t="s">
        <v>69</v>
      </c>
      <c r="AW85" s="76" t="s">
        <v>70</v>
      </c>
      <c r="AX85" s="76" t="s">
        <v>71</v>
      </c>
      <c r="AY85" s="76" t="s">
        <v>72</v>
      </c>
      <c r="AZ85" s="76" t="s">
        <v>73</v>
      </c>
      <c r="BA85" s="76" t="s">
        <v>74</v>
      </c>
      <c r="BB85" s="76" t="s">
        <v>75</v>
      </c>
      <c r="BC85" s="76" t="s">
        <v>76</v>
      </c>
      <c r="BD85" s="77" t="s">
        <v>77</v>
      </c>
    </row>
    <row r="86" spans="2:56" s="18" customFormat="1" ht="10.9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2"/>
      <c r="AS86" s="198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39"/>
    </row>
    <row r="87" spans="2:76" s="288" customFormat="1" ht="32.4" customHeight="1">
      <c r="B87" s="285"/>
      <c r="C87" s="79" t="s">
        <v>78</v>
      </c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441">
        <f>ROUND(AG88,2)</f>
        <v>0</v>
      </c>
      <c r="AH87" s="441"/>
      <c r="AI87" s="441"/>
      <c r="AJ87" s="441"/>
      <c r="AK87" s="441"/>
      <c r="AL87" s="441"/>
      <c r="AM87" s="441"/>
      <c r="AN87" s="433">
        <f>SUM(AG87,AT87)</f>
        <v>0</v>
      </c>
      <c r="AO87" s="433"/>
      <c r="AP87" s="433"/>
      <c r="AQ87" s="287"/>
      <c r="AS87" s="292">
        <f>ROUND(AS88,2)</f>
        <v>0</v>
      </c>
      <c r="AT87" s="293">
        <f>ROUND(SUM(AV87:AW87),2)</f>
        <v>0</v>
      </c>
      <c r="AU87" s="294">
        <f>ROUND(AU88,5)</f>
        <v>25833.80664</v>
      </c>
      <c r="AV87" s="293">
        <f>ROUND(AZ87*L31,2)</f>
        <v>0</v>
      </c>
      <c r="AW87" s="293">
        <f>ROUND(BA87*L32,2)</f>
        <v>0</v>
      </c>
      <c r="AX87" s="293">
        <f>ROUND(BB87*L31,2)</f>
        <v>0</v>
      </c>
      <c r="AY87" s="293">
        <f>ROUND(BC87*L32,2)</f>
        <v>0</v>
      </c>
      <c r="AZ87" s="293">
        <f>ROUND(AZ88,2)</f>
        <v>0</v>
      </c>
      <c r="BA87" s="293">
        <f>ROUND(BA88,2)</f>
        <v>0</v>
      </c>
      <c r="BB87" s="293">
        <f>ROUND(BB88,2)</f>
        <v>0</v>
      </c>
      <c r="BC87" s="293">
        <f>ROUND(BC88,2)</f>
        <v>0</v>
      </c>
      <c r="BD87" s="295">
        <f>ROUND(BD88,2)</f>
        <v>0</v>
      </c>
      <c r="BS87" s="296" t="s">
        <v>79</v>
      </c>
      <c r="BT87" s="296" t="s">
        <v>80</v>
      </c>
      <c r="BV87" s="296" t="s">
        <v>81</v>
      </c>
      <c r="BW87" s="296" t="s">
        <v>82</v>
      </c>
      <c r="BX87" s="296" t="s">
        <v>83</v>
      </c>
    </row>
    <row r="88" spans="1:76" s="302" customFormat="1" ht="27.45" customHeight="1">
      <c r="A88" s="297" t="s">
        <v>602</v>
      </c>
      <c r="B88" s="298"/>
      <c r="C88" s="299"/>
      <c r="D88" s="440" t="s">
        <v>14</v>
      </c>
      <c r="E88" s="422"/>
      <c r="F88" s="422"/>
      <c r="G88" s="422"/>
      <c r="H88" s="422"/>
      <c r="I88" s="300"/>
      <c r="J88" s="440" t="s">
        <v>16</v>
      </c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1">
        <f>'1601-1 - SLZN - Praha 7 S...'!M29</f>
        <v>0</v>
      </c>
      <c r="AH88" s="422"/>
      <c r="AI88" s="422"/>
      <c r="AJ88" s="422"/>
      <c r="AK88" s="422"/>
      <c r="AL88" s="422"/>
      <c r="AM88" s="422"/>
      <c r="AN88" s="421">
        <f>SUM(AG88,AT88)</f>
        <v>0</v>
      </c>
      <c r="AO88" s="422"/>
      <c r="AP88" s="422"/>
      <c r="AQ88" s="301"/>
      <c r="AS88" s="303">
        <f>'1601-1 - SLZN - Praha 7 S...'!M27</f>
        <v>0</v>
      </c>
      <c r="AT88" s="304">
        <f>ROUND(SUM(AV88:AW88),2)</f>
        <v>0</v>
      </c>
      <c r="AU88" s="305">
        <f>'1601-1 - SLZN - Praha 7 S...'!V137</f>
        <v>25833.806640999996</v>
      </c>
      <c r="AV88" s="304">
        <f>'1601-1 - SLZN - Praha 7 S...'!M31</f>
        <v>0</v>
      </c>
      <c r="AW88" s="304">
        <f>'1601-1 - SLZN - Praha 7 S...'!M32</f>
        <v>0</v>
      </c>
      <c r="AX88" s="304">
        <f>'1601-1 - SLZN - Praha 7 S...'!M33</f>
        <v>0</v>
      </c>
      <c r="AY88" s="304">
        <f>'1601-1 - SLZN - Praha 7 S...'!M34</f>
        <v>0</v>
      </c>
      <c r="AZ88" s="304">
        <f>'1601-1 - SLZN - Praha 7 S...'!H31</f>
        <v>0</v>
      </c>
      <c r="BA88" s="304">
        <f>'1601-1 - SLZN - Praha 7 S...'!H32</f>
        <v>0</v>
      </c>
      <c r="BB88" s="304">
        <f>'1601-1 - SLZN - Praha 7 S...'!H33</f>
        <v>0</v>
      </c>
      <c r="BC88" s="304">
        <f>'1601-1 - SLZN - Praha 7 S...'!H34</f>
        <v>0</v>
      </c>
      <c r="BD88" s="306">
        <f>'1601-1 - SLZN - Praha 7 S...'!H35</f>
        <v>0</v>
      </c>
      <c r="BT88" s="307" t="s">
        <v>20</v>
      </c>
      <c r="BU88" s="307" t="s">
        <v>84</v>
      </c>
      <c r="BV88" s="307" t="s">
        <v>81</v>
      </c>
      <c r="BW88" s="307" t="s">
        <v>82</v>
      </c>
      <c r="BX88" s="307" t="s">
        <v>83</v>
      </c>
    </row>
    <row r="89" spans="2:43" ht="13.5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6"/>
    </row>
    <row r="90" spans="2:48" s="18" customFormat="1" ht="30" customHeight="1">
      <c r="B90" s="19"/>
      <c r="C90" s="79" t="s">
        <v>85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433">
        <v>0</v>
      </c>
      <c r="AH90" s="426"/>
      <c r="AI90" s="426"/>
      <c r="AJ90" s="426"/>
      <c r="AK90" s="426"/>
      <c r="AL90" s="426"/>
      <c r="AM90" s="426"/>
      <c r="AN90" s="433">
        <v>0</v>
      </c>
      <c r="AO90" s="426"/>
      <c r="AP90" s="426"/>
      <c r="AQ90" s="22"/>
      <c r="AS90" s="197" t="s">
        <v>86</v>
      </c>
      <c r="AT90" s="76" t="s">
        <v>87</v>
      </c>
      <c r="AU90" s="76" t="s">
        <v>44</v>
      </c>
      <c r="AV90" s="77" t="s">
        <v>67</v>
      </c>
    </row>
    <row r="91" spans="2:48" s="18" customFormat="1" ht="10.9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2"/>
      <c r="AS91" s="69"/>
      <c r="AT91" s="43"/>
      <c r="AU91" s="43"/>
      <c r="AV91" s="45"/>
    </row>
    <row r="92" spans="2:43" s="18" customFormat="1" ht="30" customHeight="1">
      <c r="B92" s="19"/>
      <c r="C92" s="71" t="s">
        <v>88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434">
        <f>ROUND(AG87+AG90,2)</f>
        <v>0</v>
      </c>
      <c r="AH92" s="434"/>
      <c r="AI92" s="434"/>
      <c r="AJ92" s="434"/>
      <c r="AK92" s="434"/>
      <c r="AL92" s="434"/>
      <c r="AM92" s="434"/>
      <c r="AN92" s="434">
        <f>AN87+AN90</f>
        <v>0</v>
      </c>
      <c r="AO92" s="434"/>
      <c r="AP92" s="434"/>
      <c r="AQ92" s="22"/>
    </row>
    <row r="93" spans="2:43" s="18" customFormat="1" ht="6.9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  <row r="94" ht="13.5">
      <c r="BE94" s="308"/>
    </row>
    <row r="95" ht="13.5">
      <c r="BE95" s="308"/>
    </row>
    <row r="98" spans="3:42" ht="16.2">
      <c r="C98" s="71" t="s">
        <v>1085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434">
        <f>AG92-Interiér!E54</f>
        <v>0</v>
      </c>
      <c r="AH98" s="434"/>
      <c r="AI98" s="434"/>
      <c r="AJ98" s="434"/>
      <c r="AK98" s="434"/>
      <c r="AL98" s="434"/>
      <c r="AM98" s="434"/>
      <c r="AN98" s="434">
        <f>AG98*1.21</f>
        <v>0</v>
      </c>
      <c r="AO98" s="434"/>
      <c r="AP98" s="434"/>
    </row>
    <row r="100" ht="13.5">
      <c r="BE100" s="308"/>
    </row>
  </sheetData>
  <sheetProtection password="C477" sheet="1"/>
  <mergeCells count="47">
    <mergeCell ref="L33:O33"/>
    <mergeCell ref="W33:AE33"/>
    <mergeCell ref="AK33:AO33"/>
    <mergeCell ref="AG98:AM98"/>
    <mergeCell ref="AN98:AP98"/>
    <mergeCell ref="W31:AE31"/>
    <mergeCell ref="AK31:AO31"/>
    <mergeCell ref="L32:O32"/>
    <mergeCell ref="W32:AE32"/>
    <mergeCell ref="AK32:AO32"/>
    <mergeCell ref="L31:O31"/>
    <mergeCell ref="L34:O34"/>
    <mergeCell ref="W34:AE34"/>
    <mergeCell ref="AK34:AO34"/>
    <mergeCell ref="L35:O35"/>
    <mergeCell ref="W35:AE35"/>
    <mergeCell ref="AK35:AO35"/>
    <mergeCell ref="AG92:AM92"/>
    <mergeCell ref="AN92:AP92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R2:BE2"/>
    <mergeCell ref="AN88:AP88"/>
    <mergeCell ref="AG88:AM88"/>
    <mergeCell ref="AS82:AT84"/>
    <mergeCell ref="AN85:AP85"/>
    <mergeCell ref="AK27:AO27"/>
    <mergeCell ref="C2:AP2"/>
    <mergeCell ref="C4:AP4"/>
    <mergeCell ref="K5:AO5"/>
    <mergeCell ref="K6:AO6"/>
    <mergeCell ref="E23:AN23"/>
    <mergeCell ref="AK26:AO26"/>
    <mergeCell ref="AK29:AO2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601-1 - SLZN - Praha 7 S...'!C2" tooltip="1601-1 - SLZN - Praha 7 S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3"/>
  <sheetViews>
    <sheetView showGridLines="0" workbookViewId="0" topLeftCell="A1">
      <pane ySplit="1" topLeftCell="A2" activePane="bottomLeft" state="frozen"/>
      <selection pane="topLeft" activeCell="E60" sqref="E60"/>
      <selection pane="bottomLeft" activeCell="L267" sqref="L267:M267"/>
    </sheetView>
  </sheetViews>
  <sheetFormatPr defaultColWidth="9.33203125" defaultRowHeight="13.5"/>
  <cols>
    <col min="1" max="1" width="7.16015625" style="9" customWidth="1"/>
    <col min="2" max="2" width="1.5" style="9" customWidth="1"/>
    <col min="3" max="3" width="4.5" style="9" customWidth="1"/>
    <col min="4" max="4" width="3.66015625" style="9" customWidth="1"/>
    <col min="5" max="5" width="14.66015625" style="9" customWidth="1"/>
    <col min="6" max="7" width="9.5" style="9" customWidth="1"/>
    <col min="8" max="8" width="10.66015625" style="9" customWidth="1"/>
    <col min="9" max="9" width="6" style="9" customWidth="1"/>
    <col min="10" max="10" width="4.5" style="9" customWidth="1"/>
    <col min="11" max="11" width="9.83203125" style="9" customWidth="1"/>
    <col min="12" max="12" width="10.33203125" style="9" customWidth="1"/>
    <col min="13" max="14" width="5.16015625" style="9" customWidth="1"/>
    <col min="15" max="15" width="1.66796875" style="9" customWidth="1"/>
    <col min="16" max="16" width="10.66015625" style="9" customWidth="1"/>
    <col min="17" max="17" width="3.5" style="9" customWidth="1"/>
    <col min="18" max="18" width="1.5" style="9" customWidth="1"/>
    <col min="19" max="19" width="25.5" style="9" hidden="1" customWidth="1"/>
    <col min="20" max="20" width="14" style="9" hidden="1" customWidth="1"/>
    <col min="21" max="21" width="10.5" style="9" hidden="1" customWidth="1"/>
    <col min="22" max="22" width="14" style="9" hidden="1" customWidth="1"/>
    <col min="23" max="23" width="10.5" style="9" hidden="1" customWidth="1"/>
    <col min="24" max="24" width="12.83203125" style="9" hidden="1" customWidth="1"/>
    <col min="25" max="25" width="9.5" style="9" hidden="1" customWidth="1"/>
    <col min="26" max="26" width="12.83203125" style="9" hidden="1" customWidth="1"/>
    <col min="27" max="27" width="14" style="9" hidden="1" customWidth="1"/>
    <col min="28" max="28" width="9.5" style="9" customWidth="1"/>
    <col min="29" max="29" width="12.83203125" style="9" customWidth="1"/>
    <col min="30" max="30" width="14" style="9" customWidth="1"/>
    <col min="31" max="42" width="9.33203125" style="9" customWidth="1"/>
    <col min="43" max="63" width="9.16015625" style="9" hidden="1" customWidth="1"/>
    <col min="64" max="16384" width="9.33203125" style="9" customWidth="1"/>
  </cols>
  <sheetData>
    <row r="1" spans="1:65" ht="21.75" customHeight="1">
      <c r="A1" s="5"/>
      <c r="B1" s="2"/>
      <c r="C1" s="2"/>
      <c r="D1" s="3" t="s">
        <v>1</v>
      </c>
      <c r="E1" s="2"/>
      <c r="F1" s="4" t="s">
        <v>603</v>
      </c>
      <c r="G1" s="4"/>
      <c r="H1" s="471" t="s">
        <v>604</v>
      </c>
      <c r="I1" s="471"/>
      <c r="J1" s="471"/>
      <c r="K1" s="471"/>
      <c r="L1" s="4" t="s">
        <v>605</v>
      </c>
      <c r="M1" s="2"/>
      <c r="N1" s="2"/>
      <c r="O1" s="3" t="s">
        <v>89</v>
      </c>
      <c r="P1" s="2"/>
      <c r="Q1" s="2"/>
      <c r="R1" s="2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3:45" ht="36.9" customHeight="1">
      <c r="C2" s="448" t="s">
        <v>5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S2" s="10" t="s">
        <v>82</v>
      </c>
    </row>
    <row r="3" spans="2:45" ht="6.9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S3" s="10" t="s">
        <v>90</v>
      </c>
    </row>
    <row r="4" spans="2:45" ht="36.9" customHeight="1">
      <c r="B4" s="14"/>
      <c r="C4" s="439" t="s">
        <v>91</v>
      </c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16"/>
      <c r="S4" s="17" t="s">
        <v>11</v>
      </c>
      <c r="AS4" s="10" t="s">
        <v>4</v>
      </c>
    </row>
    <row r="5" spans="2:18" ht="6.9" customHeigh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2:18" s="18" customFormat="1" ht="32.85" customHeight="1">
      <c r="B6" s="19"/>
      <c r="C6" s="20"/>
      <c r="D6" s="21" t="s">
        <v>15</v>
      </c>
      <c r="E6" s="20"/>
      <c r="F6" s="450" t="s">
        <v>16</v>
      </c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20"/>
      <c r="R6" s="22"/>
    </row>
    <row r="7" spans="2:18" s="18" customFormat="1" ht="14.4" customHeight="1">
      <c r="B7" s="19"/>
      <c r="C7" s="20"/>
      <c r="D7" s="23" t="s">
        <v>18</v>
      </c>
      <c r="E7" s="20"/>
      <c r="F7" s="24" t="s">
        <v>3</v>
      </c>
      <c r="G7" s="20"/>
      <c r="H7" s="20"/>
      <c r="I7" s="20"/>
      <c r="J7" s="20"/>
      <c r="K7" s="20"/>
      <c r="L7" s="20"/>
      <c r="M7" s="23" t="s">
        <v>19</v>
      </c>
      <c r="N7" s="20"/>
      <c r="O7" s="24" t="s">
        <v>3</v>
      </c>
      <c r="P7" s="20"/>
      <c r="Q7" s="20"/>
      <c r="R7" s="22"/>
    </row>
    <row r="8" spans="2:18" s="18" customFormat="1" ht="14.4" customHeight="1">
      <c r="B8" s="19"/>
      <c r="C8" s="20"/>
      <c r="D8" s="23" t="s">
        <v>21</v>
      </c>
      <c r="E8" s="20"/>
      <c r="F8" s="24" t="s">
        <v>22</v>
      </c>
      <c r="G8" s="20"/>
      <c r="H8" s="20"/>
      <c r="I8" s="20"/>
      <c r="J8" s="20"/>
      <c r="K8" s="20"/>
      <c r="L8" s="20"/>
      <c r="M8" s="23" t="s">
        <v>23</v>
      </c>
      <c r="N8" s="20"/>
      <c r="O8" s="493" t="str">
        <f>'Rekapitulace stavby'!AN8</f>
        <v>1.4.2016</v>
      </c>
      <c r="P8" s="426"/>
      <c r="Q8" s="20"/>
      <c r="R8" s="22"/>
    </row>
    <row r="9" spans="2:18" s="18" customFormat="1" ht="10.9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"/>
    </row>
    <row r="10" spans="2:18" s="18" customFormat="1" ht="14.4" customHeight="1">
      <c r="B10" s="19"/>
      <c r="C10" s="20"/>
      <c r="D10" s="23" t="s">
        <v>27</v>
      </c>
      <c r="E10" s="20"/>
      <c r="F10" s="20"/>
      <c r="G10" s="20"/>
      <c r="H10" s="20"/>
      <c r="I10" s="20"/>
      <c r="J10" s="20"/>
      <c r="K10" s="20"/>
      <c r="L10" s="20"/>
      <c r="M10" s="23" t="s">
        <v>28</v>
      </c>
      <c r="N10" s="20"/>
      <c r="O10" s="449" t="s">
        <v>3</v>
      </c>
      <c r="P10" s="426"/>
      <c r="Q10" s="20"/>
      <c r="R10" s="22"/>
    </row>
    <row r="11" spans="2:18" s="18" customFormat="1" ht="18" customHeight="1">
      <c r="B11" s="19"/>
      <c r="C11" s="20"/>
      <c r="D11" s="20"/>
      <c r="E11" s="24" t="s">
        <v>29</v>
      </c>
      <c r="F11" s="20"/>
      <c r="G11" s="20"/>
      <c r="H11" s="20"/>
      <c r="I11" s="20"/>
      <c r="J11" s="20"/>
      <c r="K11" s="20"/>
      <c r="L11" s="20"/>
      <c r="M11" s="23" t="s">
        <v>30</v>
      </c>
      <c r="N11" s="20"/>
      <c r="O11" s="449" t="s">
        <v>3</v>
      </c>
      <c r="P11" s="426"/>
      <c r="Q11" s="20"/>
      <c r="R11" s="22"/>
    </row>
    <row r="12" spans="2:18" s="18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2"/>
    </row>
    <row r="13" spans="2:18" s="18" customFormat="1" ht="14.4" customHeight="1">
      <c r="B13" s="19"/>
      <c r="C13" s="20"/>
      <c r="D13" s="23" t="s">
        <v>31</v>
      </c>
      <c r="E13" s="20"/>
      <c r="F13" s="20"/>
      <c r="G13" s="20"/>
      <c r="H13" s="20"/>
      <c r="I13" s="20"/>
      <c r="J13" s="20"/>
      <c r="K13" s="20"/>
      <c r="L13" s="20"/>
      <c r="M13" s="23" t="s">
        <v>28</v>
      </c>
      <c r="N13" s="20"/>
      <c r="O13" s="449" t="str">
        <f>IF('Rekapitulace stavby'!AN13="","",'Rekapitulace stavby'!AN13)</f>
        <v/>
      </c>
      <c r="P13" s="426"/>
      <c r="Q13" s="20"/>
      <c r="R13" s="22"/>
    </row>
    <row r="14" spans="2:18" s="18" customFormat="1" ht="18" customHeight="1">
      <c r="B14" s="19"/>
      <c r="C14" s="20"/>
      <c r="D14" s="20"/>
      <c r="E14" s="24" t="str">
        <f>IF('Rekapitulace stavby'!E14="","",'Rekapitulace stavby'!E14)</f>
        <v xml:space="preserve"> </v>
      </c>
      <c r="F14" s="20"/>
      <c r="G14" s="20"/>
      <c r="H14" s="20"/>
      <c r="I14" s="20"/>
      <c r="J14" s="20"/>
      <c r="K14" s="20"/>
      <c r="L14" s="20"/>
      <c r="M14" s="23" t="s">
        <v>30</v>
      </c>
      <c r="N14" s="20"/>
      <c r="O14" s="449" t="str">
        <f>IF('Rekapitulace stavby'!AN14="","",'Rekapitulace stavby'!AN14)</f>
        <v/>
      </c>
      <c r="P14" s="426"/>
      <c r="Q14" s="20"/>
      <c r="R14" s="22"/>
    </row>
    <row r="15" spans="2:18" s="18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2"/>
    </row>
    <row r="16" spans="2:18" s="18" customFormat="1" ht="14.4" customHeight="1">
      <c r="B16" s="19"/>
      <c r="C16" s="20"/>
      <c r="D16" s="23" t="s">
        <v>33</v>
      </c>
      <c r="E16" s="20"/>
      <c r="F16" s="20"/>
      <c r="G16" s="20"/>
      <c r="H16" s="20"/>
      <c r="I16" s="20"/>
      <c r="J16" s="20"/>
      <c r="K16" s="20"/>
      <c r="L16" s="20"/>
      <c r="M16" s="23" t="s">
        <v>28</v>
      </c>
      <c r="N16" s="20"/>
      <c r="O16" s="449" t="s">
        <v>3</v>
      </c>
      <c r="P16" s="426"/>
      <c r="Q16" s="20"/>
      <c r="R16" s="22"/>
    </row>
    <row r="17" spans="2:18" s="18" customFormat="1" ht="18" customHeight="1">
      <c r="B17" s="19"/>
      <c r="C17" s="20"/>
      <c r="D17" s="20"/>
      <c r="E17" s="24" t="s">
        <v>34</v>
      </c>
      <c r="F17" s="20"/>
      <c r="G17" s="20"/>
      <c r="H17" s="20"/>
      <c r="I17" s="20"/>
      <c r="J17" s="20"/>
      <c r="K17" s="20"/>
      <c r="L17" s="20"/>
      <c r="M17" s="23" t="s">
        <v>30</v>
      </c>
      <c r="N17" s="20"/>
      <c r="O17" s="449" t="s">
        <v>3</v>
      </c>
      <c r="P17" s="426"/>
      <c r="Q17" s="20"/>
      <c r="R17" s="22"/>
    </row>
    <row r="18" spans="2:18" s="18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2"/>
    </row>
    <row r="19" spans="2:18" s="18" customFormat="1" ht="14.4" customHeight="1">
      <c r="B19" s="19"/>
      <c r="C19" s="20"/>
      <c r="D19" s="23" t="s">
        <v>36</v>
      </c>
      <c r="E19" s="20"/>
      <c r="F19" s="20"/>
      <c r="G19" s="20"/>
      <c r="H19" s="20"/>
      <c r="I19" s="20"/>
      <c r="J19" s="20"/>
      <c r="K19" s="20"/>
      <c r="L19" s="20"/>
      <c r="M19" s="23" t="s">
        <v>28</v>
      </c>
      <c r="N19" s="20"/>
      <c r="O19" s="449" t="s">
        <v>37</v>
      </c>
      <c r="P19" s="426"/>
      <c r="Q19" s="20"/>
      <c r="R19" s="22"/>
    </row>
    <row r="20" spans="2:18" s="18" customFormat="1" ht="18" customHeight="1">
      <c r="B20" s="19"/>
      <c r="C20" s="20"/>
      <c r="D20" s="20"/>
      <c r="E20" s="24" t="s">
        <v>38</v>
      </c>
      <c r="F20" s="20"/>
      <c r="G20" s="20"/>
      <c r="H20" s="20"/>
      <c r="I20" s="20"/>
      <c r="J20" s="20"/>
      <c r="K20" s="20"/>
      <c r="L20" s="20"/>
      <c r="M20" s="23" t="s">
        <v>30</v>
      </c>
      <c r="N20" s="20"/>
      <c r="O20" s="449" t="s">
        <v>39</v>
      </c>
      <c r="P20" s="426"/>
      <c r="Q20" s="20"/>
      <c r="R20" s="22"/>
    </row>
    <row r="21" spans="2:18" s="18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2"/>
    </row>
    <row r="22" spans="2:18" s="18" customFormat="1" ht="14.4" customHeight="1">
      <c r="B22" s="19"/>
      <c r="C22" s="20"/>
      <c r="D22" s="23" t="s">
        <v>40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2"/>
    </row>
    <row r="23" spans="2:18" s="18" customFormat="1" ht="20.4" customHeight="1">
      <c r="B23" s="19"/>
      <c r="C23" s="20"/>
      <c r="D23" s="20"/>
      <c r="E23" s="451" t="s">
        <v>3</v>
      </c>
      <c r="F23" s="426"/>
      <c r="G23" s="426"/>
      <c r="H23" s="426"/>
      <c r="I23" s="426"/>
      <c r="J23" s="426"/>
      <c r="K23" s="426"/>
      <c r="L23" s="426"/>
      <c r="M23" s="20"/>
      <c r="N23" s="20"/>
      <c r="O23" s="20"/>
      <c r="P23" s="20"/>
      <c r="Q23" s="20"/>
      <c r="R23" s="22"/>
    </row>
    <row r="24" spans="2:18" s="18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2"/>
    </row>
    <row r="25" spans="2:18" s="18" customFormat="1" ht="6.9" customHeight="1">
      <c r="B25" s="19"/>
      <c r="C25" s="2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0"/>
      <c r="R25" s="22"/>
    </row>
    <row r="26" spans="2:18" s="18" customFormat="1" ht="14.4" customHeight="1">
      <c r="B26" s="19"/>
      <c r="C26" s="20"/>
      <c r="D26" s="27" t="s">
        <v>92</v>
      </c>
      <c r="E26" s="20"/>
      <c r="F26" s="20"/>
      <c r="G26" s="20"/>
      <c r="H26" s="20"/>
      <c r="I26" s="20"/>
      <c r="J26" s="20"/>
      <c r="K26" s="20"/>
      <c r="L26" s="20"/>
      <c r="M26" s="430">
        <f>N87</f>
        <v>0</v>
      </c>
      <c r="N26" s="426"/>
      <c r="O26" s="426"/>
      <c r="P26" s="426"/>
      <c r="Q26" s="20"/>
      <c r="R26" s="22"/>
    </row>
    <row r="27" spans="2:18" s="18" customFormat="1" ht="14.4" customHeight="1">
      <c r="B27" s="19"/>
      <c r="C27" s="20"/>
      <c r="D27" s="28" t="s">
        <v>93</v>
      </c>
      <c r="E27" s="20"/>
      <c r="F27" s="20"/>
      <c r="G27" s="20"/>
      <c r="H27" s="20"/>
      <c r="I27" s="20"/>
      <c r="J27" s="20"/>
      <c r="K27" s="20"/>
      <c r="L27" s="20"/>
      <c r="M27" s="430">
        <f>N116</f>
        <v>0</v>
      </c>
      <c r="N27" s="426"/>
      <c r="O27" s="426"/>
      <c r="P27" s="426"/>
      <c r="Q27" s="20"/>
      <c r="R27" s="22"/>
    </row>
    <row r="28" spans="2:18" s="18" customFormat="1" ht="6.9" customHeigh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2"/>
    </row>
    <row r="29" spans="2:18" s="18" customFormat="1" ht="25.35" customHeight="1">
      <c r="B29" s="19"/>
      <c r="C29" s="20"/>
      <c r="D29" s="29" t="s">
        <v>43</v>
      </c>
      <c r="E29" s="20"/>
      <c r="F29" s="20"/>
      <c r="G29" s="20"/>
      <c r="H29" s="20"/>
      <c r="I29" s="20"/>
      <c r="J29" s="20"/>
      <c r="K29" s="20"/>
      <c r="L29" s="20"/>
      <c r="M29" s="501">
        <f>ROUND(M26+M27,2)</f>
        <v>0</v>
      </c>
      <c r="N29" s="426"/>
      <c r="O29" s="426"/>
      <c r="P29" s="426"/>
      <c r="Q29" s="20"/>
      <c r="R29" s="22"/>
    </row>
    <row r="30" spans="2:18" s="18" customFormat="1" ht="6.9" customHeight="1">
      <c r="B30" s="19"/>
      <c r="C30" s="20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0"/>
      <c r="R30" s="22"/>
    </row>
    <row r="31" spans="2:18" s="18" customFormat="1" ht="14.4" customHeight="1">
      <c r="B31" s="19"/>
      <c r="C31" s="20"/>
      <c r="D31" s="30" t="s">
        <v>44</v>
      </c>
      <c r="E31" s="30" t="s">
        <v>45</v>
      </c>
      <c r="F31" s="31">
        <v>0.21</v>
      </c>
      <c r="G31" s="32" t="s">
        <v>46</v>
      </c>
      <c r="H31" s="499">
        <f>ROUND((SUM(BD116:BD120)+SUM(BD137:BD322)),2)</f>
        <v>0</v>
      </c>
      <c r="I31" s="426"/>
      <c r="J31" s="426"/>
      <c r="K31" s="20"/>
      <c r="L31" s="20"/>
      <c r="M31" s="499">
        <f>ROUND(ROUND((SUM(BD116:BD120)+SUM(BD137:BD322)),2)*F31,2)</f>
        <v>0</v>
      </c>
      <c r="N31" s="426"/>
      <c r="O31" s="426"/>
      <c r="P31" s="426"/>
      <c r="Q31" s="20"/>
      <c r="R31" s="22"/>
    </row>
    <row r="32" spans="2:18" s="18" customFormat="1" ht="14.4" customHeight="1">
      <c r="B32" s="19"/>
      <c r="C32" s="20"/>
      <c r="D32" s="20"/>
      <c r="E32" s="30" t="s">
        <v>47</v>
      </c>
      <c r="F32" s="31">
        <v>0.15</v>
      </c>
      <c r="G32" s="32" t="s">
        <v>46</v>
      </c>
      <c r="H32" s="499">
        <f>ROUND((SUM(BE116:BE120)+SUM(BE137:BE322)),2)</f>
        <v>0</v>
      </c>
      <c r="I32" s="426"/>
      <c r="J32" s="426"/>
      <c r="K32" s="20"/>
      <c r="L32" s="20"/>
      <c r="M32" s="499">
        <f>ROUND(ROUND((SUM(BE116:BE120)+SUM(BE137:BE322)),2)*F32,2)</f>
        <v>0</v>
      </c>
      <c r="N32" s="426"/>
      <c r="O32" s="426"/>
      <c r="P32" s="426"/>
      <c r="Q32" s="20"/>
      <c r="R32" s="22"/>
    </row>
    <row r="33" spans="2:18" s="18" customFormat="1" ht="14.4" customHeight="1" hidden="1">
      <c r="B33" s="19"/>
      <c r="C33" s="20"/>
      <c r="D33" s="20"/>
      <c r="E33" s="30" t="s">
        <v>48</v>
      </c>
      <c r="F33" s="31">
        <v>0.21</v>
      </c>
      <c r="G33" s="32" t="s">
        <v>46</v>
      </c>
      <c r="H33" s="499">
        <f>ROUND((SUM(BF116:BF120)+SUM(BF137:BF322)),2)</f>
        <v>0</v>
      </c>
      <c r="I33" s="426"/>
      <c r="J33" s="426"/>
      <c r="K33" s="20"/>
      <c r="L33" s="20"/>
      <c r="M33" s="499">
        <v>0</v>
      </c>
      <c r="N33" s="426"/>
      <c r="O33" s="426"/>
      <c r="P33" s="426"/>
      <c r="Q33" s="20"/>
      <c r="R33" s="22"/>
    </row>
    <row r="34" spans="2:18" s="18" customFormat="1" ht="14.4" customHeight="1" hidden="1">
      <c r="B34" s="19"/>
      <c r="C34" s="20"/>
      <c r="D34" s="20"/>
      <c r="E34" s="30" t="s">
        <v>49</v>
      </c>
      <c r="F34" s="31">
        <v>0.15</v>
      </c>
      <c r="G34" s="32" t="s">
        <v>46</v>
      </c>
      <c r="H34" s="499">
        <f>ROUND((SUM(BG116:BG120)+SUM(BG137:BG322)),2)</f>
        <v>0</v>
      </c>
      <c r="I34" s="426"/>
      <c r="J34" s="426"/>
      <c r="K34" s="20"/>
      <c r="L34" s="20"/>
      <c r="M34" s="499">
        <v>0</v>
      </c>
      <c r="N34" s="426"/>
      <c r="O34" s="426"/>
      <c r="P34" s="426"/>
      <c r="Q34" s="20"/>
      <c r="R34" s="22"/>
    </row>
    <row r="35" spans="2:18" s="18" customFormat="1" ht="14.4" customHeight="1" hidden="1">
      <c r="B35" s="19"/>
      <c r="C35" s="20"/>
      <c r="D35" s="20"/>
      <c r="E35" s="30" t="s">
        <v>50</v>
      </c>
      <c r="F35" s="31">
        <v>0</v>
      </c>
      <c r="G35" s="32" t="s">
        <v>46</v>
      </c>
      <c r="H35" s="499">
        <f>ROUND((SUM(BH116:BH120)+SUM(BH137:BH322)),2)</f>
        <v>0</v>
      </c>
      <c r="I35" s="426"/>
      <c r="J35" s="426"/>
      <c r="K35" s="20"/>
      <c r="L35" s="20"/>
      <c r="M35" s="499">
        <v>0</v>
      </c>
      <c r="N35" s="426"/>
      <c r="O35" s="426"/>
      <c r="P35" s="426"/>
      <c r="Q35" s="20"/>
      <c r="R35" s="22"/>
    </row>
    <row r="36" spans="2:18" s="18" customFormat="1" ht="6.9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2"/>
    </row>
    <row r="37" spans="2:18" s="18" customFormat="1" ht="25.35" customHeight="1">
      <c r="B37" s="19"/>
      <c r="C37" s="33"/>
      <c r="D37" s="34" t="s">
        <v>51</v>
      </c>
      <c r="E37" s="35"/>
      <c r="F37" s="35"/>
      <c r="G37" s="36" t="s">
        <v>52</v>
      </c>
      <c r="H37" s="37" t="s">
        <v>53</v>
      </c>
      <c r="I37" s="35"/>
      <c r="J37" s="35"/>
      <c r="K37" s="35"/>
      <c r="L37" s="500">
        <f>SUM(M29:M35)</f>
        <v>0</v>
      </c>
      <c r="M37" s="428"/>
      <c r="N37" s="428"/>
      <c r="O37" s="428"/>
      <c r="P37" s="429"/>
      <c r="Q37" s="33"/>
      <c r="R37" s="22"/>
    </row>
    <row r="38" spans="2:18" s="18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2"/>
    </row>
    <row r="39" spans="2:18" s="18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2:18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2:18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</row>
    <row r="42" spans="2:18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/>
    </row>
    <row r="43" spans="2:18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2:18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2:18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</row>
    <row r="46" spans="2:18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6"/>
    </row>
    <row r="47" spans="2:18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2:18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/>
    </row>
    <row r="49" spans="2:18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2:18" s="18" customFormat="1" ht="14.4">
      <c r="B50" s="19"/>
      <c r="C50" s="20"/>
      <c r="D50" s="38" t="s">
        <v>54</v>
      </c>
      <c r="E50" s="26"/>
      <c r="F50" s="26"/>
      <c r="G50" s="26"/>
      <c r="H50" s="39"/>
      <c r="I50" s="20"/>
      <c r="J50" s="38" t="s">
        <v>55</v>
      </c>
      <c r="K50" s="26"/>
      <c r="L50" s="26"/>
      <c r="M50" s="26"/>
      <c r="N50" s="26"/>
      <c r="O50" s="26"/>
      <c r="P50" s="39"/>
      <c r="Q50" s="20"/>
      <c r="R50" s="22"/>
    </row>
    <row r="51" spans="2:18" ht="13.5">
      <c r="B51" s="14"/>
      <c r="C51" s="15"/>
      <c r="D51" s="40"/>
      <c r="E51" s="15"/>
      <c r="F51" s="15"/>
      <c r="G51" s="15"/>
      <c r="H51" s="41"/>
      <c r="I51" s="15"/>
      <c r="J51" s="40"/>
      <c r="K51" s="15"/>
      <c r="L51" s="15"/>
      <c r="M51" s="15"/>
      <c r="N51" s="15"/>
      <c r="O51" s="15"/>
      <c r="P51" s="41"/>
      <c r="Q51" s="15"/>
      <c r="R51" s="16"/>
    </row>
    <row r="52" spans="2:18" ht="13.5">
      <c r="B52" s="14"/>
      <c r="C52" s="15"/>
      <c r="D52" s="40"/>
      <c r="E52" s="15"/>
      <c r="F52" s="15"/>
      <c r="G52" s="15"/>
      <c r="H52" s="41"/>
      <c r="I52" s="15"/>
      <c r="J52" s="40"/>
      <c r="K52" s="15"/>
      <c r="L52" s="15"/>
      <c r="M52" s="15"/>
      <c r="N52" s="15"/>
      <c r="O52" s="15"/>
      <c r="P52" s="41"/>
      <c r="Q52" s="15"/>
      <c r="R52" s="16"/>
    </row>
    <row r="53" spans="2:18" ht="13.5">
      <c r="B53" s="14"/>
      <c r="C53" s="15"/>
      <c r="D53" s="40"/>
      <c r="E53" s="15"/>
      <c r="F53" s="15"/>
      <c r="G53" s="15"/>
      <c r="H53" s="41"/>
      <c r="I53" s="15"/>
      <c r="J53" s="40"/>
      <c r="K53" s="15"/>
      <c r="L53" s="15"/>
      <c r="M53" s="15"/>
      <c r="N53" s="15"/>
      <c r="O53" s="15"/>
      <c r="P53" s="41"/>
      <c r="Q53" s="15"/>
      <c r="R53" s="16"/>
    </row>
    <row r="54" spans="2:18" ht="13.5">
      <c r="B54" s="14"/>
      <c r="C54" s="15"/>
      <c r="D54" s="40"/>
      <c r="E54" s="15"/>
      <c r="F54" s="15"/>
      <c r="G54" s="15"/>
      <c r="H54" s="41"/>
      <c r="I54" s="15"/>
      <c r="J54" s="40"/>
      <c r="K54" s="15"/>
      <c r="L54" s="15"/>
      <c r="M54" s="15"/>
      <c r="N54" s="15"/>
      <c r="O54" s="15"/>
      <c r="P54" s="41"/>
      <c r="Q54" s="15"/>
      <c r="R54" s="16"/>
    </row>
    <row r="55" spans="2:18" ht="13.5">
      <c r="B55" s="14"/>
      <c r="C55" s="15"/>
      <c r="D55" s="40"/>
      <c r="E55" s="15"/>
      <c r="F55" s="15"/>
      <c r="G55" s="15"/>
      <c r="H55" s="41"/>
      <c r="I55" s="15"/>
      <c r="J55" s="40"/>
      <c r="K55" s="15"/>
      <c r="L55" s="15"/>
      <c r="M55" s="15"/>
      <c r="N55" s="15"/>
      <c r="O55" s="15"/>
      <c r="P55" s="41"/>
      <c r="Q55" s="15"/>
      <c r="R55" s="16"/>
    </row>
    <row r="56" spans="2:18" ht="13.5">
      <c r="B56" s="14"/>
      <c r="C56" s="15"/>
      <c r="D56" s="40"/>
      <c r="E56" s="15"/>
      <c r="F56" s="15"/>
      <c r="G56" s="15"/>
      <c r="H56" s="41"/>
      <c r="I56" s="15"/>
      <c r="J56" s="40"/>
      <c r="K56" s="15"/>
      <c r="L56" s="15"/>
      <c r="M56" s="15"/>
      <c r="N56" s="15"/>
      <c r="O56" s="15"/>
      <c r="P56" s="41"/>
      <c r="Q56" s="15"/>
      <c r="R56" s="16"/>
    </row>
    <row r="57" spans="2:18" ht="13.5">
      <c r="B57" s="14"/>
      <c r="C57" s="15"/>
      <c r="D57" s="40"/>
      <c r="E57" s="15"/>
      <c r="F57" s="15"/>
      <c r="G57" s="15"/>
      <c r="H57" s="41"/>
      <c r="I57" s="15"/>
      <c r="J57" s="40"/>
      <c r="K57" s="15"/>
      <c r="L57" s="15"/>
      <c r="M57" s="15"/>
      <c r="N57" s="15"/>
      <c r="O57" s="15"/>
      <c r="P57" s="41"/>
      <c r="Q57" s="15"/>
      <c r="R57" s="16"/>
    </row>
    <row r="58" spans="2:18" ht="13.5">
      <c r="B58" s="14"/>
      <c r="C58" s="15"/>
      <c r="D58" s="40"/>
      <c r="E58" s="15"/>
      <c r="F58" s="15"/>
      <c r="G58" s="15"/>
      <c r="H58" s="41"/>
      <c r="I58" s="15"/>
      <c r="J58" s="40"/>
      <c r="K58" s="15"/>
      <c r="L58" s="15"/>
      <c r="M58" s="15"/>
      <c r="N58" s="15"/>
      <c r="O58" s="15"/>
      <c r="P58" s="41"/>
      <c r="Q58" s="15"/>
      <c r="R58" s="16"/>
    </row>
    <row r="59" spans="2:18" s="18" customFormat="1" ht="14.4">
      <c r="B59" s="19"/>
      <c r="C59" s="20"/>
      <c r="D59" s="42" t="s">
        <v>56</v>
      </c>
      <c r="E59" s="43"/>
      <c r="F59" s="43"/>
      <c r="G59" s="44" t="s">
        <v>57</v>
      </c>
      <c r="H59" s="45"/>
      <c r="I59" s="20"/>
      <c r="J59" s="42" t="s">
        <v>56</v>
      </c>
      <c r="K59" s="43"/>
      <c r="L59" s="43"/>
      <c r="M59" s="43"/>
      <c r="N59" s="44" t="s">
        <v>57</v>
      </c>
      <c r="O59" s="43"/>
      <c r="P59" s="45"/>
      <c r="Q59" s="20"/>
      <c r="R59" s="22"/>
    </row>
    <row r="60" spans="2:18" ht="13.5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6"/>
    </row>
    <row r="61" spans="2:18" s="18" customFormat="1" ht="14.4">
      <c r="B61" s="19"/>
      <c r="C61" s="20"/>
      <c r="D61" s="38" t="s">
        <v>58</v>
      </c>
      <c r="E61" s="26"/>
      <c r="F61" s="26"/>
      <c r="G61" s="26"/>
      <c r="H61" s="39"/>
      <c r="I61" s="20"/>
      <c r="J61" s="38" t="s">
        <v>59</v>
      </c>
      <c r="K61" s="26"/>
      <c r="L61" s="26"/>
      <c r="M61" s="26"/>
      <c r="N61" s="26"/>
      <c r="O61" s="26"/>
      <c r="P61" s="39"/>
      <c r="Q61" s="20"/>
      <c r="R61" s="22"/>
    </row>
    <row r="62" spans="2:18" ht="13.5">
      <c r="B62" s="14"/>
      <c r="C62" s="15"/>
      <c r="D62" s="40"/>
      <c r="E62" s="15"/>
      <c r="F62" s="15"/>
      <c r="G62" s="15"/>
      <c r="H62" s="41"/>
      <c r="I62" s="15"/>
      <c r="J62" s="40"/>
      <c r="K62" s="15"/>
      <c r="L62" s="15"/>
      <c r="M62" s="15"/>
      <c r="N62" s="15"/>
      <c r="O62" s="15"/>
      <c r="P62" s="41"/>
      <c r="Q62" s="15"/>
      <c r="R62" s="16"/>
    </row>
    <row r="63" spans="2:18" ht="13.5">
      <c r="B63" s="14"/>
      <c r="C63" s="15"/>
      <c r="D63" s="40"/>
      <c r="E63" s="15"/>
      <c r="F63" s="15"/>
      <c r="G63" s="15"/>
      <c r="H63" s="41"/>
      <c r="I63" s="15"/>
      <c r="J63" s="40"/>
      <c r="K63" s="15"/>
      <c r="L63" s="15"/>
      <c r="M63" s="15"/>
      <c r="N63" s="15"/>
      <c r="O63" s="15"/>
      <c r="P63" s="41"/>
      <c r="Q63" s="15"/>
      <c r="R63" s="16"/>
    </row>
    <row r="64" spans="2:18" ht="13.5">
      <c r="B64" s="14"/>
      <c r="C64" s="15"/>
      <c r="D64" s="40"/>
      <c r="E64" s="15"/>
      <c r="F64" s="15"/>
      <c r="G64" s="15"/>
      <c r="H64" s="41"/>
      <c r="I64" s="15"/>
      <c r="J64" s="40"/>
      <c r="K64" s="15"/>
      <c r="L64" s="15"/>
      <c r="M64" s="15"/>
      <c r="N64" s="15"/>
      <c r="O64" s="15"/>
      <c r="P64" s="41"/>
      <c r="Q64" s="15"/>
      <c r="R64" s="16"/>
    </row>
    <row r="65" spans="2:18" ht="13.5">
      <c r="B65" s="14"/>
      <c r="C65" s="15"/>
      <c r="D65" s="40"/>
      <c r="E65" s="15"/>
      <c r="F65" s="15"/>
      <c r="G65" s="15"/>
      <c r="H65" s="41"/>
      <c r="I65" s="15"/>
      <c r="J65" s="40"/>
      <c r="K65" s="15"/>
      <c r="L65" s="15"/>
      <c r="M65" s="15"/>
      <c r="N65" s="15"/>
      <c r="O65" s="15"/>
      <c r="P65" s="41"/>
      <c r="Q65" s="15"/>
      <c r="R65" s="16"/>
    </row>
    <row r="66" spans="2:18" ht="13.5">
      <c r="B66" s="14"/>
      <c r="C66" s="15"/>
      <c r="D66" s="40"/>
      <c r="E66" s="15"/>
      <c r="F66" s="15"/>
      <c r="G66" s="15"/>
      <c r="H66" s="41"/>
      <c r="I66" s="15"/>
      <c r="J66" s="40"/>
      <c r="K66" s="15"/>
      <c r="L66" s="15"/>
      <c r="M66" s="15"/>
      <c r="N66" s="15"/>
      <c r="O66" s="15"/>
      <c r="P66" s="41"/>
      <c r="Q66" s="15"/>
      <c r="R66" s="16"/>
    </row>
    <row r="67" spans="2:18" ht="13.5">
      <c r="B67" s="14"/>
      <c r="C67" s="15"/>
      <c r="D67" s="40"/>
      <c r="E67" s="15"/>
      <c r="F67" s="15"/>
      <c r="G67" s="15"/>
      <c r="H67" s="41"/>
      <c r="I67" s="15"/>
      <c r="J67" s="40"/>
      <c r="K67" s="15"/>
      <c r="L67" s="15"/>
      <c r="M67" s="15"/>
      <c r="N67" s="15"/>
      <c r="O67" s="15"/>
      <c r="P67" s="41"/>
      <c r="Q67" s="15"/>
      <c r="R67" s="16"/>
    </row>
    <row r="68" spans="2:18" ht="13.5">
      <c r="B68" s="14"/>
      <c r="C68" s="15"/>
      <c r="D68" s="40"/>
      <c r="E68" s="15"/>
      <c r="F68" s="15"/>
      <c r="G68" s="15"/>
      <c r="H68" s="41"/>
      <c r="I68" s="15"/>
      <c r="J68" s="40"/>
      <c r="K68" s="15"/>
      <c r="L68" s="15"/>
      <c r="M68" s="15"/>
      <c r="N68" s="15"/>
      <c r="O68" s="15"/>
      <c r="P68" s="41"/>
      <c r="Q68" s="15"/>
      <c r="R68" s="16"/>
    </row>
    <row r="69" spans="2:18" ht="13.5">
      <c r="B69" s="14"/>
      <c r="C69" s="15"/>
      <c r="D69" s="40"/>
      <c r="E69" s="15"/>
      <c r="F69" s="15"/>
      <c r="G69" s="15"/>
      <c r="H69" s="41"/>
      <c r="I69" s="15"/>
      <c r="J69" s="40"/>
      <c r="K69" s="15"/>
      <c r="L69" s="15"/>
      <c r="M69" s="15"/>
      <c r="N69" s="15"/>
      <c r="O69" s="15"/>
      <c r="P69" s="41"/>
      <c r="Q69" s="15"/>
      <c r="R69" s="16"/>
    </row>
    <row r="70" spans="2:18" s="18" customFormat="1" ht="14.4">
      <c r="B70" s="19"/>
      <c r="C70" s="20"/>
      <c r="D70" s="42" t="s">
        <v>56</v>
      </c>
      <c r="E70" s="43"/>
      <c r="F70" s="43"/>
      <c r="G70" s="44" t="s">
        <v>57</v>
      </c>
      <c r="H70" s="45"/>
      <c r="I70" s="20"/>
      <c r="J70" s="42" t="s">
        <v>56</v>
      </c>
      <c r="K70" s="43"/>
      <c r="L70" s="43"/>
      <c r="M70" s="43"/>
      <c r="N70" s="44" t="s">
        <v>57</v>
      </c>
      <c r="O70" s="43"/>
      <c r="P70" s="45"/>
      <c r="Q70" s="20"/>
      <c r="R70" s="22"/>
    </row>
    <row r="71" spans="2:18" s="18" customFormat="1" ht="14.4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18" customFormat="1" ht="6.9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2:18" s="18" customFormat="1" ht="36.9" customHeight="1">
      <c r="B76" s="19"/>
      <c r="C76" s="439" t="s">
        <v>94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22"/>
    </row>
    <row r="77" spans="2:18" s="18" customFormat="1" ht="6.9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2"/>
    </row>
    <row r="78" spans="2:18" s="18" customFormat="1" ht="36.9" customHeight="1">
      <c r="B78" s="19"/>
      <c r="C78" s="52" t="s">
        <v>15</v>
      </c>
      <c r="D78" s="20"/>
      <c r="E78" s="20"/>
      <c r="F78" s="442" t="str">
        <f>F6</f>
        <v>SLZN - Praha 7 Strojnická 27 - stavební úpravy 6NP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20"/>
      <c r="R78" s="22"/>
    </row>
    <row r="79" spans="2:18" s="18" customFormat="1" ht="6.9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2"/>
    </row>
    <row r="80" spans="2:18" s="18" customFormat="1" ht="18" customHeight="1">
      <c r="B80" s="19"/>
      <c r="C80" s="23" t="s">
        <v>21</v>
      </c>
      <c r="D80" s="20"/>
      <c r="E80" s="20"/>
      <c r="F80" s="24" t="str">
        <f>F8</f>
        <v>Praha 7</v>
      </c>
      <c r="G80" s="20"/>
      <c r="H80" s="20"/>
      <c r="I80" s="20"/>
      <c r="J80" s="20"/>
      <c r="K80" s="23" t="s">
        <v>23</v>
      </c>
      <c r="L80" s="20"/>
      <c r="M80" s="493" t="str">
        <f>IF(O8="","",O8)</f>
        <v>1.4.2016</v>
      </c>
      <c r="N80" s="426"/>
      <c r="O80" s="426"/>
      <c r="P80" s="426"/>
      <c r="Q80" s="20"/>
      <c r="R80" s="22"/>
    </row>
    <row r="81" spans="2:18" s="18" customFormat="1" ht="6.9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2"/>
    </row>
    <row r="82" spans="2:18" s="18" customFormat="1" ht="13.2">
      <c r="B82" s="19"/>
      <c r="C82" s="23" t="s">
        <v>27</v>
      </c>
      <c r="D82" s="20"/>
      <c r="E82" s="20"/>
      <c r="F82" s="24" t="str">
        <f>E11</f>
        <v>SLZN</v>
      </c>
      <c r="G82" s="20"/>
      <c r="H82" s="20"/>
      <c r="I82" s="20"/>
      <c r="J82" s="20"/>
      <c r="K82" s="23" t="s">
        <v>33</v>
      </c>
      <c r="L82" s="20"/>
      <c r="M82" s="449" t="str">
        <f>E17</f>
        <v>REINVEST spol. s r.p.</v>
      </c>
      <c r="N82" s="426"/>
      <c r="O82" s="426"/>
      <c r="P82" s="426"/>
      <c r="Q82" s="426"/>
      <c r="R82" s="22"/>
    </row>
    <row r="83" spans="2:18" s="18" customFormat="1" ht="14.4" customHeight="1">
      <c r="B83" s="19"/>
      <c r="C83" s="23" t="s">
        <v>31</v>
      </c>
      <c r="D83" s="20"/>
      <c r="E83" s="20"/>
      <c r="F83" s="24" t="str">
        <f>IF(E14="","",E14)</f>
        <v xml:space="preserve"> </v>
      </c>
      <c r="G83" s="20"/>
      <c r="H83" s="20"/>
      <c r="I83" s="20"/>
      <c r="J83" s="20"/>
      <c r="K83" s="23" t="s">
        <v>36</v>
      </c>
      <c r="L83" s="20"/>
      <c r="M83" s="449" t="str">
        <f>E20</f>
        <v>REINVEST spol. s r.o.</v>
      </c>
      <c r="N83" s="426"/>
      <c r="O83" s="426"/>
      <c r="P83" s="426"/>
      <c r="Q83" s="426"/>
      <c r="R83" s="22"/>
    </row>
    <row r="84" spans="2:18" s="18" customFormat="1" ht="10.35" customHeight="1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2"/>
    </row>
    <row r="85" spans="2:18" s="18" customFormat="1" ht="29.25" customHeight="1">
      <c r="B85" s="19"/>
      <c r="C85" s="498" t="s">
        <v>95</v>
      </c>
      <c r="D85" s="492"/>
      <c r="E85" s="492"/>
      <c r="F85" s="492"/>
      <c r="G85" s="492"/>
      <c r="H85" s="33"/>
      <c r="I85" s="33"/>
      <c r="J85" s="33"/>
      <c r="K85" s="33"/>
      <c r="L85" s="33"/>
      <c r="M85" s="33"/>
      <c r="N85" s="498" t="s">
        <v>96</v>
      </c>
      <c r="O85" s="426"/>
      <c r="P85" s="426"/>
      <c r="Q85" s="426"/>
      <c r="R85" s="22"/>
    </row>
    <row r="86" spans="2:18" s="18" customFormat="1" ht="10.3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2"/>
    </row>
    <row r="87" spans="2:46" s="18" customFormat="1" ht="29.25" customHeight="1">
      <c r="B87" s="19"/>
      <c r="C87" s="53" t="s">
        <v>97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433">
        <f>N137</f>
        <v>0</v>
      </c>
      <c r="O87" s="426"/>
      <c r="P87" s="426"/>
      <c r="Q87" s="426"/>
      <c r="R87" s="22"/>
      <c r="AT87" s="10" t="s">
        <v>98</v>
      </c>
    </row>
    <row r="88" spans="2:18" s="58" customFormat="1" ht="24.9" customHeight="1">
      <c r="B88" s="54"/>
      <c r="C88" s="55"/>
      <c r="D88" s="56" t="s">
        <v>99</v>
      </c>
      <c r="E88" s="55"/>
      <c r="F88" s="55"/>
      <c r="G88" s="55"/>
      <c r="H88" s="55"/>
      <c r="I88" s="55"/>
      <c r="J88" s="55"/>
      <c r="K88" s="55"/>
      <c r="L88" s="55"/>
      <c r="M88" s="55"/>
      <c r="N88" s="476">
        <f>N138</f>
        <v>0</v>
      </c>
      <c r="O88" s="494"/>
      <c r="P88" s="494"/>
      <c r="Q88" s="494"/>
      <c r="R88" s="57"/>
    </row>
    <row r="89" spans="2:18" s="63" customFormat="1" ht="19.95" customHeight="1">
      <c r="B89" s="59"/>
      <c r="C89" s="60"/>
      <c r="D89" s="61" t="s">
        <v>100</v>
      </c>
      <c r="E89" s="60"/>
      <c r="F89" s="60"/>
      <c r="G89" s="60"/>
      <c r="H89" s="60"/>
      <c r="I89" s="60"/>
      <c r="J89" s="60"/>
      <c r="K89" s="60"/>
      <c r="L89" s="60"/>
      <c r="M89" s="60"/>
      <c r="N89" s="495">
        <f>N139</f>
        <v>0</v>
      </c>
      <c r="O89" s="496"/>
      <c r="P89" s="496"/>
      <c r="Q89" s="496"/>
      <c r="R89" s="62"/>
    </row>
    <row r="90" spans="2:18" s="63" customFormat="1" ht="19.95" customHeight="1">
      <c r="B90" s="59"/>
      <c r="C90" s="60"/>
      <c r="D90" s="61" t="s">
        <v>101</v>
      </c>
      <c r="E90" s="60"/>
      <c r="F90" s="60"/>
      <c r="G90" s="60"/>
      <c r="H90" s="60"/>
      <c r="I90" s="60"/>
      <c r="J90" s="60"/>
      <c r="K90" s="60"/>
      <c r="L90" s="60"/>
      <c r="M90" s="60"/>
      <c r="N90" s="495">
        <f>N143</f>
        <v>0</v>
      </c>
      <c r="O90" s="496"/>
      <c r="P90" s="496"/>
      <c r="Q90" s="496"/>
      <c r="R90" s="62"/>
    </row>
    <row r="91" spans="2:18" s="63" customFormat="1" ht="19.95" customHeight="1">
      <c r="B91" s="59"/>
      <c r="C91" s="60"/>
      <c r="D91" s="61" t="s">
        <v>102</v>
      </c>
      <c r="E91" s="60"/>
      <c r="F91" s="60"/>
      <c r="G91" s="60"/>
      <c r="H91" s="60"/>
      <c r="I91" s="60"/>
      <c r="J91" s="60"/>
      <c r="K91" s="60"/>
      <c r="L91" s="60"/>
      <c r="M91" s="60"/>
      <c r="N91" s="495">
        <f>N149</f>
        <v>0</v>
      </c>
      <c r="O91" s="496"/>
      <c r="P91" s="496"/>
      <c r="Q91" s="496"/>
      <c r="R91" s="62"/>
    </row>
    <row r="92" spans="2:18" s="63" customFormat="1" ht="19.95" customHeight="1">
      <c r="B92" s="59"/>
      <c r="C92" s="60"/>
      <c r="D92" s="61" t="s">
        <v>103</v>
      </c>
      <c r="E92" s="60"/>
      <c r="F92" s="60"/>
      <c r="G92" s="60"/>
      <c r="H92" s="60"/>
      <c r="I92" s="60"/>
      <c r="J92" s="60"/>
      <c r="K92" s="60"/>
      <c r="L92" s="60"/>
      <c r="M92" s="60"/>
      <c r="N92" s="495">
        <f>N162</f>
        <v>0</v>
      </c>
      <c r="O92" s="496"/>
      <c r="P92" s="496"/>
      <c r="Q92" s="496"/>
      <c r="R92" s="62"/>
    </row>
    <row r="93" spans="2:18" s="58" customFormat="1" ht="24.9" customHeight="1">
      <c r="B93" s="54"/>
      <c r="C93" s="55"/>
      <c r="D93" s="56" t="s">
        <v>104</v>
      </c>
      <c r="E93" s="55"/>
      <c r="F93" s="55"/>
      <c r="G93" s="55"/>
      <c r="H93" s="55"/>
      <c r="I93" s="55"/>
      <c r="J93" s="55"/>
      <c r="K93" s="55"/>
      <c r="L93" s="55"/>
      <c r="M93" s="55"/>
      <c r="N93" s="476">
        <f>N170</f>
        <v>0</v>
      </c>
      <c r="O93" s="494"/>
      <c r="P93" s="494"/>
      <c r="Q93" s="494"/>
      <c r="R93" s="57"/>
    </row>
    <row r="94" spans="2:18" s="63" customFormat="1" ht="19.95" customHeight="1">
      <c r="B94" s="59"/>
      <c r="C94" s="60"/>
      <c r="D94" s="61" t="s">
        <v>105</v>
      </c>
      <c r="E94" s="60"/>
      <c r="F94" s="60"/>
      <c r="G94" s="60"/>
      <c r="H94" s="60"/>
      <c r="I94" s="60"/>
      <c r="J94" s="60"/>
      <c r="K94" s="60"/>
      <c r="L94" s="60"/>
      <c r="M94" s="60"/>
      <c r="N94" s="495">
        <f>N171</f>
        <v>0</v>
      </c>
      <c r="O94" s="496"/>
      <c r="P94" s="496"/>
      <c r="Q94" s="496"/>
      <c r="R94" s="62"/>
    </row>
    <row r="95" spans="2:18" s="63" customFormat="1" ht="19.95" customHeight="1">
      <c r="B95" s="59"/>
      <c r="C95" s="60"/>
      <c r="D95" s="61" t="s">
        <v>106</v>
      </c>
      <c r="E95" s="60"/>
      <c r="F95" s="60"/>
      <c r="G95" s="60"/>
      <c r="H95" s="60"/>
      <c r="I95" s="60"/>
      <c r="J95" s="60"/>
      <c r="K95" s="60"/>
      <c r="L95" s="60"/>
      <c r="M95" s="60"/>
      <c r="N95" s="495">
        <f>N173</f>
        <v>0</v>
      </c>
      <c r="O95" s="496"/>
      <c r="P95" s="496"/>
      <c r="Q95" s="496"/>
      <c r="R95" s="62"/>
    </row>
    <row r="96" spans="2:18" s="63" customFormat="1" ht="19.95" customHeight="1">
      <c r="B96" s="59"/>
      <c r="C96" s="60"/>
      <c r="D96" s="61" t="s">
        <v>107</v>
      </c>
      <c r="E96" s="60"/>
      <c r="F96" s="60"/>
      <c r="G96" s="60"/>
      <c r="H96" s="60"/>
      <c r="I96" s="60"/>
      <c r="J96" s="60"/>
      <c r="K96" s="60"/>
      <c r="L96" s="60"/>
      <c r="M96" s="60"/>
      <c r="N96" s="495">
        <f>N178</f>
        <v>0</v>
      </c>
      <c r="O96" s="496"/>
      <c r="P96" s="496"/>
      <c r="Q96" s="496"/>
      <c r="R96" s="62"/>
    </row>
    <row r="97" spans="2:18" s="63" customFormat="1" ht="19.95" customHeight="1">
      <c r="B97" s="59"/>
      <c r="C97" s="60"/>
      <c r="D97" s="61" t="s">
        <v>108</v>
      </c>
      <c r="E97" s="60"/>
      <c r="F97" s="60"/>
      <c r="G97" s="60"/>
      <c r="H97" s="60"/>
      <c r="I97" s="60"/>
      <c r="J97" s="60"/>
      <c r="K97" s="60"/>
      <c r="L97" s="60"/>
      <c r="M97" s="60"/>
      <c r="N97" s="495">
        <f>N180</f>
        <v>0</v>
      </c>
      <c r="O97" s="496"/>
      <c r="P97" s="496"/>
      <c r="Q97" s="496"/>
      <c r="R97" s="62"/>
    </row>
    <row r="98" spans="2:18" s="63" customFormat="1" ht="19.95" customHeight="1">
      <c r="B98" s="59"/>
      <c r="C98" s="60"/>
      <c r="D98" s="61" t="s">
        <v>109</v>
      </c>
      <c r="E98" s="60"/>
      <c r="F98" s="60"/>
      <c r="G98" s="60"/>
      <c r="H98" s="60"/>
      <c r="I98" s="60"/>
      <c r="J98" s="60"/>
      <c r="K98" s="60"/>
      <c r="L98" s="60"/>
      <c r="M98" s="60"/>
      <c r="N98" s="495">
        <f>N185</f>
        <v>0</v>
      </c>
      <c r="O98" s="496"/>
      <c r="P98" s="496"/>
      <c r="Q98" s="496"/>
      <c r="R98" s="62"/>
    </row>
    <row r="99" spans="2:18" s="63" customFormat="1" ht="19.95" customHeight="1">
      <c r="B99" s="59"/>
      <c r="C99" s="60"/>
      <c r="D99" s="61" t="s">
        <v>110</v>
      </c>
      <c r="E99" s="60"/>
      <c r="F99" s="60"/>
      <c r="G99" s="60"/>
      <c r="H99" s="60"/>
      <c r="I99" s="60"/>
      <c r="J99" s="60"/>
      <c r="K99" s="60"/>
      <c r="L99" s="60"/>
      <c r="M99" s="60"/>
      <c r="N99" s="495">
        <f>N194</f>
        <v>0</v>
      </c>
      <c r="O99" s="496"/>
      <c r="P99" s="496"/>
      <c r="Q99" s="496"/>
      <c r="R99" s="62"/>
    </row>
    <row r="100" spans="2:18" s="63" customFormat="1" ht="19.95" customHeight="1">
      <c r="B100" s="59"/>
      <c r="C100" s="60"/>
      <c r="D100" s="61" t="s">
        <v>111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495">
        <f>N203</f>
        <v>0</v>
      </c>
      <c r="O100" s="496"/>
      <c r="P100" s="496"/>
      <c r="Q100" s="496"/>
      <c r="R100" s="62"/>
    </row>
    <row r="101" spans="2:18" s="63" customFormat="1" ht="19.95" customHeight="1">
      <c r="B101" s="59"/>
      <c r="C101" s="60"/>
      <c r="D101" s="61" t="s">
        <v>112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495">
        <f>N205</f>
        <v>0</v>
      </c>
      <c r="O101" s="496"/>
      <c r="P101" s="496"/>
      <c r="Q101" s="496"/>
      <c r="R101" s="62"/>
    </row>
    <row r="102" spans="2:18" s="63" customFormat="1" ht="19.95" customHeight="1">
      <c r="B102" s="59"/>
      <c r="C102" s="60"/>
      <c r="D102" s="61" t="s">
        <v>113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495">
        <f>N225</f>
        <v>0</v>
      </c>
      <c r="O102" s="496"/>
      <c r="P102" s="496"/>
      <c r="Q102" s="496"/>
      <c r="R102" s="62"/>
    </row>
    <row r="103" spans="2:18" s="63" customFormat="1" ht="19.95" customHeight="1">
      <c r="B103" s="59"/>
      <c r="C103" s="60"/>
      <c r="D103" s="61" t="s">
        <v>114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495">
        <f>N228</f>
        <v>0</v>
      </c>
      <c r="O103" s="496"/>
      <c r="P103" s="496"/>
      <c r="Q103" s="496"/>
      <c r="R103" s="62"/>
    </row>
    <row r="104" spans="2:18" s="63" customFormat="1" ht="19.95" customHeight="1">
      <c r="B104" s="59"/>
      <c r="C104" s="60"/>
      <c r="D104" s="61" t="s">
        <v>115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495">
        <f>N230</f>
        <v>0</v>
      </c>
      <c r="O104" s="496"/>
      <c r="P104" s="496"/>
      <c r="Q104" s="496"/>
      <c r="R104" s="62"/>
    </row>
    <row r="105" spans="2:18" s="63" customFormat="1" ht="19.95" customHeight="1">
      <c r="B105" s="59"/>
      <c r="C105" s="60"/>
      <c r="D105" s="61" t="s">
        <v>116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495">
        <f>N232</f>
        <v>0</v>
      </c>
      <c r="O105" s="496"/>
      <c r="P105" s="496"/>
      <c r="Q105" s="496"/>
      <c r="R105" s="62"/>
    </row>
    <row r="106" spans="2:18" s="63" customFormat="1" ht="19.95" customHeight="1">
      <c r="B106" s="59"/>
      <c r="C106" s="60"/>
      <c r="D106" s="61" t="s">
        <v>117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495">
        <f>N248</f>
        <v>0</v>
      </c>
      <c r="O106" s="496"/>
      <c r="P106" s="496"/>
      <c r="Q106" s="496"/>
      <c r="R106" s="62"/>
    </row>
    <row r="107" spans="2:18" s="63" customFormat="1" ht="19.95" customHeight="1">
      <c r="B107" s="59"/>
      <c r="C107" s="60"/>
      <c r="D107" s="61" t="s">
        <v>118</v>
      </c>
      <c r="E107" s="60"/>
      <c r="F107" s="60"/>
      <c r="G107" s="60"/>
      <c r="H107" s="60"/>
      <c r="I107" s="60"/>
      <c r="J107" s="60"/>
      <c r="K107" s="60"/>
      <c r="L107" s="60"/>
      <c r="M107" s="60"/>
      <c r="N107" s="495">
        <f>N276</f>
        <v>0</v>
      </c>
      <c r="O107" s="496"/>
      <c r="P107" s="496"/>
      <c r="Q107" s="496"/>
      <c r="R107" s="62"/>
    </row>
    <row r="108" spans="2:18" s="63" customFormat="1" ht="19.95" customHeight="1">
      <c r="B108" s="59"/>
      <c r="C108" s="60"/>
      <c r="D108" s="61" t="s">
        <v>119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495">
        <f>N286</f>
        <v>0</v>
      </c>
      <c r="O108" s="496"/>
      <c r="P108" s="496"/>
      <c r="Q108" s="496"/>
      <c r="R108" s="62"/>
    </row>
    <row r="109" spans="2:18" s="63" customFormat="1" ht="19.95" customHeight="1">
      <c r="B109" s="59"/>
      <c r="C109" s="60"/>
      <c r="D109" s="61" t="s">
        <v>120</v>
      </c>
      <c r="E109" s="60"/>
      <c r="F109" s="60"/>
      <c r="G109" s="60"/>
      <c r="H109" s="60"/>
      <c r="I109" s="60"/>
      <c r="J109" s="60"/>
      <c r="K109" s="60"/>
      <c r="L109" s="60"/>
      <c r="M109" s="60"/>
      <c r="N109" s="495">
        <f>N292</f>
        <v>0</v>
      </c>
      <c r="O109" s="496"/>
      <c r="P109" s="496"/>
      <c r="Q109" s="496"/>
      <c r="R109" s="62"/>
    </row>
    <row r="110" spans="2:18" s="63" customFormat="1" ht="19.95" customHeight="1">
      <c r="B110" s="59"/>
      <c r="C110" s="60"/>
      <c r="D110" s="61" t="s">
        <v>121</v>
      </c>
      <c r="E110" s="60"/>
      <c r="F110" s="60"/>
      <c r="G110" s="60"/>
      <c r="H110" s="60"/>
      <c r="I110" s="60"/>
      <c r="J110" s="60"/>
      <c r="K110" s="60"/>
      <c r="L110" s="60"/>
      <c r="M110" s="60"/>
      <c r="N110" s="495">
        <f>N304</f>
        <v>0</v>
      </c>
      <c r="O110" s="496"/>
      <c r="P110" s="496"/>
      <c r="Q110" s="496"/>
      <c r="R110" s="62"/>
    </row>
    <row r="111" spans="2:18" s="63" customFormat="1" ht="19.95" customHeight="1">
      <c r="B111" s="59"/>
      <c r="C111" s="60"/>
      <c r="D111" s="61" t="s">
        <v>122</v>
      </c>
      <c r="E111" s="60"/>
      <c r="F111" s="60"/>
      <c r="G111" s="60"/>
      <c r="H111" s="60"/>
      <c r="I111" s="60"/>
      <c r="J111" s="60"/>
      <c r="K111" s="60"/>
      <c r="L111" s="60"/>
      <c r="M111" s="60"/>
      <c r="N111" s="495">
        <f>N308</f>
        <v>0</v>
      </c>
      <c r="O111" s="496"/>
      <c r="P111" s="496"/>
      <c r="Q111" s="496"/>
      <c r="R111" s="62"/>
    </row>
    <row r="112" spans="2:18" s="63" customFormat="1" ht="19.95" customHeight="1">
      <c r="B112" s="59"/>
      <c r="C112" s="60"/>
      <c r="D112" s="61" t="s">
        <v>123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495">
        <f>N311</f>
        <v>0</v>
      </c>
      <c r="O112" s="496"/>
      <c r="P112" s="496"/>
      <c r="Q112" s="496"/>
      <c r="R112" s="62"/>
    </row>
    <row r="113" spans="2:18" s="58" customFormat="1" ht="24.9" customHeight="1">
      <c r="B113" s="54"/>
      <c r="C113" s="55"/>
      <c r="D113" s="56" t="s">
        <v>124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476">
        <f>N314</f>
        <v>0</v>
      </c>
      <c r="O113" s="494"/>
      <c r="P113" s="494"/>
      <c r="Q113" s="494"/>
      <c r="R113" s="57"/>
    </row>
    <row r="114" spans="2:18" s="63" customFormat="1" ht="19.95" customHeight="1">
      <c r="B114" s="59"/>
      <c r="C114" s="60"/>
      <c r="D114" s="61" t="s">
        <v>125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495">
        <f>N318</f>
        <v>0</v>
      </c>
      <c r="O114" s="496"/>
      <c r="P114" s="496"/>
      <c r="Q114" s="496"/>
      <c r="R114" s="62"/>
    </row>
    <row r="115" spans="2:18" s="18" customFormat="1" ht="21.75" customHeight="1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2"/>
    </row>
    <row r="116" spans="2:20" s="18" customFormat="1" ht="29.25" customHeight="1">
      <c r="B116" s="19"/>
      <c r="C116" s="53" t="s">
        <v>126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497">
        <f>ROUND(N117+N118+N119,2)</f>
        <v>0</v>
      </c>
      <c r="O116" s="426"/>
      <c r="P116" s="426"/>
      <c r="Q116" s="426"/>
      <c r="R116" s="22"/>
      <c r="S116" s="64"/>
      <c r="T116" s="65" t="s">
        <v>44</v>
      </c>
    </row>
    <row r="117" spans="2:61" s="18" customFormat="1" ht="18" customHeight="1">
      <c r="B117" s="19"/>
      <c r="C117" s="20"/>
      <c r="D117" s="489" t="s">
        <v>127</v>
      </c>
      <c r="E117" s="426"/>
      <c r="F117" s="426"/>
      <c r="G117" s="426"/>
      <c r="H117" s="426"/>
      <c r="I117" s="20"/>
      <c r="J117" s="20"/>
      <c r="K117" s="20"/>
      <c r="L117" s="20"/>
      <c r="M117" s="20"/>
      <c r="N117" s="490"/>
      <c r="O117" s="491"/>
      <c r="P117" s="491"/>
      <c r="Q117" s="491"/>
      <c r="R117" s="22"/>
      <c r="S117" s="66"/>
      <c r="T117" s="67" t="s">
        <v>45</v>
      </c>
      <c r="AX117" s="10" t="s">
        <v>128</v>
      </c>
      <c r="BD117" s="68">
        <f>IF(T117="základní",N117,0)</f>
        <v>0</v>
      </c>
      <c r="BE117" s="68">
        <f>IF(T117="snížená",N117,0)</f>
        <v>0</v>
      </c>
      <c r="BF117" s="68">
        <f>IF(T117="zákl. přenesená",N117,0)</f>
        <v>0</v>
      </c>
      <c r="BG117" s="68">
        <f>IF(T117="sníž. přenesená",N117,0)</f>
        <v>0</v>
      </c>
      <c r="BH117" s="68">
        <f>IF(T117="nulová",N117,0)</f>
        <v>0</v>
      </c>
      <c r="BI117" s="10" t="s">
        <v>20</v>
      </c>
    </row>
    <row r="118" spans="2:61" s="18" customFormat="1" ht="18" customHeight="1">
      <c r="B118" s="19"/>
      <c r="C118" s="20"/>
      <c r="D118" s="489" t="s">
        <v>129</v>
      </c>
      <c r="E118" s="426"/>
      <c r="F118" s="426"/>
      <c r="G118" s="426"/>
      <c r="H118" s="426"/>
      <c r="I118" s="20"/>
      <c r="J118" s="20"/>
      <c r="K118" s="20"/>
      <c r="L118" s="20"/>
      <c r="M118" s="20"/>
      <c r="N118" s="490"/>
      <c r="O118" s="491"/>
      <c r="P118" s="491"/>
      <c r="Q118" s="491"/>
      <c r="R118" s="22"/>
      <c r="S118" s="66"/>
      <c r="T118" s="67" t="s">
        <v>45</v>
      </c>
      <c r="AX118" s="10" t="s">
        <v>128</v>
      </c>
      <c r="BD118" s="68">
        <f>IF(T118="základní",N118,0)</f>
        <v>0</v>
      </c>
      <c r="BE118" s="68">
        <f>IF(T118="snížená",N118,0)</f>
        <v>0</v>
      </c>
      <c r="BF118" s="68">
        <f>IF(T118="zákl. přenesená",N118,0)</f>
        <v>0</v>
      </c>
      <c r="BG118" s="68">
        <f>IF(T118="sníž. přenesená",N118,0)</f>
        <v>0</v>
      </c>
      <c r="BH118" s="68">
        <f>IF(T118="nulová",N118,0)</f>
        <v>0</v>
      </c>
      <c r="BI118" s="10" t="s">
        <v>20</v>
      </c>
    </row>
    <row r="119" spans="2:61" s="18" customFormat="1" ht="18" customHeight="1">
      <c r="B119" s="19"/>
      <c r="C119" s="20"/>
      <c r="D119" s="489" t="s">
        <v>130</v>
      </c>
      <c r="E119" s="426"/>
      <c r="F119" s="426"/>
      <c r="G119" s="426"/>
      <c r="H119" s="426"/>
      <c r="I119" s="20"/>
      <c r="J119" s="20"/>
      <c r="K119" s="20"/>
      <c r="L119" s="20"/>
      <c r="M119" s="20"/>
      <c r="N119" s="490"/>
      <c r="O119" s="491"/>
      <c r="P119" s="491"/>
      <c r="Q119" s="491"/>
      <c r="R119" s="22"/>
      <c r="S119" s="69"/>
      <c r="T119" s="70" t="s">
        <v>45</v>
      </c>
      <c r="AX119" s="10" t="s">
        <v>128</v>
      </c>
      <c r="BD119" s="68">
        <f>IF(T119="základní",N119,0)</f>
        <v>0</v>
      </c>
      <c r="BE119" s="68">
        <f>IF(T119="snížená",N119,0)</f>
        <v>0</v>
      </c>
      <c r="BF119" s="68">
        <f>IF(T119="zákl. přenesená",N119,0)</f>
        <v>0</v>
      </c>
      <c r="BG119" s="68">
        <f>IF(T119="sníž. přenesená",N119,0)</f>
        <v>0</v>
      </c>
      <c r="BH119" s="68">
        <f>IF(T119="nulová",N119,0)</f>
        <v>0</v>
      </c>
      <c r="BI119" s="10" t="s">
        <v>20</v>
      </c>
    </row>
    <row r="120" spans="2:18" s="18" customFormat="1" ht="18" customHeight="1"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2"/>
    </row>
    <row r="121" spans="2:18" s="18" customFormat="1" ht="29.25" customHeight="1">
      <c r="B121" s="19"/>
      <c r="C121" s="71" t="s">
        <v>88</v>
      </c>
      <c r="D121" s="33"/>
      <c r="E121" s="33"/>
      <c r="F121" s="33"/>
      <c r="G121" s="33"/>
      <c r="H121" s="33"/>
      <c r="I121" s="33"/>
      <c r="J121" s="33"/>
      <c r="K121" s="33"/>
      <c r="L121" s="434">
        <f>ROUND(SUM(N87+N116),2)</f>
        <v>0</v>
      </c>
      <c r="M121" s="492"/>
      <c r="N121" s="492"/>
      <c r="O121" s="492"/>
      <c r="P121" s="492"/>
      <c r="Q121" s="492"/>
      <c r="R121" s="22"/>
    </row>
    <row r="122" spans="2:18" s="18" customFormat="1" ht="6.9" customHeight="1"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8"/>
    </row>
    <row r="126" spans="2:18" s="18" customFormat="1" ht="6.9" customHeight="1"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1"/>
    </row>
    <row r="127" spans="2:18" s="18" customFormat="1" ht="36.9" customHeight="1">
      <c r="B127" s="19"/>
      <c r="C127" s="439" t="s">
        <v>131</v>
      </c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22"/>
    </row>
    <row r="128" spans="2:18" s="18" customFormat="1" ht="6.9" customHeight="1"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2"/>
    </row>
    <row r="129" spans="2:18" s="18" customFormat="1" ht="36.9" customHeight="1">
      <c r="B129" s="19"/>
      <c r="C129" s="52" t="s">
        <v>15</v>
      </c>
      <c r="D129" s="20"/>
      <c r="E129" s="20"/>
      <c r="F129" s="442" t="str">
        <f>F6</f>
        <v>SLZN - Praha 7 Strojnická 27 - stavební úpravy 6NP</v>
      </c>
      <c r="G129" s="426"/>
      <c r="H129" s="426"/>
      <c r="I129" s="426"/>
      <c r="J129" s="426"/>
      <c r="K129" s="426"/>
      <c r="L129" s="426"/>
      <c r="M129" s="426"/>
      <c r="N129" s="426"/>
      <c r="O129" s="426"/>
      <c r="P129" s="426"/>
      <c r="Q129" s="20"/>
      <c r="R129" s="22"/>
    </row>
    <row r="130" spans="2:18" s="18" customFormat="1" ht="6.9" customHeight="1"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2"/>
    </row>
    <row r="131" spans="2:18" s="18" customFormat="1" ht="18" customHeight="1">
      <c r="B131" s="19"/>
      <c r="C131" s="23" t="s">
        <v>21</v>
      </c>
      <c r="D131" s="20"/>
      <c r="E131" s="20"/>
      <c r="F131" s="24" t="str">
        <f>F8</f>
        <v>Praha 7</v>
      </c>
      <c r="G131" s="20"/>
      <c r="H131" s="20"/>
      <c r="I131" s="20"/>
      <c r="J131" s="20"/>
      <c r="K131" s="23" t="s">
        <v>23</v>
      </c>
      <c r="L131" s="20"/>
      <c r="M131" s="493" t="str">
        <f>IF(O8="","",O8)</f>
        <v>1.4.2016</v>
      </c>
      <c r="N131" s="426"/>
      <c r="O131" s="426"/>
      <c r="P131" s="426"/>
      <c r="Q131" s="20"/>
      <c r="R131" s="22"/>
    </row>
    <row r="132" spans="2:18" s="18" customFormat="1" ht="6.9" customHeight="1"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/>
    </row>
    <row r="133" spans="2:18" s="18" customFormat="1" ht="13.2">
      <c r="B133" s="19"/>
      <c r="C133" s="23" t="s">
        <v>27</v>
      </c>
      <c r="D133" s="20"/>
      <c r="E133" s="20"/>
      <c r="F133" s="24" t="str">
        <f>E11</f>
        <v>SLZN</v>
      </c>
      <c r="G133" s="20"/>
      <c r="H133" s="20"/>
      <c r="I133" s="20"/>
      <c r="J133" s="20"/>
      <c r="K133" s="23" t="s">
        <v>33</v>
      </c>
      <c r="L133" s="20"/>
      <c r="M133" s="449" t="str">
        <f>E17</f>
        <v>REINVEST spol. s r.p.</v>
      </c>
      <c r="N133" s="426"/>
      <c r="O133" s="426"/>
      <c r="P133" s="426"/>
      <c r="Q133" s="426"/>
      <c r="R133" s="22"/>
    </row>
    <row r="134" spans="2:18" s="18" customFormat="1" ht="14.4" customHeight="1">
      <c r="B134" s="19"/>
      <c r="C134" s="23" t="s">
        <v>31</v>
      </c>
      <c r="D134" s="20"/>
      <c r="E134" s="20"/>
      <c r="F134" s="24" t="str">
        <f>IF(E14="","",E14)</f>
        <v xml:space="preserve"> </v>
      </c>
      <c r="G134" s="20"/>
      <c r="H134" s="20"/>
      <c r="I134" s="20"/>
      <c r="J134" s="20"/>
      <c r="K134" s="23" t="s">
        <v>36</v>
      </c>
      <c r="L134" s="20"/>
      <c r="M134" s="449" t="str">
        <f>E20</f>
        <v>REINVEST spol. s r.o.</v>
      </c>
      <c r="N134" s="426"/>
      <c r="O134" s="426"/>
      <c r="P134" s="426"/>
      <c r="Q134" s="426"/>
      <c r="R134" s="22"/>
    </row>
    <row r="135" spans="2:18" s="18" customFormat="1" ht="10.35" customHeight="1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2"/>
    </row>
    <row r="136" spans="2:26" s="78" customFormat="1" ht="29.25" customHeight="1">
      <c r="B136" s="72"/>
      <c r="C136" s="73" t="s">
        <v>132</v>
      </c>
      <c r="D136" s="74" t="s">
        <v>133</v>
      </c>
      <c r="E136" s="74" t="s">
        <v>62</v>
      </c>
      <c r="F136" s="485" t="s">
        <v>134</v>
      </c>
      <c r="G136" s="473"/>
      <c r="H136" s="473"/>
      <c r="I136" s="473"/>
      <c r="J136" s="74" t="s">
        <v>135</v>
      </c>
      <c r="K136" s="74" t="s">
        <v>136</v>
      </c>
      <c r="L136" s="486" t="s">
        <v>137</v>
      </c>
      <c r="M136" s="473"/>
      <c r="N136" s="485" t="s">
        <v>96</v>
      </c>
      <c r="O136" s="473"/>
      <c r="P136" s="473"/>
      <c r="Q136" s="474"/>
      <c r="R136" s="75"/>
      <c r="S136" s="473" t="s">
        <v>138</v>
      </c>
      <c r="T136" s="473" t="s">
        <v>44</v>
      </c>
      <c r="U136" s="474" t="s">
        <v>139</v>
      </c>
      <c r="V136" s="76" t="s">
        <v>140</v>
      </c>
      <c r="W136" s="76" t="s">
        <v>141</v>
      </c>
      <c r="X136" s="76" t="s">
        <v>142</v>
      </c>
      <c r="Y136" s="76" t="s">
        <v>143</v>
      </c>
      <c r="Z136" s="77" t="s">
        <v>144</v>
      </c>
    </row>
    <row r="137" spans="2:62" s="18" customFormat="1" ht="29.25" customHeight="1">
      <c r="B137" s="19"/>
      <c r="C137" s="79" t="s">
        <v>92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487">
        <f>BJ137</f>
        <v>0</v>
      </c>
      <c r="O137" s="475"/>
      <c r="P137" s="475"/>
      <c r="Q137" s="475"/>
      <c r="R137" s="22"/>
      <c r="S137" s="475"/>
      <c r="T137" s="475"/>
      <c r="U137" s="475"/>
      <c r="V137" s="80">
        <f>V138+V170+V314</f>
        <v>25833.806640999996</v>
      </c>
      <c r="W137" s="26"/>
      <c r="X137" s="80">
        <f>X138+X170+X314</f>
        <v>282.17830852</v>
      </c>
      <c r="Y137" s="26"/>
      <c r="Z137" s="81">
        <f>Z138+Z170+Z314</f>
        <v>484.847468</v>
      </c>
      <c r="AS137" s="10" t="s">
        <v>79</v>
      </c>
      <c r="AT137" s="10" t="s">
        <v>98</v>
      </c>
      <c r="BJ137" s="82">
        <f>BJ138+BJ170+BJ314</f>
        <v>0</v>
      </c>
    </row>
    <row r="138" spans="2:62" s="89" customFormat="1" ht="37.35" customHeight="1">
      <c r="B138" s="83"/>
      <c r="C138" s="84"/>
      <c r="D138" s="85" t="s">
        <v>99</v>
      </c>
      <c r="E138" s="85"/>
      <c r="F138" s="85"/>
      <c r="G138" s="85"/>
      <c r="H138" s="85"/>
      <c r="I138" s="85"/>
      <c r="J138" s="85"/>
      <c r="K138" s="85"/>
      <c r="L138" s="85"/>
      <c r="M138" s="85"/>
      <c r="N138" s="488">
        <f>BJ138</f>
        <v>0</v>
      </c>
      <c r="O138" s="476"/>
      <c r="P138" s="476"/>
      <c r="Q138" s="476"/>
      <c r="R138" s="86"/>
      <c r="S138" s="476"/>
      <c r="T138" s="476"/>
      <c r="U138" s="476"/>
      <c r="V138" s="87">
        <f>V139+V143+V149+V162</f>
        <v>8278.652052</v>
      </c>
      <c r="W138" s="84"/>
      <c r="X138" s="87">
        <f>X139+X143+X149+X162</f>
        <v>221.4573464</v>
      </c>
      <c r="Y138" s="84"/>
      <c r="Z138" s="88">
        <f>Z139+Z143+Z149+Z162</f>
        <v>462.17766</v>
      </c>
      <c r="AQ138" s="90" t="s">
        <v>20</v>
      </c>
      <c r="AS138" s="91" t="s">
        <v>79</v>
      </c>
      <c r="AT138" s="91" t="s">
        <v>80</v>
      </c>
      <c r="AX138" s="90" t="s">
        <v>145</v>
      </c>
      <c r="BJ138" s="92">
        <f>BJ139+BJ143+BJ149+BJ162</f>
        <v>0</v>
      </c>
    </row>
    <row r="139" spans="2:62" s="89" customFormat="1" ht="19.95" customHeight="1">
      <c r="B139" s="83"/>
      <c r="C139" s="84"/>
      <c r="D139" s="93" t="s">
        <v>100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477">
        <f>BJ139</f>
        <v>0</v>
      </c>
      <c r="O139" s="469"/>
      <c r="P139" s="469"/>
      <c r="Q139" s="469"/>
      <c r="R139" s="86"/>
      <c r="S139" s="469"/>
      <c r="T139" s="469"/>
      <c r="U139" s="469"/>
      <c r="V139" s="87">
        <f>SUM(V140:V142)</f>
        <v>225.73723</v>
      </c>
      <c r="W139" s="84"/>
      <c r="X139" s="87">
        <f>SUM(X140:X142)</f>
        <v>37.227108799999996</v>
      </c>
      <c r="Y139" s="84"/>
      <c r="Z139" s="88">
        <f>SUM(Z140:Z142)</f>
        <v>0</v>
      </c>
      <c r="AQ139" s="90" t="s">
        <v>20</v>
      </c>
      <c r="AS139" s="91" t="s">
        <v>79</v>
      </c>
      <c r="AT139" s="91" t="s">
        <v>20</v>
      </c>
      <c r="AX139" s="90" t="s">
        <v>145</v>
      </c>
      <c r="BJ139" s="92">
        <f>SUM(BJ140:BJ142)</f>
        <v>0</v>
      </c>
    </row>
    <row r="140" spans="2:64" s="18" customFormat="1" ht="40.2" customHeight="1">
      <c r="B140" s="19"/>
      <c r="C140" s="94" t="s">
        <v>146</v>
      </c>
      <c r="D140" s="94" t="s">
        <v>147</v>
      </c>
      <c r="E140" s="95" t="s">
        <v>148</v>
      </c>
      <c r="F140" s="479" t="s">
        <v>149</v>
      </c>
      <c r="G140" s="457"/>
      <c r="H140" s="457"/>
      <c r="I140" s="457"/>
      <c r="J140" s="96" t="s">
        <v>150</v>
      </c>
      <c r="K140" s="97">
        <v>41.83</v>
      </c>
      <c r="L140" s="480"/>
      <c r="M140" s="481"/>
      <c r="N140" s="482">
        <f>ROUND(L140*K140,2)</f>
        <v>0</v>
      </c>
      <c r="O140" s="457"/>
      <c r="P140" s="457"/>
      <c r="Q140" s="457"/>
      <c r="R140" s="22"/>
      <c r="S140" s="458" t="s">
        <v>3</v>
      </c>
      <c r="T140" s="458" t="s">
        <v>45</v>
      </c>
      <c r="U140" s="459">
        <v>0.607</v>
      </c>
      <c r="V140" s="98">
        <f>U140*K140</f>
        <v>25.39081</v>
      </c>
      <c r="W140" s="98">
        <v>0.10212</v>
      </c>
      <c r="X140" s="98">
        <f>W140*K140</f>
        <v>4.2716796</v>
      </c>
      <c r="Y140" s="98">
        <v>0</v>
      </c>
      <c r="Z140" s="99">
        <f>Y140*K140</f>
        <v>0</v>
      </c>
      <c r="AQ140" s="10" t="s">
        <v>151</v>
      </c>
      <c r="AS140" s="10" t="s">
        <v>147</v>
      </c>
      <c r="AT140" s="10" t="s">
        <v>90</v>
      </c>
      <c r="AX140" s="10" t="s">
        <v>145</v>
      </c>
      <c r="BD140" s="68">
        <f>IF(T140="základní",N140,0)</f>
        <v>0</v>
      </c>
      <c r="BE140" s="68">
        <f>IF(T140="snížená",N140,0)</f>
        <v>0</v>
      </c>
      <c r="BF140" s="68">
        <f>IF(T140="zákl. přenesená",N140,0)</f>
        <v>0</v>
      </c>
      <c r="BG140" s="68">
        <f>IF(T140="sníž. přenesená",N140,0)</f>
        <v>0</v>
      </c>
      <c r="BH140" s="68">
        <f>IF(T140="nulová",N140,0)</f>
        <v>0</v>
      </c>
      <c r="BI140" s="10" t="s">
        <v>20</v>
      </c>
      <c r="BJ140" s="68">
        <f>ROUND(L140*K140,2)</f>
        <v>0</v>
      </c>
      <c r="BK140" s="10" t="s">
        <v>151</v>
      </c>
      <c r="BL140" s="10"/>
    </row>
    <row r="141" spans="2:64" s="18" customFormat="1" ht="28.95" customHeight="1">
      <c r="B141" s="19"/>
      <c r="C141" s="94" t="s">
        <v>152</v>
      </c>
      <c r="D141" s="94" t="s">
        <v>147</v>
      </c>
      <c r="E141" s="95" t="s">
        <v>153</v>
      </c>
      <c r="F141" s="479" t="s">
        <v>154</v>
      </c>
      <c r="G141" s="457"/>
      <c r="H141" s="457"/>
      <c r="I141" s="457"/>
      <c r="J141" s="96" t="s">
        <v>150</v>
      </c>
      <c r="K141" s="97">
        <v>41.96</v>
      </c>
      <c r="L141" s="480"/>
      <c r="M141" s="481"/>
      <c r="N141" s="482">
        <f>ROUND(L141*K141,2)</f>
        <v>0</v>
      </c>
      <c r="O141" s="457"/>
      <c r="P141" s="457"/>
      <c r="Q141" s="457"/>
      <c r="R141" s="22"/>
      <c r="S141" s="458" t="s">
        <v>3</v>
      </c>
      <c r="T141" s="458" t="s">
        <v>45</v>
      </c>
      <c r="U141" s="459">
        <v>0.607</v>
      </c>
      <c r="V141" s="98">
        <f>U141*K141</f>
        <v>25.46972</v>
      </c>
      <c r="W141" s="98">
        <v>0.06982</v>
      </c>
      <c r="X141" s="98">
        <f>W141*K141</f>
        <v>2.9296472</v>
      </c>
      <c r="Y141" s="98">
        <v>0</v>
      </c>
      <c r="Z141" s="99">
        <f>Y141*K141</f>
        <v>0</v>
      </c>
      <c r="AQ141" s="10" t="s">
        <v>151</v>
      </c>
      <c r="AS141" s="10" t="s">
        <v>147</v>
      </c>
      <c r="AT141" s="10" t="s">
        <v>90</v>
      </c>
      <c r="AX141" s="10" t="s">
        <v>145</v>
      </c>
      <c r="BD141" s="68">
        <f>IF(T141="základní",N141,0)</f>
        <v>0</v>
      </c>
      <c r="BE141" s="68">
        <f>IF(T141="snížená",N141,0)</f>
        <v>0</v>
      </c>
      <c r="BF141" s="68">
        <f>IF(T141="zákl. přenesená",N141,0)</f>
        <v>0</v>
      </c>
      <c r="BG141" s="68">
        <f>IF(T141="sníž. přenesená",N141,0)</f>
        <v>0</v>
      </c>
      <c r="BH141" s="68">
        <f>IF(T141="nulová",N141,0)</f>
        <v>0</v>
      </c>
      <c r="BI141" s="10" t="s">
        <v>20</v>
      </c>
      <c r="BJ141" s="68">
        <f>ROUND(L141*K141,2)</f>
        <v>0</v>
      </c>
      <c r="BK141" s="10" t="s">
        <v>151</v>
      </c>
      <c r="BL141" s="10"/>
    </row>
    <row r="142" spans="2:64" s="18" customFormat="1" ht="28.95" customHeight="1">
      <c r="B142" s="19"/>
      <c r="C142" s="94" t="s">
        <v>155</v>
      </c>
      <c r="D142" s="94" t="s">
        <v>147</v>
      </c>
      <c r="E142" s="95" t="s">
        <v>156</v>
      </c>
      <c r="F142" s="479" t="s">
        <v>157</v>
      </c>
      <c r="G142" s="457"/>
      <c r="H142" s="457"/>
      <c r="I142" s="457"/>
      <c r="J142" s="96" t="s">
        <v>150</v>
      </c>
      <c r="K142" s="97">
        <v>288.1</v>
      </c>
      <c r="L142" s="480"/>
      <c r="M142" s="481"/>
      <c r="N142" s="482">
        <f>ROUND(L142*K142,2)</f>
        <v>0</v>
      </c>
      <c r="O142" s="457"/>
      <c r="P142" s="457"/>
      <c r="Q142" s="457"/>
      <c r="R142" s="22"/>
      <c r="S142" s="458" t="s">
        <v>3</v>
      </c>
      <c r="T142" s="458" t="s">
        <v>45</v>
      </c>
      <c r="U142" s="459">
        <v>0.607</v>
      </c>
      <c r="V142" s="98">
        <f>U142*K142</f>
        <v>174.8767</v>
      </c>
      <c r="W142" s="98">
        <v>0.10422</v>
      </c>
      <c r="X142" s="98">
        <f>W142*K142</f>
        <v>30.025782</v>
      </c>
      <c r="Y142" s="98">
        <v>0</v>
      </c>
      <c r="Z142" s="99">
        <f>Y142*K142</f>
        <v>0</v>
      </c>
      <c r="AQ142" s="10" t="s">
        <v>151</v>
      </c>
      <c r="AS142" s="10" t="s">
        <v>147</v>
      </c>
      <c r="AT142" s="10" t="s">
        <v>90</v>
      </c>
      <c r="AX142" s="10" t="s">
        <v>145</v>
      </c>
      <c r="BD142" s="68">
        <f>IF(T142="základní",N142,0)</f>
        <v>0</v>
      </c>
      <c r="BE142" s="68">
        <f>IF(T142="snížená",N142,0)</f>
        <v>0</v>
      </c>
      <c r="BF142" s="68">
        <f>IF(T142="zákl. přenesená",N142,0)</f>
        <v>0</v>
      </c>
      <c r="BG142" s="68">
        <f>IF(T142="sníž. přenesená",N142,0)</f>
        <v>0</v>
      </c>
      <c r="BH142" s="68">
        <f>IF(T142="nulová",N142,0)</f>
        <v>0</v>
      </c>
      <c r="BI142" s="10" t="s">
        <v>20</v>
      </c>
      <c r="BJ142" s="68">
        <f>ROUND(L142*K142,2)</f>
        <v>0</v>
      </c>
      <c r="BK142" s="10" t="s">
        <v>151</v>
      </c>
      <c r="BL142" s="10"/>
    </row>
    <row r="143" spans="2:62" s="89" customFormat="1" ht="29.85" customHeight="1">
      <c r="B143" s="83"/>
      <c r="C143" s="84"/>
      <c r="D143" s="93" t="s">
        <v>101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472">
        <f>BJ143</f>
        <v>0</v>
      </c>
      <c r="O143" s="465"/>
      <c r="P143" s="465"/>
      <c r="Q143" s="465"/>
      <c r="R143" s="86"/>
      <c r="S143" s="465"/>
      <c r="T143" s="465"/>
      <c r="U143" s="466"/>
      <c r="V143" s="87">
        <f>SUM(V144:V148)</f>
        <v>1611.88243</v>
      </c>
      <c r="W143" s="84"/>
      <c r="X143" s="87">
        <f>SUM(X144:X148)</f>
        <v>184.2302376</v>
      </c>
      <c r="Y143" s="84"/>
      <c r="Z143" s="88">
        <f>SUM(Z144:Z148)</f>
        <v>0</v>
      </c>
      <c r="AQ143" s="90" t="s">
        <v>20</v>
      </c>
      <c r="AS143" s="91" t="s">
        <v>79</v>
      </c>
      <c r="AT143" s="91" t="s">
        <v>20</v>
      </c>
      <c r="AX143" s="90" t="s">
        <v>145</v>
      </c>
      <c r="BJ143" s="92">
        <f>SUM(BJ144:BJ148)</f>
        <v>0</v>
      </c>
    </row>
    <row r="144" spans="2:64" s="18" customFormat="1" ht="28.95" customHeight="1">
      <c r="B144" s="19"/>
      <c r="C144" s="94" t="s">
        <v>158</v>
      </c>
      <c r="D144" s="94" t="s">
        <v>147</v>
      </c>
      <c r="E144" s="95" t="s">
        <v>159</v>
      </c>
      <c r="F144" s="479" t="s">
        <v>160</v>
      </c>
      <c r="G144" s="457"/>
      <c r="H144" s="457"/>
      <c r="I144" s="457"/>
      <c r="J144" s="96" t="s">
        <v>150</v>
      </c>
      <c r="K144" s="97">
        <v>83.66</v>
      </c>
      <c r="L144" s="480"/>
      <c r="M144" s="481"/>
      <c r="N144" s="482">
        <f>ROUND(L144*K144,2)</f>
        <v>0</v>
      </c>
      <c r="O144" s="457"/>
      <c r="P144" s="457"/>
      <c r="Q144" s="457"/>
      <c r="R144" s="22"/>
      <c r="S144" s="458" t="s">
        <v>3</v>
      </c>
      <c r="T144" s="458" t="s">
        <v>45</v>
      </c>
      <c r="U144" s="459">
        <v>0.607</v>
      </c>
      <c r="V144" s="98">
        <f>U144*K144</f>
        <v>50.78162</v>
      </c>
      <c r="W144" s="98">
        <v>0.01838</v>
      </c>
      <c r="X144" s="98">
        <f>W144*K144</f>
        <v>1.5376708</v>
      </c>
      <c r="Y144" s="98">
        <v>0</v>
      </c>
      <c r="Z144" s="99">
        <f>Y144*K144</f>
        <v>0</v>
      </c>
      <c r="AQ144" s="10" t="s">
        <v>151</v>
      </c>
      <c r="AS144" s="10" t="s">
        <v>147</v>
      </c>
      <c r="AT144" s="10" t="s">
        <v>90</v>
      </c>
      <c r="AX144" s="10" t="s">
        <v>145</v>
      </c>
      <c r="BD144" s="68">
        <f>IF(T144="základní",N144,0)</f>
        <v>0</v>
      </c>
      <c r="BE144" s="68">
        <f>IF(T144="snížená",N144,0)</f>
        <v>0</v>
      </c>
      <c r="BF144" s="68">
        <f>IF(T144="zákl. přenesená",N144,0)</f>
        <v>0</v>
      </c>
      <c r="BG144" s="68">
        <f>IF(T144="sníž. přenesená",N144,0)</f>
        <v>0</v>
      </c>
      <c r="BH144" s="68">
        <f>IF(T144="nulová",N144,0)</f>
        <v>0</v>
      </c>
      <c r="BI144" s="10" t="s">
        <v>20</v>
      </c>
      <c r="BJ144" s="68">
        <f>ROUND(L144*K144,2)</f>
        <v>0</v>
      </c>
      <c r="BK144" s="10" t="s">
        <v>151</v>
      </c>
      <c r="BL144" s="10"/>
    </row>
    <row r="145" spans="2:64" s="18" customFormat="1" ht="40.2" customHeight="1">
      <c r="B145" s="19"/>
      <c r="C145" s="94" t="s">
        <v>161</v>
      </c>
      <c r="D145" s="94" t="s">
        <v>147</v>
      </c>
      <c r="E145" s="95" t="s">
        <v>162</v>
      </c>
      <c r="F145" s="479" t="s">
        <v>163</v>
      </c>
      <c r="G145" s="457"/>
      <c r="H145" s="457"/>
      <c r="I145" s="457"/>
      <c r="J145" s="96" t="s">
        <v>150</v>
      </c>
      <c r="K145" s="97">
        <v>615.82</v>
      </c>
      <c r="L145" s="480"/>
      <c r="M145" s="481"/>
      <c r="N145" s="482">
        <f>ROUND(L145*K145,2)</f>
        <v>0</v>
      </c>
      <c r="O145" s="457"/>
      <c r="P145" s="457"/>
      <c r="Q145" s="457"/>
      <c r="R145" s="22"/>
      <c r="S145" s="458" t="s">
        <v>3</v>
      </c>
      <c r="T145" s="458" t="s">
        <v>45</v>
      </c>
      <c r="U145" s="459">
        <v>0.607</v>
      </c>
      <c r="V145" s="98">
        <f>U145*K145</f>
        <v>373.80274000000003</v>
      </c>
      <c r="W145" s="98">
        <v>0.00656</v>
      </c>
      <c r="X145" s="98">
        <f>W145*K145</f>
        <v>4.0397792</v>
      </c>
      <c r="Y145" s="98">
        <v>0</v>
      </c>
      <c r="Z145" s="99">
        <f>Y145*K145</f>
        <v>0</v>
      </c>
      <c r="AQ145" s="10" t="s">
        <v>151</v>
      </c>
      <c r="AS145" s="10" t="s">
        <v>147</v>
      </c>
      <c r="AT145" s="10" t="s">
        <v>90</v>
      </c>
      <c r="AX145" s="10" t="s">
        <v>145</v>
      </c>
      <c r="BD145" s="68">
        <f>IF(T145="základní",N145,0)</f>
        <v>0</v>
      </c>
      <c r="BE145" s="68">
        <f>IF(T145="snížená",N145,0)</f>
        <v>0</v>
      </c>
      <c r="BF145" s="68">
        <f>IF(T145="zákl. přenesená",N145,0)</f>
        <v>0</v>
      </c>
      <c r="BG145" s="68">
        <f>IF(T145="sníž. přenesená",N145,0)</f>
        <v>0</v>
      </c>
      <c r="BH145" s="68">
        <f>IF(T145="nulová",N145,0)</f>
        <v>0</v>
      </c>
      <c r="BI145" s="10" t="s">
        <v>20</v>
      </c>
      <c r="BJ145" s="68">
        <f>ROUND(L145*K145,2)</f>
        <v>0</v>
      </c>
      <c r="BK145" s="10" t="s">
        <v>151</v>
      </c>
      <c r="BL145" s="10"/>
    </row>
    <row r="146" spans="2:64" s="18" customFormat="1" ht="28.95" customHeight="1">
      <c r="B146" s="19"/>
      <c r="C146" s="94" t="s">
        <v>164</v>
      </c>
      <c r="D146" s="94" t="s">
        <v>147</v>
      </c>
      <c r="E146" s="95" t="s">
        <v>165</v>
      </c>
      <c r="F146" s="479" t="s">
        <v>166</v>
      </c>
      <c r="G146" s="457"/>
      <c r="H146" s="457"/>
      <c r="I146" s="457"/>
      <c r="J146" s="96" t="s">
        <v>150</v>
      </c>
      <c r="K146" s="97">
        <v>420</v>
      </c>
      <c r="L146" s="480"/>
      <c r="M146" s="481"/>
      <c r="N146" s="482">
        <f>ROUND(L146*K146,2)</f>
        <v>0</v>
      </c>
      <c r="O146" s="457"/>
      <c r="P146" s="457"/>
      <c r="Q146" s="457"/>
      <c r="R146" s="22"/>
      <c r="S146" s="458" t="s">
        <v>3</v>
      </c>
      <c r="T146" s="458" t="s">
        <v>45</v>
      </c>
      <c r="U146" s="459">
        <v>0.607</v>
      </c>
      <c r="V146" s="98">
        <f>U146*K146</f>
        <v>254.94</v>
      </c>
      <c r="W146" s="98">
        <v>0.00012</v>
      </c>
      <c r="X146" s="98">
        <f>W146*K146</f>
        <v>0.0504</v>
      </c>
      <c r="Y146" s="98">
        <v>0</v>
      </c>
      <c r="Z146" s="99">
        <f>Y146*K146</f>
        <v>0</v>
      </c>
      <c r="AQ146" s="10" t="s">
        <v>151</v>
      </c>
      <c r="AS146" s="10" t="s">
        <v>147</v>
      </c>
      <c r="AT146" s="10" t="s">
        <v>90</v>
      </c>
      <c r="AX146" s="10" t="s">
        <v>145</v>
      </c>
      <c r="BD146" s="68">
        <f>IF(T146="základní",N146,0)</f>
        <v>0</v>
      </c>
      <c r="BE146" s="68">
        <f>IF(T146="snížená",N146,0)</f>
        <v>0</v>
      </c>
      <c r="BF146" s="68">
        <f>IF(T146="zákl. přenesená",N146,0)</f>
        <v>0</v>
      </c>
      <c r="BG146" s="68">
        <f>IF(T146="sníž. přenesená",N146,0)</f>
        <v>0</v>
      </c>
      <c r="BH146" s="68">
        <f>IF(T146="nulová",N146,0)</f>
        <v>0</v>
      </c>
      <c r="BI146" s="10" t="s">
        <v>20</v>
      </c>
      <c r="BJ146" s="68">
        <f>ROUND(L146*K146,2)</f>
        <v>0</v>
      </c>
      <c r="BK146" s="10" t="s">
        <v>151</v>
      </c>
      <c r="BL146" s="10"/>
    </row>
    <row r="147" spans="2:64" s="18" customFormat="1" ht="28.95" customHeight="1">
      <c r="B147" s="19"/>
      <c r="C147" s="94" t="s">
        <v>167</v>
      </c>
      <c r="D147" s="94" t="s">
        <v>147</v>
      </c>
      <c r="E147" s="95" t="s">
        <v>168</v>
      </c>
      <c r="F147" s="479" t="s">
        <v>169</v>
      </c>
      <c r="G147" s="457"/>
      <c r="H147" s="457"/>
      <c r="I147" s="457"/>
      <c r="J147" s="96" t="s">
        <v>150</v>
      </c>
      <c r="K147" s="97">
        <v>133.98</v>
      </c>
      <c r="L147" s="480"/>
      <c r="M147" s="481"/>
      <c r="N147" s="482">
        <f>ROUND(L147*K147,2)</f>
        <v>0</v>
      </c>
      <c r="O147" s="457"/>
      <c r="P147" s="457"/>
      <c r="Q147" s="457"/>
      <c r="R147" s="22"/>
      <c r="S147" s="458" t="s">
        <v>3</v>
      </c>
      <c r="T147" s="458" t="s">
        <v>45</v>
      </c>
      <c r="U147" s="459">
        <v>0.607</v>
      </c>
      <c r="V147" s="98">
        <f>U147*K147</f>
        <v>81.32585999999999</v>
      </c>
      <c r="W147" s="98">
        <v>0.10557</v>
      </c>
      <c r="X147" s="98">
        <f>W147*K147</f>
        <v>14.144268599999998</v>
      </c>
      <c r="Y147" s="98">
        <v>0</v>
      </c>
      <c r="Z147" s="99">
        <f>Y147*K147</f>
        <v>0</v>
      </c>
      <c r="AQ147" s="10" t="s">
        <v>151</v>
      </c>
      <c r="AS147" s="10" t="s">
        <v>147</v>
      </c>
      <c r="AT147" s="10" t="s">
        <v>90</v>
      </c>
      <c r="AX147" s="10" t="s">
        <v>145</v>
      </c>
      <c r="BD147" s="68">
        <f>IF(T147="základní",N147,0)</f>
        <v>0</v>
      </c>
      <c r="BE147" s="68">
        <f>IF(T147="snížená",N147,0)</f>
        <v>0</v>
      </c>
      <c r="BF147" s="68">
        <f>IF(T147="zákl. přenesená",N147,0)</f>
        <v>0</v>
      </c>
      <c r="BG147" s="68">
        <f>IF(T147="sníž. přenesená",N147,0)</f>
        <v>0</v>
      </c>
      <c r="BH147" s="68">
        <f>IF(T147="nulová",N147,0)</f>
        <v>0</v>
      </c>
      <c r="BI147" s="10" t="s">
        <v>20</v>
      </c>
      <c r="BJ147" s="68">
        <f>ROUND(L147*K147,2)</f>
        <v>0</v>
      </c>
      <c r="BK147" s="10" t="s">
        <v>151</v>
      </c>
      <c r="BL147" s="10"/>
    </row>
    <row r="148" spans="2:64" s="18" customFormat="1" ht="28.95" customHeight="1">
      <c r="B148" s="19"/>
      <c r="C148" s="94" t="s">
        <v>170</v>
      </c>
      <c r="D148" s="94" t="s">
        <v>147</v>
      </c>
      <c r="E148" s="95" t="s">
        <v>171</v>
      </c>
      <c r="F148" s="479" t="s">
        <v>172</v>
      </c>
      <c r="G148" s="457"/>
      <c r="H148" s="457"/>
      <c r="I148" s="457"/>
      <c r="J148" s="96" t="s">
        <v>150</v>
      </c>
      <c r="K148" s="97">
        <v>1402.03</v>
      </c>
      <c r="L148" s="480"/>
      <c r="M148" s="481"/>
      <c r="N148" s="482">
        <f>ROUND(L148*K148,2)</f>
        <v>0</v>
      </c>
      <c r="O148" s="457"/>
      <c r="P148" s="457"/>
      <c r="Q148" s="457"/>
      <c r="R148" s="22"/>
      <c r="S148" s="458" t="s">
        <v>3</v>
      </c>
      <c r="T148" s="458" t="s">
        <v>45</v>
      </c>
      <c r="U148" s="459">
        <v>0.607</v>
      </c>
      <c r="V148" s="98">
        <f>U148*K148</f>
        <v>851.03221</v>
      </c>
      <c r="W148" s="98">
        <v>0.1173</v>
      </c>
      <c r="X148" s="98">
        <f>W148*K148</f>
        <v>164.458119</v>
      </c>
      <c r="Y148" s="98">
        <v>0</v>
      </c>
      <c r="Z148" s="99">
        <f>Y148*K148</f>
        <v>0</v>
      </c>
      <c r="AQ148" s="10" t="s">
        <v>151</v>
      </c>
      <c r="AS148" s="10" t="s">
        <v>147</v>
      </c>
      <c r="AT148" s="10" t="s">
        <v>90</v>
      </c>
      <c r="AX148" s="10" t="s">
        <v>145</v>
      </c>
      <c r="BD148" s="68">
        <f>IF(T148="základní",N148,0)</f>
        <v>0</v>
      </c>
      <c r="BE148" s="68">
        <f>IF(T148="snížená",N148,0)</f>
        <v>0</v>
      </c>
      <c r="BF148" s="68">
        <f>IF(T148="zákl. přenesená",N148,0)</f>
        <v>0</v>
      </c>
      <c r="BG148" s="68">
        <f>IF(T148="sníž. přenesená",N148,0)</f>
        <v>0</v>
      </c>
      <c r="BH148" s="68">
        <f>IF(T148="nulová",N148,0)</f>
        <v>0</v>
      </c>
      <c r="BI148" s="10" t="s">
        <v>20</v>
      </c>
      <c r="BJ148" s="68">
        <f>ROUND(L148*K148,2)</f>
        <v>0</v>
      </c>
      <c r="BK148" s="10" t="s">
        <v>151</v>
      </c>
      <c r="BL148" s="10"/>
    </row>
    <row r="149" spans="2:62" s="89" customFormat="1" ht="29.85" customHeight="1">
      <c r="B149" s="83"/>
      <c r="C149" s="84"/>
      <c r="D149" s="93" t="s">
        <v>102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472">
        <f>BJ149</f>
        <v>0</v>
      </c>
      <c r="O149" s="465"/>
      <c r="P149" s="465"/>
      <c r="Q149" s="465"/>
      <c r="R149" s="86"/>
      <c r="S149" s="465"/>
      <c r="T149" s="465"/>
      <c r="U149" s="466"/>
      <c r="V149" s="87">
        <f>SUM(V150:V161)</f>
        <v>764.21907</v>
      </c>
      <c r="W149" s="84"/>
      <c r="X149" s="87">
        <f>SUM(X150:X161)</f>
        <v>0</v>
      </c>
      <c r="Y149" s="84"/>
      <c r="Z149" s="88">
        <f>SUM(Z150:Z161)</f>
        <v>462.17766</v>
      </c>
      <c r="AQ149" s="90" t="s">
        <v>20</v>
      </c>
      <c r="AS149" s="91" t="s">
        <v>79</v>
      </c>
      <c r="AT149" s="91" t="s">
        <v>20</v>
      </c>
      <c r="AX149" s="90" t="s">
        <v>145</v>
      </c>
      <c r="BJ149" s="92">
        <f>SUM(BJ150:BJ161)</f>
        <v>0</v>
      </c>
    </row>
    <row r="150" spans="2:64" s="18" customFormat="1" ht="28.95" customHeight="1">
      <c r="B150" s="19"/>
      <c r="C150" s="94" t="s">
        <v>173</v>
      </c>
      <c r="D150" s="94" t="s">
        <v>147</v>
      </c>
      <c r="E150" s="95" t="s">
        <v>174</v>
      </c>
      <c r="F150" s="479" t="s">
        <v>175</v>
      </c>
      <c r="G150" s="457"/>
      <c r="H150" s="457"/>
      <c r="I150" s="457"/>
      <c r="J150" s="96" t="s">
        <v>150</v>
      </c>
      <c r="K150" s="97">
        <v>22.15</v>
      </c>
      <c r="L150" s="480"/>
      <c r="M150" s="481"/>
      <c r="N150" s="482">
        <f aca="true" t="shared" si="0" ref="N150:N161">ROUND(L150*K150,2)</f>
        <v>0</v>
      </c>
      <c r="O150" s="457"/>
      <c r="P150" s="457"/>
      <c r="Q150" s="457"/>
      <c r="R150" s="22"/>
      <c r="S150" s="458" t="s">
        <v>3</v>
      </c>
      <c r="T150" s="458" t="s">
        <v>45</v>
      </c>
      <c r="U150" s="459">
        <v>0.607</v>
      </c>
      <c r="V150" s="98">
        <f aca="true" t="shared" si="1" ref="V150:V161">U150*K150</f>
        <v>13.445049999999998</v>
      </c>
      <c r="W150" s="98">
        <v>0</v>
      </c>
      <c r="X150" s="98">
        <f aca="true" t="shared" si="2" ref="X150:X161">W150*K150</f>
        <v>0</v>
      </c>
      <c r="Y150" s="98">
        <v>0.131</v>
      </c>
      <c r="Z150" s="99">
        <f aca="true" t="shared" si="3" ref="Z150:Z161">Y150*K150</f>
        <v>2.90165</v>
      </c>
      <c r="AQ150" s="10" t="s">
        <v>151</v>
      </c>
      <c r="AS150" s="10" t="s">
        <v>147</v>
      </c>
      <c r="AT150" s="10" t="s">
        <v>90</v>
      </c>
      <c r="AX150" s="10" t="s">
        <v>145</v>
      </c>
      <c r="BD150" s="68">
        <f aca="true" t="shared" si="4" ref="BD150:BD161">IF(T150="základní",N150,0)</f>
        <v>0</v>
      </c>
      <c r="BE150" s="68">
        <f aca="true" t="shared" si="5" ref="BE150:BE161">IF(T150="snížená",N150,0)</f>
        <v>0</v>
      </c>
      <c r="BF150" s="68">
        <f aca="true" t="shared" si="6" ref="BF150:BF161">IF(T150="zákl. přenesená",N150,0)</f>
        <v>0</v>
      </c>
      <c r="BG150" s="68">
        <f aca="true" t="shared" si="7" ref="BG150:BG161">IF(T150="sníž. přenesená",N150,0)</f>
        <v>0</v>
      </c>
      <c r="BH150" s="68">
        <f aca="true" t="shared" si="8" ref="BH150:BH161">IF(T150="nulová",N150,0)</f>
        <v>0</v>
      </c>
      <c r="BI150" s="10" t="s">
        <v>20</v>
      </c>
      <c r="BJ150" s="68">
        <f aca="true" t="shared" si="9" ref="BJ150:BJ161">ROUND(L150*K150,2)</f>
        <v>0</v>
      </c>
      <c r="BK150" s="10" t="s">
        <v>151</v>
      </c>
      <c r="BL150" s="10"/>
    </row>
    <row r="151" spans="2:64" s="18" customFormat="1" ht="28.95" customHeight="1">
      <c r="B151" s="19"/>
      <c r="C151" s="94" t="s">
        <v>25</v>
      </c>
      <c r="D151" s="94" t="s">
        <v>147</v>
      </c>
      <c r="E151" s="95" t="s">
        <v>176</v>
      </c>
      <c r="F151" s="479" t="s">
        <v>177</v>
      </c>
      <c r="G151" s="457"/>
      <c r="H151" s="457"/>
      <c r="I151" s="457"/>
      <c r="J151" s="96" t="s">
        <v>150</v>
      </c>
      <c r="K151" s="97">
        <v>843.15</v>
      </c>
      <c r="L151" s="480"/>
      <c r="M151" s="481"/>
      <c r="N151" s="482">
        <f t="shared" si="0"/>
        <v>0</v>
      </c>
      <c r="O151" s="457"/>
      <c r="P151" s="457"/>
      <c r="Q151" s="457"/>
      <c r="R151" s="22"/>
      <c r="S151" s="458" t="s">
        <v>3</v>
      </c>
      <c r="T151" s="458" t="s">
        <v>45</v>
      </c>
      <c r="U151" s="459">
        <v>0.607</v>
      </c>
      <c r="V151" s="98">
        <f t="shared" si="1"/>
        <v>511.79204999999996</v>
      </c>
      <c r="W151" s="98">
        <v>0</v>
      </c>
      <c r="X151" s="98">
        <f t="shared" si="2"/>
        <v>0</v>
      </c>
      <c r="Y151" s="98">
        <v>0.261</v>
      </c>
      <c r="Z151" s="99">
        <f t="shared" si="3"/>
        <v>220.06215</v>
      </c>
      <c r="AQ151" s="10" t="s">
        <v>151</v>
      </c>
      <c r="AS151" s="10" t="s">
        <v>147</v>
      </c>
      <c r="AT151" s="10" t="s">
        <v>90</v>
      </c>
      <c r="AX151" s="10" t="s">
        <v>145</v>
      </c>
      <c r="BD151" s="68">
        <f t="shared" si="4"/>
        <v>0</v>
      </c>
      <c r="BE151" s="68">
        <f t="shared" si="5"/>
        <v>0</v>
      </c>
      <c r="BF151" s="68">
        <f t="shared" si="6"/>
        <v>0</v>
      </c>
      <c r="BG151" s="68">
        <f t="shared" si="7"/>
        <v>0</v>
      </c>
      <c r="BH151" s="68">
        <f t="shared" si="8"/>
        <v>0</v>
      </c>
      <c r="BI151" s="10" t="s">
        <v>20</v>
      </c>
      <c r="BJ151" s="68">
        <f t="shared" si="9"/>
        <v>0</v>
      </c>
      <c r="BK151" s="10" t="s">
        <v>151</v>
      </c>
      <c r="BL151" s="10"/>
    </row>
    <row r="152" spans="2:64" s="18" customFormat="1" ht="28.95" customHeight="1">
      <c r="B152" s="19"/>
      <c r="C152" s="94" t="s">
        <v>178</v>
      </c>
      <c r="D152" s="94" t="s">
        <v>147</v>
      </c>
      <c r="E152" s="95" t="s">
        <v>179</v>
      </c>
      <c r="F152" s="479" t="s">
        <v>180</v>
      </c>
      <c r="G152" s="457"/>
      <c r="H152" s="457"/>
      <c r="I152" s="457"/>
      <c r="J152" s="96" t="s">
        <v>150</v>
      </c>
      <c r="K152" s="97">
        <v>16.4</v>
      </c>
      <c r="L152" s="480"/>
      <c r="M152" s="481"/>
      <c r="N152" s="482">
        <f t="shared" si="0"/>
        <v>0</v>
      </c>
      <c r="O152" s="457"/>
      <c r="P152" s="457"/>
      <c r="Q152" s="457"/>
      <c r="R152" s="22"/>
      <c r="S152" s="458" t="s">
        <v>3</v>
      </c>
      <c r="T152" s="458" t="s">
        <v>45</v>
      </c>
      <c r="U152" s="459">
        <v>0.607</v>
      </c>
      <c r="V152" s="98">
        <f t="shared" si="1"/>
        <v>9.954799999999999</v>
      </c>
      <c r="W152" s="98">
        <v>0</v>
      </c>
      <c r="X152" s="98">
        <f t="shared" si="2"/>
        <v>0</v>
      </c>
      <c r="Y152" s="98">
        <v>0.082</v>
      </c>
      <c r="Z152" s="99">
        <f t="shared" si="3"/>
        <v>1.3448</v>
      </c>
      <c r="AQ152" s="10" t="s">
        <v>151</v>
      </c>
      <c r="AS152" s="10" t="s">
        <v>147</v>
      </c>
      <c r="AT152" s="10" t="s">
        <v>90</v>
      </c>
      <c r="AX152" s="10" t="s">
        <v>145</v>
      </c>
      <c r="BD152" s="68">
        <f t="shared" si="4"/>
        <v>0</v>
      </c>
      <c r="BE152" s="68">
        <f t="shared" si="5"/>
        <v>0</v>
      </c>
      <c r="BF152" s="68">
        <f t="shared" si="6"/>
        <v>0</v>
      </c>
      <c r="BG152" s="68">
        <f t="shared" si="7"/>
        <v>0</v>
      </c>
      <c r="BH152" s="68">
        <f t="shared" si="8"/>
        <v>0</v>
      </c>
      <c r="BI152" s="10" t="s">
        <v>20</v>
      </c>
      <c r="BJ152" s="68">
        <f t="shared" si="9"/>
        <v>0</v>
      </c>
      <c r="BK152" s="10" t="s">
        <v>151</v>
      </c>
      <c r="BL152" s="10"/>
    </row>
    <row r="153" spans="2:64" s="18" customFormat="1" ht="40.2" customHeight="1">
      <c r="B153" s="19"/>
      <c r="C153" s="94" t="s">
        <v>181</v>
      </c>
      <c r="D153" s="94" t="s">
        <v>147</v>
      </c>
      <c r="E153" s="95" t="s">
        <v>182</v>
      </c>
      <c r="F153" s="479" t="s">
        <v>183</v>
      </c>
      <c r="G153" s="457"/>
      <c r="H153" s="457"/>
      <c r="I153" s="457"/>
      <c r="J153" s="96" t="s">
        <v>184</v>
      </c>
      <c r="K153" s="97">
        <v>138.25</v>
      </c>
      <c r="L153" s="480"/>
      <c r="M153" s="481"/>
      <c r="N153" s="482">
        <f t="shared" si="0"/>
        <v>0</v>
      </c>
      <c r="O153" s="457"/>
      <c r="P153" s="457"/>
      <c r="Q153" s="457"/>
      <c r="R153" s="22"/>
      <c r="S153" s="458" t="s">
        <v>3</v>
      </c>
      <c r="T153" s="458" t="s">
        <v>45</v>
      </c>
      <c r="U153" s="459">
        <v>0.607</v>
      </c>
      <c r="V153" s="98">
        <f t="shared" si="1"/>
        <v>83.91775</v>
      </c>
      <c r="W153" s="98">
        <v>0</v>
      </c>
      <c r="X153" s="98">
        <f t="shared" si="2"/>
        <v>0</v>
      </c>
      <c r="Y153" s="98">
        <v>1.6</v>
      </c>
      <c r="Z153" s="99">
        <f t="shared" si="3"/>
        <v>221.20000000000002</v>
      </c>
      <c r="AQ153" s="10" t="s">
        <v>151</v>
      </c>
      <c r="AS153" s="10" t="s">
        <v>147</v>
      </c>
      <c r="AT153" s="10" t="s">
        <v>90</v>
      </c>
      <c r="AX153" s="10" t="s">
        <v>145</v>
      </c>
      <c r="BD153" s="68">
        <f t="shared" si="4"/>
        <v>0</v>
      </c>
      <c r="BE153" s="68">
        <f t="shared" si="5"/>
        <v>0</v>
      </c>
      <c r="BF153" s="68">
        <f t="shared" si="6"/>
        <v>0</v>
      </c>
      <c r="BG153" s="68">
        <f t="shared" si="7"/>
        <v>0</v>
      </c>
      <c r="BH153" s="68">
        <f t="shared" si="8"/>
        <v>0</v>
      </c>
      <c r="BI153" s="10" t="s">
        <v>20</v>
      </c>
      <c r="BJ153" s="68">
        <f t="shared" si="9"/>
        <v>0</v>
      </c>
      <c r="BK153" s="10" t="s">
        <v>151</v>
      </c>
      <c r="BL153" s="10"/>
    </row>
    <row r="154" spans="2:64" s="18" customFormat="1" ht="28.95" customHeight="1">
      <c r="B154" s="19"/>
      <c r="C154" s="94" t="s">
        <v>185</v>
      </c>
      <c r="D154" s="94" t="s">
        <v>147</v>
      </c>
      <c r="E154" s="95" t="s">
        <v>186</v>
      </c>
      <c r="F154" s="479" t="s">
        <v>187</v>
      </c>
      <c r="G154" s="457"/>
      <c r="H154" s="457"/>
      <c r="I154" s="457"/>
      <c r="J154" s="96" t="s">
        <v>150</v>
      </c>
      <c r="K154" s="97">
        <v>186.56</v>
      </c>
      <c r="L154" s="480"/>
      <c r="M154" s="481"/>
      <c r="N154" s="482">
        <f t="shared" si="0"/>
        <v>0</v>
      </c>
      <c r="O154" s="457"/>
      <c r="P154" s="457"/>
      <c r="Q154" s="457"/>
      <c r="R154" s="22"/>
      <c r="S154" s="458" t="s">
        <v>3</v>
      </c>
      <c r="T154" s="458" t="s">
        <v>45</v>
      </c>
      <c r="U154" s="459">
        <v>0.607</v>
      </c>
      <c r="V154" s="98">
        <f t="shared" si="1"/>
        <v>113.24192</v>
      </c>
      <c r="W154" s="98">
        <v>0</v>
      </c>
      <c r="X154" s="98">
        <f t="shared" si="2"/>
        <v>0</v>
      </c>
      <c r="Y154" s="98">
        <v>0.076</v>
      </c>
      <c r="Z154" s="99">
        <f t="shared" si="3"/>
        <v>14.17856</v>
      </c>
      <c r="AQ154" s="10" t="s">
        <v>151</v>
      </c>
      <c r="AS154" s="10" t="s">
        <v>147</v>
      </c>
      <c r="AT154" s="10" t="s">
        <v>90</v>
      </c>
      <c r="AX154" s="10" t="s">
        <v>145</v>
      </c>
      <c r="BD154" s="68">
        <f t="shared" si="4"/>
        <v>0</v>
      </c>
      <c r="BE154" s="68">
        <f t="shared" si="5"/>
        <v>0</v>
      </c>
      <c r="BF154" s="68">
        <f t="shared" si="6"/>
        <v>0</v>
      </c>
      <c r="BG154" s="68">
        <f t="shared" si="7"/>
        <v>0</v>
      </c>
      <c r="BH154" s="68">
        <f t="shared" si="8"/>
        <v>0</v>
      </c>
      <c r="BI154" s="10" t="s">
        <v>20</v>
      </c>
      <c r="BJ154" s="68">
        <f t="shared" si="9"/>
        <v>0</v>
      </c>
      <c r="BK154" s="10" t="s">
        <v>151</v>
      </c>
      <c r="BL154" s="10"/>
    </row>
    <row r="155" spans="2:64" s="18" customFormat="1" ht="28.95" customHeight="1">
      <c r="B155" s="19"/>
      <c r="C155" s="94" t="s">
        <v>188</v>
      </c>
      <c r="D155" s="94" t="s">
        <v>147</v>
      </c>
      <c r="E155" s="95" t="s">
        <v>189</v>
      </c>
      <c r="F155" s="479" t="s">
        <v>190</v>
      </c>
      <c r="G155" s="457"/>
      <c r="H155" s="457"/>
      <c r="I155" s="457"/>
      <c r="J155" s="96" t="s">
        <v>150</v>
      </c>
      <c r="K155" s="97">
        <v>29.5</v>
      </c>
      <c r="L155" s="480"/>
      <c r="M155" s="481"/>
      <c r="N155" s="482">
        <f t="shared" si="0"/>
        <v>0</v>
      </c>
      <c r="O155" s="457"/>
      <c r="P155" s="457"/>
      <c r="Q155" s="457"/>
      <c r="R155" s="22"/>
      <c r="S155" s="458" t="s">
        <v>3</v>
      </c>
      <c r="T155" s="458" t="s">
        <v>45</v>
      </c>
      <c r="U155" s="459">
        <v>0.607</v>
      </c>
      <c r="V155" s="98">
        <f t="shared" si="1"/>
        <v>17.9065</v>
      </c>
      <c r="W155" s="98">
        <v>0</v>
      </c>
      <c r="X155" s="98">
        <f t="shared" si="2"/>
        <v>0</v>
      </c>
      <c r="Y155" s="98">
        <v>0.063</v>
      </c>
      <c r="Z155" s="99">
        <f t="shared" si="3"/>
        <v>1.8585</v>
      </c>
      <c r="AQ155" s="10" t="s">
        <v>151</v>
      </c>
      <c r="AS155" s="10" t="s">
        <v>147</v>
      </c>
      <c r="AT155" s="10" t="s">
        <v>90</v>
      </c>
      <c r="AX155" s="10" t="s">
        <v>145</v>
      </c>
      <c r="BD155" s="68">
        <f t="shared" si="4"/>
        <v>0</v>
      </c>
      <c r="BE155" s="68">
        <f t="shared" si="5"/>
        <v>0</v>
      </c>
      <c r="BF155" s="68">
        <f t="shared" si="6"/>
        <v>0</v>
      </c>
      <c r="BG155" s="68">
        <f t="shared" si="7"/>
        <v>0</v>
      </c>
      <c r="BH155" s="68">
        <f t="shared" si="8"/>
        <v>0</v>
      </c>
      <c r="BI155" s="10" t="s">
        <v>20</v>
      </c>
      <c r="BJ155" s="68">
        <f t="shared" si="9"/>
        <v>0</v>
      </c>
      <c r="BK155" s="10" t="s">
        <v>151</v>
      </c>
      <c r="BL155" s="10"/>
    </row>
    <row r="156" spans="2:64" s="18" customFormat="1" ht="28.95" customHeight="1">
      <c r="B156" s="19"/>
      <c r="C156" s="94" t="s">
        <v>191</v>
      </c>
      <c r="D156" s="94" t="s">
        <v>147</v>
      </c>
      <c r="E156" s="95" t="s">
        <v>192</v>
      </c>
      <c r="F156" s="479" t="s">
        <v>193</v>
      </c>
      <c r="G156" s="457"/>
      <c r="H156" s="457"/>
      <c r="I156" s="457"/>
      <c r="J156" s="96" t="s">
        <v>194</v>
      </c>
      <c r="K156" s="97">
        <v>1</v>
      </c>
      <c r="L156" s="480"/>
      <c r="M156" s="481"/>
      <c r="N156" s="482">
        <f t="shared" si="0"/>
        <v>0</v>
      </c>
      <c r="O156" s="457"/>
      <c r="P156" s="457"/>
      <c r="Q156" s="457"/>
      <c r="R156" s="22"/>
      <c r="S156" s="458" t="s">
        <v>3</v>
      </c>
      <c r="T156" s="458" t="s">
        <v>45</v>
      </c>
      <c r="U156" s="459">
        <v>0.607</v>
      </c>
      <c r="V156" s="98">
        <f t="shared" si="1"/>
        <v>0.607</v>
      </c>
      <c r="W156" s="98">
        <v>0</v>
      </c>
      <c r="X156" s="98">
        <f t="shared" si="2"/>
        <v>0</v>
      </c>
      <c r="Y156" s="98">
        <v>0.022</v>
      </c>
      <c r="Z156" s="99">
        <f t="shared" si="3"/>
        <v>0.022</v>
      </c>
      <c r="AQ156" s="10" t="s">
        <v>151</v>
      </c>
      <c r="AS156" s="10" t="s">
        <v>147</v>
      </c>
      <c r="AT156" s="10" t="s">
        <v>90</v>
      </c>
      <c r="AX156" s="10" t="s">
        <v>145</v>
      </c>
      <c r="BD156" s="68">
        <f t="shared" si="4"/>
        <v>0</v>
      </c>
      <c r="BE156" s="68">
        <f t="shared" si="5"/>
        <v>0</v>
      </c>
      <c r="BF156" s="68">
        <f t="shared" si="6"/>
        <v>0</v>
      </c>
      <c r="BG156" s="68">
        <f t="shared" si="7"/>
        <v>0</v>
      </c>
      <c r="BH156" s="68">
        <f t="shared" si="8"/>
        <v>0</v>
      </c>
      <c r="BI156" s="10" t="s">
        <v>20</v>
      </c>
      <c r="BJ156" s="68">
        <f t="shared" si="9"/>
        <v>0</v>
      </c>
      <c r="BK156" s="10" t="s">
        <v>151</v>
      </c>
      <c r="BL156" s="10"/>
    </row>
    <row r="157" spans="2:64" s="18" customFormat="1" ht="28.95" customHeight="1">
      <c r="B157" s="19"/>
      <c r="C157" s="94" t="s">
        <v>195</v>
      </c>
      <c r="D157" s="94" t="s">
        <v>147</v>
      </c>
      <c r="E157" s="95" t="s">
        <v>196</v>
      </c>
      <c r="F157" s="479" t="s">
        <v>197</v>
      </c>
      <c r="G157" s="457"/>
      <c r="H157" s="457"/>
      <c r="I157" s="457"/>
      <c r="J157" s="96" t="s">
        <v>194</v>
      </c>
      <c r="K157" s="97">
        <v>7</v>
      </c>
      <c r="L157" s="480"/>
      <c r="M157" s="481"/>
      <c r="N157" s="482">
        <f t="shared" si="0"/>
        <v>0</v>
      </c>
      <c r="O157" s="457"/>
      <c r="P157" s="457"/>
      <c r="Q157" s="457"/>
      <c r="R157" s="22"/>
      <c r="S157" s="458" t="s">
        <v>3</v>
      </c>
      <c r="T157" s="458" t="s">
        <v>45</v>
      </c>
      <c r="U157" s="459">
        <v>0.607</v>
      </c>
      <c r="V157" s="98">
        <f t="shared" si="1"/>
        <v>4.249</v>
      </c>
      <c r="W157" s="98">
        <v>0</v>
      </c>
      <c r="X157" s="98">
        <f t="shared" si="2"/>
        <v>0</v>
      </c>
      <c r="Y157" s="98">
        <v>0.022</v>
      </c>
      <c r="Z157" s="99">
        <f t="shared" si="3"/>
        <v>0.154</v>
      </c>
      <c r="AQ157" s="10" t="s">
        <v>151</v>
      </c>
      <c r="AS157" s="10" t="s">
        <v>147</v>
      </c>
      <c r="AT157" s="10" t="s">
        <v>90</v>
      </c>
      <c r="AX157" s="10" t="s">
        <v>145</v>
      </c>
      <c r="BD157" s="68">
        <f t="shared" si="4"/>
        <v>0</v>
      </c>
      <c r="BE157" s="68">
        <f t="shared" si="5"/>
        <v>0</v>
      </c>
      <c r="BF157" s="68">
        <f t="shared" si="6"/>
        <v>0</v>
      </c>
      <c r="BG157" s="68">
        <f t="shared" si="7"/>
        <v>0</v>
      </c>
      <c r="BH157" s="68">
        <f t="shared" si="8"/>
        <v>0</v>
      </c>
      <c r="BI157" s="10" t="s">
        <v>20</v>
      </c>
      <c r="BJ157" s="68">
        <f t="shared" si="9"/>
        <v>0</v>
      </c>
      <c r="BK157" s="10" t="s">
        <v>151</v>
      </c>
      <c r="BL157" s="10"/>
    </row>
    <row r="158" spans="2:64" s="18" customFormat="1" ht="28.95" customHeight="1">
      <c r="B158" s="19"/>
      <c r="C158" s="94" t="s">
        <v>198</v>
      </c>
      <c r="D158" s="94" t="s">
        <v>147</v>
      </c>
      <c r="E158" s="95" t="s">
        <v>199</v>
      </c>
      <c r="F158" s="479" t="s">
        <v>200</v>
      </c>
      <c r="G158" s="457"/>
      <c r="H158" s="457"/>
      <c r="I158" s="457"/>
      <c r="J158" s="96" t="s">
        <v>194</v>
      </c>
      <c r="K158" s="97">
        <v>6</v>
      </c>
      <c r="L158" s="480"/>
      <c r="M158" s="481"/>
      <c r="N158" s="482">
        <f t="shared" si="0"/>
        <v>0</v>
      </c>
      <c r="O158" s="457"/>
      <c r="P158" s="457"/>
      <c r="Q158" s="457"/>
      <c r="R158" s="22"/>
      <c r="S158" s="458" t="s">
        <v>3</v>
      </c>
      <c r="T158" s="458" t="s">
        <v>45</v>
      </c>
      <c r="U158" s="459">
        <v>0.607</v>
      </c>
      <c r="V158" s="98">
        <f t="shared" si="1"/>
        <v>3.642</v>
      </c>
      <c r="W158" s="98">
        <v>0</v>
      </c>
      <c r="X158" s="98">
        <f t="shared" si="2"/>
        <v>0</v>
      </c>
      <c r="Y158" s="98">
        <v>0.022</v>
      </c>
      <c r="Z158" s="99">
        <f t="shared" si="3"/>
        <v>0.132</v>
      </c>
      <c r="AQ158" s="10" t="s">
        <v>151</v>
      </c>
      <c r="AS158" s="10" t="s">
        <v>147</v>
      </c>
      <c r="AT158" s="10" t="s">
        <v>90</v>
      </c>
      <c r="AX158" s="10" t="s">
        <v>145</v>
      </c>
      <c r="BD158" s="68">
        <f t="shared" si="4"/>
        <v>0</v>
      </c>
      <c r="BE158" s="68">
        <f t="shared" si="5"/>
        <v>0</v>
      </c>
      <c r="BF158" s="68">
        <f t="shared" si="6"/>
        <v>0</v>
      </c>
      <c r="BG158" s="68">
        <f t="shared" si="7"/>
        <v>0</v>
      </c>
      <c r="BH158" s="68">
        <f t="shared" si="8"/>
        <v>0</v>
      </c>
      <c r="BI158" s="10" t="s">
        <v>20</v>
      </c>
      <c r="BJ158" s="68">
        <f t="shared" si="9"/>
        <v>0</v>
      </c>
      <c r="BK158" s="10" t="s">
        <v>151</v>
      </c>
      <c r="BL158" s="10"/>
    </row>
    <row r="159" spans="2:64" s="18" customFormat="1" ht="28.95" customHeight="1">
      <c r="B159" s="19"/>
      <c r="C159" s="94" t="s">
        <v>201</v>
      </c>
      <c r="D159" s="94" t="s">
        <v>147</v>
      </c>
      <c r="E159" s="95" t="s">
        <v>202</v>
      </c>
      <c r="F159" s="479" t="s">
        <v>203</v>
      </c>
      <c r="G159" s="457"/>
      <c r="H159" s="457"/>
      <c r="I159" s="457"/>
      <c r="J159" s="96" t="s">
        <v>194</v>
      </c>
      <c r="K159" s="97">
        <v>2</v>
      </c>
      <c r="L159" s="480"/>
      <c r="M159" s="481"/>
      <c r="N159" s="482">
        <f t="shared" si="0"/>
        <v>0</v>
      </c>
      <c r="O159" s="457"/>
      <c r="P159" s="457"/>
      <c r="Q159" s="457"/>
      <c r="R159" s="22"/>
      <c r="S159" s="458" t="s">
        <v>3</v>
      </c>
      <c r="T159" s="458" t="s">
        <v>45</v>
      </c>
      <c r="U159" s="459">
        <v>0.607</v>
      </c>
      <c r="V159" s="98">
        <f t="shared" si="1"/>
        <v>1.214</v>
      </c>
      <c r="W159" s="98">
        <v>0</v>
      </c>
      <c r="X159" s="98">
        <f t="shared" si="2"/>
        <v>0</v>
      </c>
      <c r="Y159" s="98">
        <v>0.026</v>
      </c>
      <c r="Z159" s="99">
        <f t="shared" si="3"/>
        <v>0.052</v>
      </c>
      <c r="AQ159" s="10" t="s">
        <v>151</v>
      </c>
      <c r="AS159" s="10" t="s">
        <v>147</v>
      </c>
      <c r="AT159" s="10" t="s">
        <v>90</v>
      </c>
      <c r="AX159" s="10" t="s">
        <v>145</v>
      </c>
      <c r="BD159" s="68">
        <f t="shared" si="4"/>
        <v>0</v>
      </c>
      <c r="BE159" s="68">
        <f t="shared" si="5"/>
        <v>0</v>
      </c>
      <c r="BF159" s="68">
        <f t="shared" si="6"/>
        <v>0</v>
      </c>
      <c r="BG159" s="68">
        <f t="shared" si="7"/>
        <v>0</v>
      </c>
      <c r="BH159" s="68">
        <f t="shared" si="8"/>
        <v>0</v>
      </c>
      <c r="BI159" s="10" t="s">
        <v>20</v>
      </c>
      <c r="BJ159" s="68">
        <f t="shared" si="9"/>
        <v>0</v>
      </c>
      <c r="BK159" s="10" t="s">
        <v>151</v>
      </c>
      <c r="BL159" s="10"/>
    </row>
    <row r="160" spans="2:64" s="18" customFormat="1" ht="28.95" customHeight="1">
      <c r="B160" s="19"/>
      <c r="C160" s="94" t="s">
        <v>204</v>
      </c>
      <c r="D160" s="94" t="s">
        <v>147</v>
      </c>
      <c r="E160" s="95" t="s">
        <v>205</v>
      </c>
      <c r="F160" s="479" t="s">
        <v>206</v>
      </c>
      <c r="G160" s="457"/>
      <c r="H160" s="457"/>
      <c r="I160" s="457"/>
      <c r="J160" s="96" t="s">
        <v>194</v>
      </c>
      <c r="K160" s="97">
        <v>4</v>
      </c>
      <c r="L160" s="480"/>
      <c r="M160" s="481"/>
      <c r="N160" s="482">
        <f t="shared" si="0"/>
        <v>0</v>
      </c>
      <c r="O160" s="457"/>
      <c r="P160" s="457"/>
      <c r="Q160" s="457"/>
      <c r="R160" s="22"/>
      <c r="S160" s="458" t="s">
        <v>3</v>
      </c>
      <c r="T160" s="458" t="s">
        <v>45</v>
      </c>
      <c r="U160" s="459">
        <v>0.607</v>
      </c>
      <c r="V160" s="98">
        <f t="shared" si="1"/>
        <v>2.428</v>
      </c>
      <c r="W160" s="98">
        <v>0</v>
      </c>
      <c r="X160" s="98">
        <f t="shared" si="2"/>
        <v>0</v>
      </c>
      <c r="Y160" s="98">
        <v>0.032</v>
      </c>
      <c r="Z160" s="99">
        <f t="shared" si="3"/>
        <v>0.128</v>
      </c>
      <c r="AQ160" s="10" t="s">
        <v>151</v>
      </c>
      <c r="AS160" s="10" t="s">
        <v>147</v>
      </c>
      <c r="AT160" s="10" t="s">
        <v>90</v>
      </c>
      <c r="AX160" s="10" t="s">
        <v>145</v>
      </c>
      <c r="BD160" s="68">
        <f t="shared" si="4"/>
        <v>0</v>
      </c>
      <c r="BE160" s="68">
        <f t="shared" si="5"/>
        <v>0</v>
      </c>
      <c r="BF160" s="68">
        <f t="shared" si="6"/>
        <v>0</v>
      </c>
      <c r="BG160" s="68">
        <f t="shared" si="7"/>
        <v>0</v>
      </c>
      <c r="BH160" s="68">
        <f t="shared" si="8"/>
        <v>0</v>
      </c>
      <c r="BI160" s="10" t="s">
        <v>20</v>
      </c>
      <c r="BJ160" s="68">
        <f t="shared" si="9"/>
        <v>0</v>
      </c>
      <c r="BK160" s="10" t="s">
        <v>151</v>
      </c>
      <c r="BL160" s="10"/>
    </row>
    <row r="161" spans="2:64" s="18" customFormat="1" ht="28.95" customHeight="1">
      <c r="B161" s="19"/>
      <c r="C161" s="94" t="s">
        <v>207</v>
      </c>
      <c r="D161" s="94" t="s">
        <v>147</v>
      </c>
      <c r="E161" s="95" t="s">
        <v>208</v>
      </c>
      <c r="F161" s="479" t="s">
        <v>209</v>
      </c>
      <c r="G161" s="457"/>
      <c r="H161" s="457"/>
      <c r="I161" s="457"/>
      <c r="J161" s="96" t="s">
        <v>194</v>
      </c>
      <c r="K161" s="97">
        <v>3</v>
      </c>
      <c r="L161" s="480"/>
      <c r="M161" s="481"/>
      <c r="N161" s="482">
        <f t="shared" si="0"/>
        <v>0</v>
      </c>
      <c r="O161" s="457"/>
      <c r="P161" s="457"/>
      <c r="Q161" s="457"/>
      <c r="R161" s="22"/>
      <c r="S161" s="458" t="s">
        <v>3</v>
      </c>
      <c r="T161" s="458" t="s">
        <v>45</v>
      </c>
      <c r="U161" s="459">
        <v>0.607</v>
      </c>
      <c r="V161" s="98">
        <f t="shared" si="1"/>
        <v>1.821</v>
      </c>
      <c r="W161" s="98">
        <v>0</v>
      </c>
      <c r="X161" s="98">
        <f t="shared" si="2"/>
        <v>0</v>
      </c>
      <c r="Y161" s="98">
        <v>0.048</v>
      </c>
      <c r="Z161" s="99">
        <f t="shared" si="3"/>
        <v>0.14400000000000002</v>
      </c>
      <c r="AQ161" s="10" t="s">
        <v>151</v>
      </c>
      <c r="AS161" s="10" t="s">
        <v>147</v>
      </c>
      <c r="AT161" s="10" t="s">
        <v>90</v>
      </c>
      <c r="AX161" s="10" t="s">
        <v>145</v>
      </c>
      <c r="BD161" s="68">
        <f t="shared" si="4"/>
        <v>0</v>
      </c>
      <c r="BE161" s="68">
        <f t="shared" si="5"/>
        <v>0</v>
      </c>
      <c r="BF161" s="68">
        <f t="shared" si="6"/>
        <v>0</v>
      </c>
      <c r="BG161" s="68">
        <f t="shared" si="7"/>
        <v>0</v>
      </c>
      <c r="BH161" s="68">
        <f t="shared" si="8"/>
        <v>0</v>
      </c>
      <c r="BI161" s="10" t="s">
        <v>20</v>
      </c>
      <c r="BJ161" s="68">
        <f t="shared" si="9"/>
        <v>0</v>
      </c>
      <c r="BK161" s="10" t="s">
        <v>151</v>
      </c>
      <c r="BL161" s="10"/>
    </row>
    <row r="162" spans="2:62" s="89" customFormat="1" ht="29.85" customHeight="1">
      <c r="B162" s="83"/>
      <c r="C162" s="84"/>
      <c r="D162" s="93" t="s">
        <v>103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472">
        <f>BJ162</f>
        <v>0</v>
      </c>
      <c r="O162" s="465"/>
      <c r="P162" s="465"/>
      <c r="Q162" s="465"/>
      <c r="R162" s="86"/>
      <c r="S162" s="465"/>
      <c r="T162" s="465"/>
      <c r="U162" s="466"/>
      <c r="V162" s="87">
        <f>SUM(V163:V169)</f>
        <v>5676.813322</v>
      </c>
      <c r="W162" s="84"/>
      <c r="X162" s="87">
        <f>SUM(X163:X169)</f>
        <v>0</v>
      </c>
      <c r="Y162" s="84"/>
      <c r="Z162" s="88">
        <f>SUM(Z163:Z169)</f>
        <v>0</v>
      </c>
      <c r="AQ162" s="90" t="s">
        <v>20</v>
      </c>
      <c r="AS162" s="91" t="s">
        <v>79</v>
      </c>
      <c r="AT162" s="91" t="s">
        <v>20</v>
      </c>
      <c r="AX162" s="90" t="s">
        <v>145</v>
      </c>
      <c r="BJ162" s="92">
        <f>SUM(BJ163:BJ169)</f>
        <v>0</v>
      </c>
    </row>
    <row r="163" spans="2:64" s="18" customFormat="1" ht="40.2" customHeight="1">
      <c r="B163" s="19"/>
      <c r="C163" s="94" t="s">
        <v>210</v>
      </c>
      <c r="D163" s="94" t="s">
        <v>147</v>
      </c>
      <c r="E163" s="95" t="s">
        <v>211</v>
      </c>
      <c r="F163" s="479" t="s">
        <v>212</v>
      </c>
      <c r="G163" s="457"/>
      <c r="H163" s="457"/>
      <c r="I163" s="457"/>
      <c r="J163" s="96" t="s">
        <v>213</v>
      </c>
      <c r="K163" s="97">
        <v>484.847</v>
      </c>
      <c r="L163" s="480"/>
      <c r="M163" s="481"/>
      <c r="N163" s="482">
        <f aca="true" t="shared" si="10" ref="N163:N169">ROUND(L163*K163,2)</f>
        <v>0</v>
      </c>
      <c r="O163" s="457"/>
      <c r="P163" s="457"/>
      <c r="Q163" s="457"/>
      <c r="R163" s="22"/>
      <c r="S163" s="458" t="s">
        <v>3</v>
      </c>
      <c r="T163" s="458" t="s">
        <v>45</v>
      </c>
      <c r="U163" s="459">
        <v>0.607</v>
      </c>
      <c r="V163" s="98">
        <f aca="true" t="shared" si="11" ref="V163:V169">U163*K163</f>
        <v>294.302129</v>
      </c>
      <c r="W163" s="98">
        <v>0</v>
      </c>
      <c r="X163" s="98">
        <f aca="true" t="shared" si="12" ref="X163:X169">W163*K163</f>
        <v>0</v>
      </c>
      <c r="Y163" s="98">
        <v>0</v>
      </c>
      <c r="Z163" s="99">
        <f aca="true" t="shared" si="13" ref="Z163:Z169">Y163*K163</f>
        <v>0</v>
      </c>
      <c r="AQ163" s="10" t="s">
        <v>151</v>
      </c>
      <c r="AS163" s="10" t="s">
        <v>147</v>
      </c>
      <c r="AT163" s="10" t="s">
        <v>90</v>
      </c>
      <c r="AX163" s="10" t="s">
        <v>145</v>
      </c>
      <c r="BD163" s="68">
        <f aca="true" t="shared" si="14" ref="BD163:BD169">IF(T163="základní",N163,0)</f>
        <v>0</v>
      </c>
      <c r="BE163" s="68">
        <f aca="true" t="shared" si="15" ref="BE163:BE169">IF(T163="snížená",N163,0)</f>
        <v>0</v>
      </c>
      <c r="BF163" s="68">
        <f aca="true" t="shared" si="16" ref="BF163:BF169">IF(T163="zákl. přenesená",N163,0)</f>
        <v>0</v>
      </c>
      <c r="BG163" s="68">
        <f aca="true" t="shared" si="17" ref="BG163:BG169">IF(T163="sníž. přenesená",N163,0)</f>
        <v>0</v>
      </c>
      <c r="BH163" s="68">
        <f aca="true" t="shared" si="18" ref="BH163:BH169">IF(T163="nulová",N163,0)</f>
        <v>0</v>
      </c>
      <c r="BI163" s="10" t="s">
        <v>20</v>
      </c>
      <c r="BJ163" s="68">
        <f aca="true" t="shared" si="19" ref="BJ163:BJ169">ROUND(L163*K163,2)</f>
        <v>0</v>
      </c>
      <c r="BK163" s="10" t="s">
        <v>151</v>
      </c>
      <c r="BL163" s="10"/>
    </row>
    <row r="164" spans="2:64" s="18" customFormat="1" ht="20.4" customHeight="1">
      <c r="B164" s="19"/>
      <c r="C164" s="94" t="s">
        <v>214</v>
      </c>
      <c r="D164" s="94" t="s">
        <v>147</v>
      </c>
      <c r="E164" s="95" t="s">
        <v>215</v>
      </c>
      <c r="F164" s="479" t="s">
        <v>216</v>
      </c>
      <c r="G164" s="457"/>
      <c r="H164" s="457"/>
      <c r="I164" s="457"/>
      <c r="J164" s="96" t="s">
        <v>217</v>
      </c>
      <c r="K164" s="97">
        <v>20</v>
      </c>
      <c r="L164" s="480"/>
      <c r="M164" s="481"/>
      <c r="N164" s="482">
        <f t="shared" si="10"/>
        <v>0</v>
      </c>
      <c r="O164" s="457"/>
      <c r="P164" s="457"/>
      <c r="Q164" s="457"/>
      <c r="R164" s="22"/>
      <c r="S164" s="458" t="s">
        <v>3</v>
      </c>
      <c r="T164" s="458" t="s">
        <v>45</v>
      </c>
      <c r="U164" s="459">
        <v>0.607</v>
      </c>
      <c r="V164" s="98">
        <f t="shared" si="11"/>
        <v>12.14</v>
      </c>
      <c r="W164" s="98">
        <v>0</v>
      </c>
      <c r="X164" s="98">
        <f t="shared" si="12"/>
        <v>0</v>
      </c>
      <c r="Y164" s="98">
        <v>0</v>
      </c>
      <c r="Z164" s="99">
        <f t="shared" si="13"/>
        <v>0</v>
      </c>
      <c r="AQ164" s="10" t="s">
        <v>151</v>
      </c>
      <c r="AS164" s="10" t="s">
        <v>147</v>
      </c>
      <c r="AT164" s="10" t="s">
        <v>90</v>
      </c>
      <c r="AX164" s="10" t="s">
        <v>145</v>
      </c>
      <c r="BD164" s="68">
        <f t="shared" si="14"/>
        <v>0</v>
      </c>
      <c r="BE164" s="68">
        <f t="shared" si="15"/>
        <v>0</v>
      </c>
      <c r="BF164" s="68">
        <f t="shared" si="16"/>
        <v>0</v>
      </c>
      <c r="BG164" s="68">
        <f t="shared" si="17"/>
        <v>0</v>
      </c>
      <c r="BH164" s="68">
        <f t="shared" si="18"/>
        <v>0</v>
      </c>
      <c r="BI164" s="10" t="s">
        <v>20</v>
      </c>
      <c r="BJ164" s="68">
        <f t="shared" si="19"/>
        <v>0</v>
      </c>
      <c r="BK164" s="10" t="s">
        <v>151</v>
      </c>
      <c r="BL164" s="10"/>
    </row>
    <row r="165" spans="2:64" s="18" customFormat="1" ht="28.95" customHeight="1">
      <c r="B165" s="19"/>
      <c r="C165" s="94" t="s">
        <v>218</v>
      </c>
      <c r="D165" s="94" t="s">
        <v>147</v>
      </c>
      <c r="E165" s="95" t="s">
        <v>219</v>
      </c>
      <c r="F165" s="479" t="s">
        <v>220</v>
      </c>
      <c r="G165" s="457"/>
      <c r="H165" s="457"/>
      <c r="I165" s="457"/>
      <c r="J165" s="96" t="s">
        <v>217</v>
      </c>
      <c r="K165" s="97">
        <v>600</v>
      </c>
      <c r="L165" s="480"/>
      <c r="M165" s="481"/>
      <c r="N165" s="482">
        <f t="shared" si="10"/>
        <v>0</v>
      </c>
      <c r="O165" s="457"/>
      <c r="P165" s="457"/>
      <c r="Q165" s="457"/>
      <c r="R165" s="22"/>
      <c r="S165" s="458" t="s">
        <v>3</v>
      </c>
      <c r="T165" s="458" t="s">
        <v>45</v>
      </c>
      <c r="U165" s="459">
        <v>0.607</v>
      </c>
      <c r="V165" s="98">
        <f t="shared" si="11"/>
        <v>364.2</v>
      </c>
      <c r="W165" s="98">
        <v>0</v>
      </c>
      <c r="X165" s="98">
        <f t="shared" si="12"/>
        <v>0</v>
      </c>
      <c r="Y165" s="98">
        <v>0</v>
      </c>
      <c r="Z165" s="99">
        <f t="shared" si="13"/>
        <v>0</v>
      </c>
      <c r="AQ165" s="10" t="s">
        <v>151</v>
      </c>
      <c r="AS165" s="10" t="s">
        <v>147</v>
      </c>
      <c r="AT165" s="10" t="s">
        <v>90</v>
      </c>
      <c r="AX165" s="10" t="s">
        <v>145</v>
      </c>
      <c r="BD165" s="68">
        <f t="shared" si="14"/>
        <v>0</v>
      </c>
      <c r="BE165" s="68">
        <f t="shared" si="15"/>
        <v>0</v>
      </c>
      <c r="BF165" s="68">
        <f t="shared" si="16"/>
        <v>0</v>
      </c>
      <c r="BG165" s="68">
        <f t="shared" si="17"/>
        <v>0</v>
      </c>
      <c r="BH165" s="68">
        <f t="shared" si="18"/>
        <v>0</v>
      </c>
      <c r="BI165" s="10" t="s">
        <v>20</v>
      </c>
      <c r="BJ165" s="68">
        <f t="shared" si="19"/>
        <v>0</v>
      </c>
      <c r="BK165" s="10" t="s">
        <v>151</v>
      </c>
      <c r="BL165" s="10"/>
    </row>
    <row r="166" spans="2:64" s="18" customFormat="1" ht="40.2" customHeight="1">
      <c r="B166" s="19"/>
      <c r="C166" s="94" t="s">
        <v>221</v>
      </c>
      <c r="D166" s="94" t="s">
        <v>147</v>
      </c>
      <c r="E166" s="95" t="s">
        <v>222</v>
      </c>
      <c r="F166" s="479" t="s">
        <v>223</v>
      </c>
      <c r="G166" s="457"/>
      <c r="H166" s="457"/>
      <c r="I166" s="457"/>
      <c r="J166" s="96" t="s">
        <v>213</v>
      </c>
      <c r="K166" s="97">
        <v>484.847</v>
      </c>
      <c r="L166" s="480"/>
      <c r="M166" s="481"/>
      <c r="N166" s="482">
        <f t="shared" si="10"/>
        <v>0</v>
      </c>
      <c r="O166" s="457"/>
      <c r="P166" s="457"/>
      <c r="Q166" s="457"/>
      <c r="R166" s="22"/>
      <c r="S166" s="458" t="s">
        <v>3</v>
      </c>
      <c r="T166" s="458" t="s">
        <v>45</v>
      </c>
      <c r="U166" s="459">
        <v>0.607</v>
      </c>
      <c r="V166" s="98">
        <f t="shared" si="11"/>
        <v>294.302129</v>
      </c>
      <c r="W166" s="98">
        <v>0</v>
      </c>
      <c r="X166" s="98">
        <f t="shared" si="12"/>
        <v>0</v>
      </c>
      <c r="Y166" s="98">
        <v>0</v>
      </c>
      <c r="Z166" s="99">
        <f t="shared" si="13"/>
        <v>0</v>
      </c>
      <c r="AQ166" s="10" t="s">
        <v>151</v>
      </c>
      <c r="AS166" s="10" t="s">
        <v>147</v>
      </c>
      <c r="AT166" s="10" t="s">
        <v>90</v>
      </c>
      <c r="AX166" s="10" t="s">
        <v>145</v>
      </c>
      <c r="BD166" s="68">
        <f t="shared" si="14"/>
        <v>0</v>
      </c>
      <c r="BE166" s="68">
        <f t="shared" si="15"/>
        <v>0</v>
      </c>
      <c r="BF166" s="68">
        <f t="shared" si="16"/>
        <v>0</v>
      </c>
      <c r="BG166" s="68">
        <f t="shared" si="17"/>
        <v>0</v>
      </c>
      <c r="BH166" s="68">
        <f t="shared" si="18"/>
        <v>0</v>
      </c>
      <c r="BI166" s="10" t="s">
        <v>20</v>
      </c>
      <c r="BJ166" s="68">
        <f t="shared" si="19"/>
        <v>0</v>
      </c>
      <c r="BK166" s="10" t="s">
        <v>151</v>
      </c>
      <c r="BL166" s="10"/>
    </row>
    <row r="167" spans="2:64" s="18" customFormat="1" ht="28.95" customHeight="1">
      <c r="B167" s="19"/>
      <c r="C167" s="94" t="s">
        <v>224</v>
      </c>
      <c r="D167" s="94" t="s">
        <v>147</v>
      </c>
      <c r="E167" s="95" t="s">
        <v>225</v>
      </c>
      <c r="F167" s="479" t="s">
        <v>226</v>
      </c>
      <c r="G167" s="457"/>
      <c r="H167" s="457"/>
      <c r="I167" s="457"/>
      <c r="J167" s="96" t="s">
        <v>213</v>
      </c>
      <c r="K167" s="97">
        <v>7272.705</v>
      </c>
      <c r="L167" s="480"/>
      <c r="M167" s="481"/>
      <c r="N167" s="482">
        <f t="shared" si="10"/>
        <v>0</v>
      </c>
      <c r="O167" s="457"/>
      <c r="P167" s="457"/>
      <c r="Q167" s="457"/>
      <c r="R167" s="22"/>
      <c r="S167" s="458" t="s">
        <v>3</v>
      </c>
      <c r="T167" s="458" t="s">
        <v>45</v>
      </c>
      <c r="U167" s="459">
        <v>0.607</v>
      </c>
      <c r="V167" s="98">
        <f t="shared" si="11"/>
        <v>4414.531935</v>
      </c>
      <c r="W167" s="98">
        <v>0</v>
      </c>
      <c r="X167" s="98">
        <f t="shared" si="12"/>
        <v>0</v>
      </c>
      <c r="Y167" s="98">
        <v>0</v>
      </c>
      <c r="Z167" s="99">
        <f t="shared" si="13"/>
        <v>0</v>
      </c>
      <c r="AQ167" s="10" t="s">
        <v>151</v>
      </c>
      <c r="AS167" s="10" t="s">
        <v>147</v>
      </c>
      <c r="AT167" s="10" t="s">
        <v>90</v>
      </c>
      <c r="AX167" s="10" t="s">
        <v>145</v>
      </c>
      <c r="BD167" s="68">
        <f t="shared" si="14"/>
        <v>0</v>
      </c>
      <c r="BE167" s="68">
        <f t="shared" si="15"/>
        <v>0</v>
      </c>
      <c r="BF167" s="68">
        <f t="shared" si="16"/>
        <v>0</v>
      </c>
      <c r="BG167" s="68">
        <f t="shared" si="17"/>
        <v>0</v>
      </c>
      <c r="BH167" s="68">
        <f t="shared" si="18"/>
        <v>0</v>
      </c>
      <c r="BI167" s="10" t="s">
        <v>20</v>
      </c>
      <c r="BJ167" s="68">
        <f t="shared" si="19"/>
        <v>0</v>
      </c>
      <c r="BK167" s="10" t="s">
        <v>151</v>
      </c>
      <c r="BL167" s="10"/>
    </row>
    <row r="168" spans="2:64" s="18" customFormat="1" ht="40.2" customHeight="1">
      <c r="B168" s="19"/>
      <c r="C168" s="94" t="s">
        <v>8</v>
      </c>
      <c r="D168" s="94" t="s">
        <v>147</v>
      </c>
      <c r="E168" s="95" t="s">
        <v>227</v>
      </c>
      <c r="F168" s="479" t="s">
        <v>228</v>
      </c>
      <c r="G168" s="457"/>
      <c r="H168" s="457"/>
      <c r="I168" s="457"/>
      <c r="J168" s="96" t="s">
        <v>213</v>
      </c>
      <c r="K168" s="97">
        <v>484.847</v>
      </c>
      <c r="L168" s="480"/>
      <c r="M168" s="481"/>
      <c r="N168" s="482">
        <f t="shared" si="10"/>
        <v>0</v>
      </c>
      <c r="O168" s="457"/>
      <c r="P168" s="457"/>
      <c r="Q168" s="457"/>
      <c r="R168" s="22"/>
      <c r="S168" s="458" t="s">
        <v>3</v>
      </c>
      <c r="T168" s="458" t="s">
        <v>45</v>
      </c>
      <c r="U168" s="459">
        <v>0.607</v>
      </c>
      <c r="V168" s="98">
        <f t="shared" si="11"/>
        <v>294.302129</v>
      </c>
      <c r="W168" s="98">
        <v>0</v>
      </c>
      <c r="X168" s="98">
        <f t="shared" si="12"/>
        <v>0</v>
      </c>
      <c r="Y168" s="98">
        <v>0</v>
      </c>
      <c r="Z168" s="99">
        <f t="shared" si="13"/>
        <v>0</v>
      </c>
      <c r="AQ168" s="10" t="s">
        <v>151</v>
      </c>
      <c r="AS168" s="10" t="s">
        <v>147</v>
      </c>
      <c r="AT168" s="10" t="s">
        <v>90</v>
      </c>
      <c r="AX168" s="10" t="s">
        <v>145</v>
      </c>
      <c r="BD168" s="68">
        <f t="shared" si="14"/>
        <v>0</v>
      </c>
      <c r="BE168" s="68">
        <f t="shared" si="15"/>
        <v>0</v>
      </c>
      <c r="BF168" s="68">
        <f t="shared" si="16"/>
        <v>0</v>
      </c>
      <c r="BG168" s="68">
        <f t="shared" si="17"/>
        <v>0</v>
      </c>
      <c r="BH168" s="68">
        <f t="shared" si="18"/>
        <v>0</v>
      </c>
      <c r="BI168" s="10" t="s">
        <v>20</v>
      </c>
      <c r="BJ168" s="68">
        <f t="shared" si="19"/>
        <v>0</v>
      </c>
      <c r="BK168" s="10" t="s">
        <v>151</v>
      </c>
      <c r="BL168" s="10"/>
    </row>
    <row r="169" spans="2:64" s="18" customFormat="1" ht="28.95" customHeight="1">
      <c r="B169" s="19"/>
      <c r="C169" s="94" t="s">
        <v>229</v>
      </c>
      <c r="D169" s="94" t="s">
        <v>147</v>
      </c>
      <c r="E169" s="95" t="s">
        <v>230</v>
      </c>
      <c r="F169" s="479" t="s">
        <v>231</v>
      </c>
      <c r="G169" s="457"/>
      <c r="H169" s="457"/>
      <c r="I169" s="457"/>
      <c r="J169" s="96" t="s">
        <v>213</v>
      </c>
      <c r="K169" s="97">
        <v>5</v>
      </c>
      <c r="L169" s="480"/>
      <c r="M169" s="481"/>
      <c r="N169" s="482">
        <f t="shared" si="10"/>
        <v>0</v>
      </c>
      <c r="O169" s="457"/>
      <c r="P169" s="457"/>
      <c r="Q169" s="457"/>
      <c r="R169" s="22"/>
      <c r="S169" s="458" t="s">
        <v>3</v>
      </c>
      <c r="T169" s="458" t="s">
        <v>45</v>
      </c>
      <c r="U169" s="459">
        <v>0.607</v>
      </c>
      <c r="V169" s="98">
        <f t="shared" si="11"/>
        <v>3.035</v>
      </c>
      <c r="W169" s="98">
        <v>0</v>
      </c>
      <c r="X169" s="98">
        <f t="shared" si="12"/>
        <v>0</v>
      </c>
      <c r="Y169" s="98">
        <v>0</v>
      </c>
      <c r="Z169" s="99">
        <f t="shared" si="13"/>
        <v>0</v>
      </c>
      <c r="AQ169" s="10" t="s">
        <v>151</v>
      </c>
      <c r="AS169" s="10" t="s">
        <v>147</v>
      </c>
      <c r="AT169" s="10" t="s">
        <v>90</v>
      </c>
      <c r="AX169" s="10" t="s">
        <v>145</v>
      </c>
      <c r="BD169" s="68">
        <f t="shared" si="14"/>
        <v>0</v>
      </c>
      <c r="BE169" s="68">
        <f t="shared" si="15"/>
        <v>0</v>
      </c>
      <c r="BF169" s="68">
        <f t="shared" si="16"/>
        <v>0</v>
      </c>
      <c r="BG169" s="68">
        <f t="shared" si="17"/>
        <v>0</v>
      </c>
      <c r="BH169" s="68">
        <f t="shared" si="18"/>
        <v>0</v>
      </c>
      <c r="BI169" s="10" t="s">
        <v>20</v>
      </c>
      <c r="BJ169" s="68">
        <f t="shared" si="19"/>
        <v>0</v>
      </c>
      <c r="BK169" s="10" t="s">
        <v>151</v>
      </c>
      <c r="BL169" s="10"/>
    </row>
    <row r="170" spans="2:62" s="89" customFormat="1" ht="37.35" customHeight="1">
      <c r="B170" s="83"/>
      <c r="C170" s="84"/>
      <c r="D170" s="85" t="s">
        <v>104</v>
      </c>
      <c r="E170" s="85"/>
      <c r="F170" s="85"/>
      <c r="G170" s="85"/>
      <c r="H170" s="85"/>
      <c r="I170" s="85"/>
      <c r="J170" s="85"/>
      <c r="K170" s="85"/>
      <c r="L170" s="85"/>
      <c r="M170" s="85"/>
      <c r="N170" s="478">
        <f>BJ170</f>
        <v>0</v>
      </c>
      <c r="O170" s="467"/>
      <c r="P170" s="467"/>
      <c r="Q170" s="467"/>
      <c r="R170" s="86"/>
      <c r="S170" s="467"/>
      <c r="T170" s="467"/>
      <c r="U170" s="468"/>
      <c r="V170" s="87">
        <f>V171+V173+V178+V180+V185+V194+V203+V205+V225+V228+V230+V232+V248+V276+V286+V292+V304+V308+V311</f>
        <v>17549.533589</v>
      </c>
      <c r="W170" s="84"/>
      <c r="X170" s="87">
        <f>X171+X173+X178+X180+X185+X194+X203+X205+X225+X228+X230+X232+X248+X276+X286+X292+X304+X308+X311</f>
        <v>60.63396211999999</v>
      </c>
      <c r="Y170" s="84"/>
      <c r="Z170" s="88">
        <f>Z171+Z173+Z178+Z180+Z185+Z194+Z203+Z205+Z225+Z228+Z230+Z232+Z248+Z276+Z286+Z292+Z304+Z308+Z311</f>
        <v>22.669808</v>
      </c>
      <c r="AQ170" s="90" t="s">
        <v>90</v>
      </c>
      <c r="AS170" s="91" t="s">
        <v>79</v>
      </c>
      <c r="AT170" s="91" t="s">
        <v>80</v>
      </c>
      <c r="AX170" s="90" t="s">
        <v>145</v>
      </c>
      <c r="BJ170" s="92">
        <f>BJ171+BJ173+BJ178+BJ180+BJ185+BJ194+BJ203+BJ205+BJ225+BJ228+BJ230+BJ232+BJ248+BJ276+BJ286+BJ292+BJ304+BJ308+BJ311</f>
        <v>0</v>
      </c>
    </row>
    <row r="171" spans="2:62" s="89" customFormat="1" ht="19.95" customHeight="1">
      <c r="B171" s="83"/>
      <c r="C171" s="84"/>
      <c r="D171" s="93" t="s">
        <v>105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477">
        <f>BJ171</f>
        <v>0</v>
      </c>
      <c r="O171" s="469"/>
      <c r="P171" s="469"/>
      <c r="Q171" s="469"/>
      <c r="R171" s="86"/>
      <c r="S171" s="469"/>
      <c r="T171" s="469"/>
      <c r="U171" s="470"/>
      <c r="V171" s="87">
        <f>V172</f>
        <v>134.424399</v>
      </c>
      <c r="W171" s="84"/>
      <c r="X171" s="87">
        <f>X172</f>
        <v>0</v>
      </c>
      <c r="Y171" s="84"/>
      <c r="Z171" s="88">
        <f>Z172</f>
        <v>0</v>
      </c>
      <c r="AQ171" s="90" t="s">
        <v>20</v>
      </c>
      <c r="AS171" s="91" t="s">
        <v>79</v>
      </c>
      <c r="AT171" s="91" t="s">
        <v>20</v>
      </c>
      <c r="AX171" s="90" t="s">
        <v>145</v>
      </c>
      <c r="BJ171" s="92">
        <f>BJ172</f>
        <v>0</v>
      </c>
    </row>
    <row r="172" spans="2:64" s="18" customFormat="1" ht="20.4" customHeight="1">
      <c r="B172" s="19"/>
      <c r="C172" s="94" t="s">
        <v>232</v>
      </c>
      <c r="D172" s="94" t="s">
        <v>147</v>
      </c>
      <c r="E172" s="95" t="s">
        <v>233</v>
      </c>
      <c r="F172" s="479" t="s">
        <v>234</v>
      </c>
      <c r="G172" s="457"/>
      <c r="H172" s="457"/>
      <c r="I172" s="457"/>
      <c r="J172" s="96" t="s">
        <v>213</v>
      </c>
      <c r="K172" s="97">
        <v>221.457</v>
      </c>
      <c r="L172" s="480"/>
      <c r="M172" s="481"/>
      <c r="N172" s="482">
        <f>ROUND(L172*K172,2)</f>
        <v>0</v>
      </c>
      <c r="O172" s="457"/>
      <c r="P172" s="457"/>
      <c r="Q172" s="457"/>
      <c r="R172" s="22"/>
      <c r="S172" s="458" t="s">
        <v>3</v>
      </c>
      <c r="T172" s="458" t="s">
        <v>45</v>
      </c>
      <c r="U172" s="459">
        <v>0.607</v>
      </c>
      <c r="V172" s="98">
        <f>U172*K172</f>
        <v>134.424399</v>
      </c>
      <c r="W172" s="98">
        <v>0</v>
      </c>
      <c r="X172" s="98">
        <f>W172*K172</f>
        <v>0</v>
      </c>
      <c r="Y172" s="98">
        <v>0</v>
      </c>
      <c r="Z172" s="99">
        <f>Y172*K172</f>
        <v>0</v>
      </c>
      <c r="AQ172" s="10" t="s">
        <v>151</v>
      </c>
      <c r="AS172" s="10" t="s">
        <v>147</v>
      </c>
      <c r="AT172" s="10" t="s">
        <v>90</v>
      </c>
      <c r="AX172" s="10" t="s">
        <v>145</v>
      </c>
      <c r="BD172" s="68">
        <f>IF(T172="základní",N172,0)</f>
        <v>0</v>
      </c>
      <c r="BE172" s="68">
        <f>IF(T172="snížená",N172,0)</f>
        <v>0</v>
      </c>
      <c r="BF172" s="68">
        <f>IF(T172="zákl. přenesená",N172,0)</f>
        <v>0</v>
      </c>
      <c r="BG172" s="68">
        <f>IF(T172="sníž. přenesená",N172,0)</f>
        <v>0</v>
      </c>
      <c r="BH172" s="68">
        <f>IF(T172="nulová",N172,0)</f>
        <v>0</v>
      </c>
      <c r="BI172" s="10" t="s">
        <v>20</v>
      </c>
      <c r="BJ172" s="68">
        <f>ROUND(L172*K172,2)</f>
        <v>0</v>
      </c>
      <c r="BK172" s="10" t="s">
        <v>151</v>
      </c>
      <c r="BL172" s="10"/>
    </row>
    <row r="173" spans="2:62" s="89" customFormat="1" ht="29.85" customHeight="1">
      <c r="B173" s="83"/>
      <c r="C173" s="84"/>
      <c r="D173" s="93" t="s">
        <v>106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472">
        <f>BJ173</f>
        <v>0</v>
      </c>
      <c r="O173" s="465"/>
      <c r="P173" s="465"/>
      <c r="Q173" s="465"/>
      <c r="R173" s="86"/>
      <c r="S173" s="465"/>
      <c r="T173" s="465"/>
      <c r="U173" s="466"/>
      <c r="V173" s="87">
        <f>SUM(V174:V177)</f>
        <v>1223.6676889999997</v>
      </c>
      <c r="W173" s="84"/>
      <c r="X173" s="87">
        <f>SUM(X174:X177)</f>
        <v>0.9667922</v>
      </c>
      <c r="Y173" s="84"/>
      <c r="Z173" s="88">
        <f>SUM(Z174:Z177)</f>
        <v>7.2154799999999994</v>
      </c>
      <c r="AQ173" s="90" t="s">
        <v>90</v>
      </c>
      <c r="AS173" s="91" t="s">
        <v>79</v>
      </c>
      <c r="AT173" s="91" t="s">
        <v>20</v>
      </c>
      <c r="AX173" s="90" t="s">
        <v>145</v>
      </c>
      <c r="BJ173" s="92">
        <f>SUM(BJ174:BJ177)</f>
        <v>0</v>
      </c>
    </row>
    <row r="174" spans="2:64" s="18" customFormat="1" ht="28.95" customHeight="1">
      <c r="B174" s="19"/>
      <c r="C174" s="94" t="s">
        <v>9</v>
      </c>
      <c r="D174" s="94" t="s">
        <v>147</v>
      </c>
      <c r="E174" s="95" t="s">
        <v>235</v>
      </c>
      <c r="F174" s="479" t="s">
        <v>236</v>
      </c>
      <c r="G174" s="457"/>
      <c r="H174" s="457"/>
      <c r="I174" s="457"/>
      <c r="J174" s="96" t="s">
        <v>150</v>
      </c>
      <c r="K174" s="97">
        <v>1803.87</v>
      </c>
      <c r="L174" s="480"/>
      <c r="M174" s="481"/>
      <c r="N174" s="482">
        <f>ROUND(L174*K174,2)</f>
        <v>0</v>
      </c>
      <c r="O174" s="457"/>
      <c r="P174" s="457"/>
      <c r="Q174" s="457"/>
      <c r="R174" s="22"/>
      <c r="S174" s="458" t="s">
        <v>3</v>
      </c>
      <c r="T174" s="458" t="s">
        <v>45</v>
      </c>
      <c r="U174" s="459">
        <v>0.607</v>
      </c>
      <c r="V174" s="98">
        <f>U174*K174</f>
        <v>1094.9490899999998</v>
      </c>
      <c r="W174" s="98">
        <v>0</v>
      </c>
      <c r="X174" s="98">
        <f>W174*K174</f>
        <v>0</v>
      </c>
      <c r="Y174" s="98">
        <v>0.004</v>
      </c>
      <c r="Z174" s="99">
        <f>Y174*K174</f>
        <v>7.2154799999999994</v>
      </c>
      <c r="AQ174" s="10" t="s">
        <v>210</v>
      </c>
      <c r="AS174" s="10" t="s">
        <v>147</v>
      </c>
      <c r="AT174" s="10" t="s">
        <v>90</v>
      </c>
      <c r="AX174" s="10" t="s">
        <v>145</v>
      </c>
      <c r="BD174" s="68">
        <f>IF(T174="základní",N174,0)</f>
        <v>0</v>
      </c>
      <c r="BE174" s="68">
        <f>IF(T174="snížená",N174,0)</f>
        <v>0</v>
      </c>
      <c r="BF174" s="68">
        <f>IF(T174="zákl. přenesená",N174,0)</f>
        <v>0</v>
      </c>
      <c r="BG174" s="68">
        <f>IF(T174="sníž. přenesená",N174,0)</f>
        <v>0</v>
      </c>
      <c r="BH174" s="68">
        <f>IF(T174="nulová",N174,0)</f>
        <v>0</v>
      </c>
      <c r="BI174" s="10" t="s">
        <v>20</v>
      </c>
      <c r="BJ174" s="68">
        <f>ROUND(L174*K174,2)</f>
        <v>0</v>
      </c>
      <c r="BK174" s="10" t="s">
        <v>210</v>
      </c>
      <c r="BL174" s="10"/>
    </row>
    <row r="175" spans="2:64" s="18" customFormat="1" ht="40.2" customHeight="1">
      <c r="B175" s="19"/>
      <c r="C175" s="94" t="s">
        <v>237</v>
      </c>
      <c r="D175" s="94" t="s">
        <v>147</v>
      </c>
      <c r="E175" s="95" t="s">
        <v>238</v>
      </c>
      <c r="F175" s="479" t="s">
        <v>239</v>
      </c>
      <c r="G175" s="457"/>
      <c r="H175" s="457"/>
      <c r="I175" s="457"/>
      <c r="J175" s="96" t="s">
        <v>150</v>
      </c>
      <c r="K175" s="97">
        <v>133.98</v>
      </c>
      <c r="L175" s="480"/>
      <c r="M175" s="481"/>
      <c r="N175" s="482">
        <f>ROUND(L175*K175,2)</f>
        <v>0</v>
      </c>
      <c r="O175" s="457"/>
      <c r="P175" s="457"/>
      <c r="Q175" s="457"/>
      <c r="R175" s="22"/>
      <c r="S175" s="458" t="s">
        <v>3</v>
      </c>
      <c r="T175" s="458" t="s">
        <v>45</v>
      </c>
      <c r="U175" s="459">
        <v>0.607</v>
      </c>
      <c r="V175" s="98">
        <f>U175*K175</f>
        <v>81.32585999999999</v>
      </c>
      <c r="W175" s="98">
        <v>0.00458</v>
      </c>
      <c r="X175" s="98">
        <f>W175*K175</f>
        <v>0.6136284</v>
      </c>
      <c r="Y175" s="98">
        <v>0</v>
      </c>
      <c r="Z175" s="99">
        <f>Y175*K175</f>
        <v>0</v>
      </c>
      <c r="AQ175" s="10" t="s">
        <v>210</v>
      </c>
      <c r="AS175" s="10" t="s">
        <v>147</v>
      </c>
      <c r="AT175" s="10" t="s">
        <v>90</v>
      </c>
      <c r="AX175" s="10" t="s">
        <v>145</v>
      </c>
      <c r="BD175" s="68">
        <f>IF(T175="základní",N175,0)</f>
        <v>0</v>
      </c>
      <c r="BE175" s="68">
        <f>IF(T175="snížená",N175,0)</f>
        <v>0</v>
      </c>
      <c r="BF175" s="68">
        <f>IF(T175="zákl. přenesená",N175,0)</f>
        <v>0</v>
      </c>
      <c r="BG175" s="68">
        <f>IF(T175="sníž. přenesená",N175,0)</f>
        <v>0</v>
      </c>
      <c r="BH175" s="68">
        <f>IF(T175="nulová",N175,0)</f>
        <v>0</v>
      </c>
      <c r="BI175" s="10" t="s">
        <v>20</v>
      </c>
      <c r="BJ175" s="68">
        <f>ROUND(L175*K175,2)</f>
        <v>0</v>
      </c>
      <c r="BK175" s="10" t="s">
        <v>210</v>
      </c>
      <c r="BL175" s="10"/>
    </row>
    <row r="176" spans="2:64" s="18" customFormat="1" ht="40.2" customHeight="1">
      <c r="B176" s="19"/>
      <c r="C176" s="94" t="s">
        <v>240</v>
      </c>
      <c r="D176" s="94" t="s">
        <v>147</v>
      </c>
      <c r="E176" s="95" t="s">
        <v>241</v>
      </c>
      <c r="F176" s="479" t="s">
        <v>242</v>
      </c>
      <c r="G176" s="457"/>
      <c r="H176" s="457"/>
      <c r="I176" s="457"/>
      <c r="J176" s="96" t="s">
        <v>150</v>
      </c>
      <c r="K176" s="97">
        <v>77.11</v>
      </c>
      <c r="L176" s="480"/>
      <c r="M176" s="481"/>
      <c r="N176" s="482">
        <f>ROUND(L176*K176,2)</f>
        <v>0</v>
      </c>
      <c r="O176" s="457"/>
      <c r="P176" s="457"/>
      <c r="Q176" s="457"/>
      <c r="R176" s="22"/>
      <c r="S176" s="458" t="s">
        <v>3</v>
      </c>
      <c r="T176" s="458" t="s">
        <v>45</v>
      </c>
      <c r="U176" s="459">
        <v>0.607</v>
      </c>
      <c r="V176" s="98">
        <f>U176*K176</f>
        <v>46.805769999999995</v>
      </c>
      <c r="W176" s="98">
        <v>0.00458</v>
      </c>
      <c r="X176" s="98">
        <f>W176*K176</f>
        <v>0.35316379999999997</v>
      </c>
      <c r="Y176" s="98">
        <v>0</v>
      </c>
      <c r="Z176" s="99">
        <f>Y176*K176</f>
        <v>0</v>
      </c>
      <c r="AQ176" s="10" t="s">
        <v>210</v>
      </c>
      <c r="AS176" s="10" t="s">
        <v>147</v>
      </c>
      <c r="AT176" s="10" t="s">
        <v>90</v>
      </c>
      <c r="AX176" s="10" t="s">
        <v>145</v>
      </c>
      <c r="BD176" s="68">
        <f>IF(T176="základní",N176,0)</f>
        <v>0</v>
      </c>
      <c r="BE176" s="68">
        <f>IF(T176="snížená",N176,0)</f>
        <v>0</v>
      </c>
      <c r="BF176" s="68">
        <f>IF(T176="zákl. přenesená",N176,0)</f>
        <v>0</v>
      </c>
      <c r="BG176" s="68">
        <f>IF(T176="sníž. přenesená",N176,0)</f>
        <v>0</v>
      </c>
      <c r="BH176" s="68">
        <f>IF(T176="nulová",N176,0)</f>
        <v>0</v>
      </c>
      <c r="BI176" s="10" t="s">
        <v>20</v>
      </c>
      <c r="BJ176" s="68">
        <f>ROUND(L176*K176,2)</f>
        <v>0</v>
      </c>
      <c r="BK176" s="10" t="s">
        <v>210</v>
      </c>
      <c r="BL176" s="10"/>
    </row>
    <row r="177" spans="2:64" s="18" customFormat="1" ht="40.2" customHeight="1">
      <c r="B177" s="19"/>
      <c r="C177" s="94" t="s">
        <v>243</v>
      </c>
      <c r="D177" s="94" t="s">
        <v>147</v>
      </c>
      <c r="E177" s="95" t="s">
        <v>244</v>
      </c>
      <c r="F177" s="479" t="s">
        <v>245</v>
      </c>
      <c r="G177" s="457"/>
      <c r="H177" s="457"/>
      <c r="I177" s="457"/>
      <c r="J177" s="96" t="s">
        <v>213</v>
      </c>
      <c r="K177" s="97">
        <v>0.967</v>
      </c>
      <c r="L177" s="480"/>
      <c r="M177" s="481"/>
      <c r="N177" s="482">
        <f>ROUND(L177*K177,2)</f>
        <v>0</v>
      </c>
      <c r="O177" s="457"/>
      <c r="P177" s="457"/>
      <c r="Q177" s="457"/>
      <c r="R177" s="22"/>
      <c r="S177" s="458" t="s">
        <v>3</v>
      </c>
      <c r="T177" s="458" t="s">
        <v>45</v>
      </c>
      <c r="U177" s="459">
        <v>0.607</v>
      </c>
      <c r="V177" s="98">
        <f>U177*K177</f>
        <v>0.586969</v>
      </c>
      <c r="W177" s="98">
        <v>0</v>
      </c>
      <c r="X177" s="98">
        <f>W177*K177</f>
        <v>0</v>
      </c>
      <c r="Y177" s="98">
        <v>0</v>
      </c>
      <c r="Z177" s="99">
        <f>Y177*K177</f>
        <v>0</v>
      </c>
      <c r="AQ177" s="10" t="s">
        <v>210</v>
      </c>
      <c r="AS177" s="10" t="s">
        <v>147</v>
      </c>
      <c r="AT177" s="10" t="s">
        <v>90</v>
      </c>
      <c r="AX177" s="10" t="s">
        <v>145</v>
      </c>
      <c r="BD177" s="68">
        <f>IF(T177="základní",N177,0)</f>
        <v>0</v>
      </c>
      <c r="BE177" s="68">
        <f>IF(T177="snížená",N177,0)</f>
        <v>0</v>
      </c>
      <c r="BF177" s="68">
        <f>IF(T177="zákl. přenesená",N177,0)</f>
        <v>0</v>
      </c>
      <c r="BG177" s="68">
        <f>IF(T177="sníž. přenesená",N177,0)</f>
        <v>0</v>
      </c>
      <c r="BH177" s="68">
        <f>IF(T177="nulová",N177,0)</f>
        <v>0</v>
      </c>
      <c r="BI177" s="10" t="s">
        <v>20</v>
      </c>
      <c r="BJ177" s="68">
        <f>ROUND(L177*K177,2)</f>
        <v>0</v>
      </c>
      <c r="BK177" s="10" t="s">
        <v>210</v>
      </c>
      <c r="BL177" s="10"/>
    </row>
    <row r="178" spans="2:62" s="89" customFormat="1" ht="29.85" customHeight="1">
      <c r="B178" s="83"/>
      <c r="C178" s="84"/>
      <c r="D178" s="93" t="s">
        <v>107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472">
        <f>BJ178</f>
        <v>0</v>
      </c>
      <c r="O178" s="465"/>
      <c r="P178" s="465"/>
      <c r="Q178" s="465"/>
      <c r="R178" s="86"/>
      <c r="S178" s="465"/>
      <c r="T178" s="465"/>
      <c r="U178" s="466"/>
      <c r="V178" s="87">
        <f>V179</f>
        <v>13.961</v>
      </c>
      <c r="W178" s="84"/>
      <c r="X178" s="87">
        <f>X179</f>
        <v>0.0064399999999999995</v>
      </c>
      <c r="Y178" s="84"/>
      <c r="Z178" s="88">
        <f>Z179</f>
        <v>0</v>
      </c>
      <c r="AQ178" s="90" t="s">
        <v>90</v>
      </c>
      <c r="AS178" s="91" t="s">
        <v>79</v>
      </c>
      <c r="AT178" s="91" t="s">
        <v>20</v>
      </c>
      <c r="AX178" s="90" t="s">
        <v>145</v>
      </c>
      <c r="BJ178" s="92">
        <f>BJ179</f>
        <v>0</v>
      </c>
    </row>
    <row r="179" spans="2:64" s="18" customFormat="1" ht="28.95" customHeight="1">
      <c r="B179" s="19"/>
      <c r="C179" s="94" t="s">
        <v>246</v>
      </c>
      <c r="D179" s="94" t="s">
        <v>147</v>
      </c>
      <c r="E179" s="95" t="s">
        <v>247</v>
      </c>
      <c r="F179" s="479" t="s">
        <v>248</v>
      </c>
      <c r="G179" s="457"/>
      <c r="H179" s="457"/>
      <c r="I179" s="457"/>
      <c r="J179" s="96" t="s">
        <v>194</v>
      </c>
      <c r="K179" s="97">
        <v>23</v>
      </c>
      <c r="L179" s="480"/>
      <c r="M179" s="481"/>
      <c r="N179" s="482">
        <f>ROUND(L179*K179,2)</f>
        <v>0</v>
      </c>
      <c r="O179" s="457"/>
      <c r="P179" s="457"/>
      <c r="Q179" s="457"/>
      <c r="R179" s="22"/>
      <c r="S179" s="458" t="s">
        <v>3</v>
      </c>
      <c r="T179" s="458" t="s">
        <v>45</v>
      </c>
      <c r="U179" s="459">
        <v>0.607</v>
      </c>
      <c r="V179" s="98">
        <f>U179*K179</f>
        <v>13.961</v>
      </c>
      <c r="W179" s="98">
        <v>0.00028</v>
      </c>
      <c r="X179" s="98">
        <f>W179*K179</f>
        <v>0.0064399999999999995</v>
      </c>
      <c r="Y179" s="98">
        <v>0</v>
      </c>
      <c r="Z179" s="99">
        <f>Y179*K179</f>
        <v>0</v>
      </c>
      <c r="AQ179" s="10" t="s">
        <v>210</v>
      </c>
      <c r="AS179" s="10" t="s">
        <v>147</v>
      </c>
      <c r="AT179" s="10" t="s">
        <v>90</v>
      </c>
      <c r="AX179" s="10" t="s">
        <v>145</v>
      </c>
      <c r="BD179" s="68">
        <f>IF(T179="základní",N179,0)</f>
        <v>0</v>
      </c>
      <c r="BE179" s="68">
        <f>IF(T179="snížená",N179,0)</f>
        <v>0</v>
      </c>
      <c r="BF179" s="68">
        <f>IF(T179="zákl. přenesená",N179,0)</f>
        <v>0</v>
      </c>
      <c r="BG179" s="68">
        <f>IF(T179="sníž. přenesená",N179,0)</f>
        <v>0</v>
      </c>
      <c r="BH179" s="68">
        <f>IF(T179="nulová",N179,0)</f>
        <v>0</v>
      </c>
      <c r="BI179" s="10" t="s">
        <v>20</v>
      </c>
      <c r="BJ179" s="68">
        <f>ROUND(L179*K179,2)</f>
        <v>0</v>
      </c>
      <c r="BK179" s="10" t="s">
        <v>210</v>
      </c>
      <c r="BL179" s="10"/>
    </row>
    <row r="180" spans="2:62" s="89" customFormat="1" ht="29.85" customHeight="1">
      <c r="B180" s="83"/>
      <c r="C180" s="84"/>
      <c r="D180" s="93" t="s">
        <v>108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472">
        <f>BJ180</f>
        <v>0</v>
      </c>
      <c r="O180" s="465"/>
      <c r="P180" s="465"/>
      <c r="Q180" s="465"/>
      <c r="R180" s="86"/>
      <c r="S180" s="465"/>
      <c r="T180" s="465"/>
      <c r="U180" s="466"/>
      <c r="V180" s="87">
        <f>SUM(V181:V184)</f>
        <v>2979.834019</v>
      </c>
      <c r="W180" s="84"/>
      <c r="X180" s="87">
        <f>SUM(X181:X184)</f>
        <v>2.506768</v>
      </c>
      <c r="Y180" s="84"/>
      <c r="Z180" s="88">
        <f>SUM(Z181:Z184)</f>
        <v>2.5254179999999997</v>
      </c>
      <c r="AQ180" s="90" t="s">
        <v>90</v>
      </c>
      <c r="AS180" s="91" t="s">
        <v>79</v>
      </c>
      <c r="AT180" s="91" t="s">
        <v>20</v>
      </c>
      <c r="AX180" s="90" t="s">
        <v>145</v>
      </c>
      <c r="BJ180" s="92">
        <f>SUM(BJ181:BJ184)</f>
        <v>0</v>
      </c>
    </row>
    <row r="181" spans="2:64" s="18" customFormat="1" ht="40.2" customHeight="1">
      <c r="B181" s="19"/>
      <c r="C181" s="94" t="s">
        <v>249</v>
      </c>
      <c r="D181" s="94" t="s">
        <v>147</v>
      </c>
      <c r="E181" s="95" t="s">
        <v>250</v>
      </c>
      <c r="F181" s="479" t="s">
        <v>251</v>
      </c>
      <c r="G181" s="457"/>
      <c r="H181" s="457"/>
      <c r="I181" s="457"/>
      <c r="J181" s="96" t="s">
        <v>150</v>
      </c>
      <c r="K181" s="97">
        <v>1803.87</v>
      </c>
      <c r="L181" s="480"/>
      <c r="M181" s="481"/>
      <c r="N181" s="482">
        <f>ROUND(L181*K181,2)</f>
        <v>0</v>
      </c>
      <c r="O181" s="457"/>
      <c r="P181" s="457"/>
      <c r="Q181" s="457"/>
      <c r="R181" s="22"/>
      <c r="S181" s="458" t="s">
        <v>3</v>
      </c>
      <c r="T181" s="458" t="s">
        <v>45</v>
      </c>
      <c r="U181" s="459">
        <v>0.607</v>
      </c>
      <c r="V181" s="98">
        <f>U181*K181</f>
        <v>1094.9490899999998</v>
      </c>
      <c r="W181" s="98">
        <v>0</v>
      </c>
      <c r="X181" s="98">
        <f>W181*K181</f>
        <v>0</v>
      </c>
      <c r="Y181" s="98">
        <v>0.0014</v>
      </c>
      <c r="Z181" s="99">
        <f>Y181*K181</f>
        <v>2.5254179999999997</v>
      </c>
      <c r="AQ181" s="10" t="s">
        <v>210</v>
      </c>
      <c r="AS181" s="10" t="s">
        <v>147</v>
      </c>
      <c r="AT181" s="10" t="s">
        <v>90</v>
      </c>
      <c r="AX181" s="10" t="s">
        <v>145</v>
      </c>
      <c r="BD181" s="68">
        <f>IF(T181="základní",N181,0)</f>
        <v>0</v>
      </c>
      <c r="BE181" s="68">
        <f>IF(T181="snížená",N181,0)</f>
        <v>0</v>
      </c>
      <c r="BF181" s="68">
        <f>IF(T181="zákl. přenesená",N181,0)</f>
        <v>0</v>
      </c>
      <c r="BG181" s="68">
        <f>IF(T181="sníž. přenesená",N181,0)</f>
        <v>0</v>
      </c>
      <c r="BH181" s="68">
        <f>IF(T181="nulová",N181,0)</f>
        <v>0</v>
      </c>
      <c r="BI181" s="10" t="s">
        <v>20</v>
      </c>
      <c r="BJ181" s="68">
        <f>ROUND(L181*K181,2)</f>
        <v>0</v>
      </c>
      <c r="BK181" s="10" t="s">
        <v>210</v>
      </c>
      <c r="BL181" s="10"/>
    </row>
    <row r="182" spans="2:64" s="18" customFormat="1" ht="40.2" customHeight="1">
      <c r="B182" s="19"/>
      <c r="C182" s="94" t="s">
        <v>252</v>
      </c>
      <c r="D182" s="94" t="s">
        <v>147</v>
      </c>
      <c r="E182" s="95" t="s">
        <v>253</v>
      </c>
      <c r="F182" s="479" t="s">
        <v>254</v>
      </c>
      <c r="G182" s="457"/>
      <c r="H182" s="457"/>
      <c r="I182" s="457"/>
      <c r="J182" s="96" t="s">
        <v>150</v>
      </c>
      <c r="K182" s="97">
        <v>1536.01</v>
      </c>
      <c r="L182" s="480"/>
      <c r="M182" s="481"/>
      <c r="N182" s="482">
        <f>ROUND(L182*K182,2)</f>
        <v>0</v>
      </c>
      <c r="O182" s="457"/>
      <c r="P182" s="457"/>
      <c r="Q182" s="457"/>
      <c r="R182" s="22"/>
      <c r="S182" s="458" t="s">
        <v>3</v>
      </c>
      <c r="T182" s="458" t="s">
        <v>45</v>
      </c>
      <c r="U182" s="459">
        <v>0.607</v>
      </c>
      <c r="V182" s="98">
        <f>U182*K182</f>
        <v>932.35807</v>
      </c>
      <c r="W182" s="98">
        <v>0</v>
      </c>
      <c r="X182" s="98">
        <f>W182*K182</f>
        <v>0</v>
      </c>
      <c r="Y182" s="98">
        <v>0</v>
      </c>
      <c r="Z182" s="99">
        <f>Y182*K182</f>
        <v>0</v>
      </c>
      <c r="AQ182" s="10" t="s">
        <v>210</v>
      </c>
      <c r="AS182" s="10" t="s">
        <v>147</v>
      </c>
      <c r="AT182" s="10" t="s">
        <v>90</v>
      </c>
      <c r="AX182" s="10" t="s">
        <v>145</v>
      </c>
      <c r="BD182" s="68">
        <f>IF(T182="základní",N182,0)</f>
        <v>0</v>
      </c>
      <c r="BE182" s="68">
        <f>IF(T182="snížená",N182,0)</f>
        <v>0</v>
      </c>
      <c r="BF182" s="68">
        <f>IF(T182="zákl. přenesená",N182,0)</f>
        <v>0</v>
      </c>
      <c r="BG182" s="68">
        <f>IF(T182="sníž. přenesená",N182,0)</f>
        <v>0</v>
      </c>
      <c r="BH182" s="68">
        <f>IF(T182="nulová",N182,0)</f>
        <v>0</v>
      </c>
      <c r="BI182" s="10" t="s">
        <v>20</v>
      </c>
      <c r="BJ182" s="68">
        <f>ROUND(L182*K182,2)</f>
        <v>0</v>
      </c>
      <c r="BK182" s="10" t="s">
        <v>210</v>
      </c>
      <c r="BL182" s="10"/>
    </row>
    <row r="183" spans="2:64" s="18" customFormat="1" ht="28.95" customHeight="1">
      <c r="B183" s="19"/>
      <c r="C183" s="100" t="s">
        <v>255</v>
      </c>
      <c r="D183" s="100" t="s">
        <v>256</v>
      </c>
      <c r="E183" s="101" t="s">
        <v>257</v>
      </c>
      <c r="F183" s="460" t="s">
        <v>258</v>
      </c>
      <c r="G183" s="461"/>
      <c r="H183" s="461"/>
      <c r="I183" s="461"/>
      <c r="J183" s="102" t="s">
        <v>150</v>
      </c>
      <c r="K183" s="103">
        <v>1566.73</v>
      </c>
      <c r="L183" s="454"/>
      <c r="M183" s="455"/>
      <c r="N183" s="456">
        <f>ROUND(L183*K183,2)</f>
        <v>0</v>
      </c>
      <c r="O183" s="457"/>
      <c r="P183" s="457"/>
      <c r="Q183" s="457"/>
      <c r="R183" s="22"/>
      <c r="S183" s="458" t="s">
        <v>3</v>
      </c>
      <c r="T183" s="458" t="s">
        <v>45</v>
      </c>
      <c r="U183" s="459">
        <v>0.607</v>
      </c>
      <c r="V183" s="98">
        <f>U183*K183</f>
        <v>951.00511</v>
      </c>
      <c r="W183" s="98">
        <v>0.0016</v>
      </c>
      <c r="X183" s="98">
        <f>W183*K183</f>
        <v>2.506768</v>
      </c>
      <c r="Y183" s="98">
        <v>0</v>
      </c>
      <c r="Z183" s="99">
        <f>Y183*K183</f>
        <v>0</v>
      </c>
      <c r="AQ183" s="10" t="s">
        <v>259</v>
      </c>
      <c r="AS183" s="10" t="s">
        <v>256</v>
      </c>
      <c r="AT183" s="10" t="s">
        <v>90</v>
      </c>
      <c r="AX183" s="10" t="s">
        <v>145</v>
      </c>
      <c r="BD183" s="68">
        <f>IF(T183="základní",N183,0)</f>
        <v>0</v>
      </c>
      <c r="BE183" s="68">
        <f>IF(T183="snížená",N183,0)</f>
        <v>0</v>
      </c>
      <c r="BF183" s="68">
        <f>IF(T183="zákl. přenesená",N183,0)</f>
        <v>0</v>
      </c>
      <c r="BG183" s="68">
        <f>IF(T183="sníž. přenesená",N183,0)</f>
        <v>0</v>
      </c>
      <c r="BH183" s="68">
        <f>IF(T183="nulová",N183,0)</f>
        <v>0</v>
      </c>
      <c r="BI183" s="10" t="s">
        <v>20</v>
      </c>
      <c r="BJ183" s="68">
        <f>ROUND(L183*K183,2)</f>
        <v>0</v>
      </c>
      <c r="BK183" s="10" t="s">
        <v>210</v>
      </c>
      <c r="BL183" s="10"/>
    </row>
    <row r="184" spans="2:64" s="18" customFormat="1" ht="28.95" customHeight="1">
      <c r="B184" s="19"/>
      <c r="C184" s="94" t="s">
        <v>260</v>
      </c>
      <c r="D184" s="94" t="s">
        <v>147</v>
      </c>
      <c r="E184" s="95" t="s">
        <v>261</v>
      </c>
      <c r="F184" s="479" t="s">
        <v>262</v>
      </c>
      <c r="G184" s="457"/>
      <c r="H184" s="457"/>
      <c r="I184" s="457"/>
      <c r="J184" s="96" t="s">
        <v>213</v>
      </c>
      <c r="K184" s="97">
        <v>2.507</v>
      </c>
      <c r="L184" s="480"/>
      <c r="M184" s="481"/>
      <c r="N184" s="482">
        <f>ROUND(L184*K184,2)</f>
        <v>0</v>
      </c>
      <c r="O184" s="457"/>
      <c r="P184" s="457"/>
      <c r="Q184" s="457"/>
      <c r="R184" s="22"/>
      <c r="S184" s="458" t="s">
        <v>3</v>
      </c>
      <c r="T184" s="458" t="s">
        <v>45</v>
      </c>
      <c r="U184" s="459">
        <v>0.607</v>
      </c>
      <c r="V184" s="98">
        <f>U184*K184</f>
        <v>1.521749</v>
      </c>
      <c r="W184" s="98">
        <v>0</v>
      </c>
      <c r="X184" s="98">
        <f>W184*K184</f>
        <v>0</v>
      </c>
      <c r="Y184" s="98">
        <v>0</v>
      </c>
      <c r="Z184" s="99">
        <f>Y184*K184</f>
        <v>0</v>
      </c>
      <c r="AQ184" s="10" t="s">
        <v>210</v>
      </c>
      <c r="AS184" s="10" t="s">
        <v>147</v>
      </c>
      <c r="AT184" s="10" t="s">
        <v>90</v>
      </c>
      <c r="AX184" s="10" t="s">
        <v>145</v>
      </c>
      <c r="BD184" s="68">
        <f>IF(T184="základní",N184,0)</f>
        <v>0</v>
      </c>
      <c r="BE184" s="68">
        <f>IF(T184="snížená",N184,0)</f>
        <v>0</v>
      </c>
      <c r="BF184" s="68">
        <f>IF(T184="zákl. přenesená",N184,0)</f>
        <v>0</v>
      </c>
      <c r="BG184" s="68">
        <f>IF(T184="sníž. přenesená",N184,0)</f>
        <v>0</v>
      </c>
      <c r="BH184" s="68">
        <f>IF(T184="nulová",N184,0)</f>
        <v>0</v>
      </c>
      <c r="BI184" s="10" t="s">
        <v>20</v>
      </c>
      <c r="BJ184" s="68">
        <f>ROUND(L184*K184,2)</f>
        <v>0</v>
      </c>
      <c r="BK184" s="10" t="s">
        <v>210</v>
      </c>
      <c r="BL184" s="10"/>
    </row>
    <row r="185" spans="2:62" s="89" customFormat="1" ht="29.85" customHeight="1">
      <c r="B185" s="83"/>
      <c r="C185" s="84"/>
      <c r="D185" s="93" t="s">
        <v>109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472">
        <f>BJ185</f>
        <v>0</v>
      </c>
      <c r="O185" s="465"/>
      <c r="P185" s="465"/>
      <c r="Q185" s="465"/>
      <c r="R185" s="86"/>
      <c r="S185" s="465"/>
      <c r="T185" s="465"/>
      <c r="U185" s="466"/>
      <c r="V185" s="87">
        <f>SUM(V186:V193)</f>
        <v>164.60019</v>
      </c>
      <c r="W185" s="84"/>
      <c r="X185" s="87">
        <f>SUM(X186:X193)</f>
        <v>0.16986</v>
      </c>
      <c r="Y185" s="84"/>
      <c r="Z185" s="88">
        <f>SUM(Z186:Z193)</f>
        <v>0.0021</v>
      </c>
      <c r="AQ185" s="90" t="s">
        <v>90</v>
      </c>
      <c r="AS185" s="91" t="s">
        <v>79</v>
      </c>
      <c r="AT185" s="91" t="s">
        <v>20</v>
      </c>
      <c r="AX185" s="90" t="s">
        <v>145</v>
      </c>
      <c r="BJ185" s="92">
        <f>SUM(BJ186:BJ193)</f>
        <v>0</v>
      </c>
    </row>
    <row r="186" spans="2:64" s="18" customFormat="1" ht="28.95" customHeight="1">
      <c r="B186" s="19"/>
      <c r="C186" s="94" t="s">
        <v>263</v>
      </c>
      <c r="D186" s="94" t="s">
        <v>147</v>
      </c>
      <c r="E186" s="95" t="s">
        <v>264</v>
      </c>
      <c r="F186" s="479" t="s">
        <v>265</v>
      </c>
      <c r="G186" s="457"/>
      <c r="H186" s="457"/>
      <c r="I186" s="457"/>
      <c r="J186" s="96" t="s">
        <v>266</v>
      </c>
      <c r="K186" s="97">
        <v>1</v>
      </c>
      <c r="L186" s="480"/>
      <c r="M186" s="481"/>
      <c r="N186" s="482">
        <f aca="true" t="shared" si="20" ref="N186:N193">ROUND(L186*K186,2)</f>
        <v>0</v>
      </c>
      <c r="O186" s="457"/>
      <c r="P186" s="457"/>
      <c r="Q186" s="457"/>
      <c r="R186" s="22"/>
      <c r="S186" s="458" t="s">
        <v>3</v>
      </c>
      <c r="T186" s="458" t="s">
        <v>45</v>
      </c>
      <c r="U186" s="459">
        <v>0.607</v>
      </c>
      <c r="V186" s="98">
        <f aca="true" t="shared" si="21" ref="V186:V193">U186*K186</f>
        <v>0.607</v>
      </c>
      <c r="W186" s="98">
        <v>0</v>
      </c>
      <c r="X186" s="98">
        <f aca="true" t="shared" si="22" ref="X186:X193">W186*K186</f>
        <v>0</v>
      </c>
      <c r="Y186" s="98">
        <v>0.0021</v>
      </c>
      <c r="Z186" s="99">
        <f aca="true" t="shared" si="23" ref="Z186:Z193">Y186*K186</f>
        <v>0.0021</v>
      </c>
      <c r="AQ186" s="10" t="s">
        <v>210</v>
      </c>
      <c r="AS186" s="10" t="s">
        <v>147</v>
      </c>
      <c r="AT186" s="10" t="s">
        <v>90</v>
      </c>
      <c r="AX186" s="10" t="s">
        <v>145</v>
      </c>
      <c r="BD186" s="68">
        <f aca="true" t="shared" si="24" ref="BD186:BD193">IF(T186="základní",N186,0)</f>
        <v>0</v>
      </c>
      <c r="BE186" s="68">
        <f aca="true" t="shared" si="25" ref="BE186:BE193">IF(T186="snížená",N186,0)</f>
        <v>0</v>
      </c>
      <c r="BF186" s="68">
        <f aca="true" t="shared" si="26" ref="BF186:BF193">IF(T186="zákl. přenesená",N186,0)</f>
        <v>0</v>
      </c>
      <c r="BG186" s="68">
        <f aca="true" t="shared" si="27" ref="BG186:BG193">IF(T186="sníž. přenesená",N186,0)</f>
        <v>0</v>
      </c>
      <c r="BH186" s="68">
        <f aca="true" t="shared" si="28" ref="BH186:BH193">IF(T186="nulová",N186,0)</f>
        <v>0</v>
      </c>
      <c r="BI186" s="10" t="s">
        <v>20</v>
      </c>
      <c r="BJ186" s="68">
        <f aca="true" t="shared" si="29" ref="BJ186:BJ193">ROUND(L186*K186,2)</f>
        <v>0</v>
      </c>
      <c r="BK186" s="10" t="s">
        <v>210</v>
      </c>
      <c r="BL186" s="10"/>
    </row>
    <row r="187" spans="2:64" s="18" customFormat="1" ht="20.4" customHeight="1">
      <c r="B187" s="19"/>
      <c r="C187" s="94" t="s">
        <v>267</v>
      </c>
      <c r="D187" s="94" t="s">
        <v>147</v>
      </c>
      <c r="E187" s="95" t="s">
        <v>268</v>
      </c>
      <c r="F187" s="479" t="s">
        <v>269</v>
      </c>
      <c r="G187" s="457"/>
      <c r="H187" s="457"/>
      <c r="I187" s="457"/>
      <c r="J187" s="96" t="s">
        <v>194</v>
      </c>
      <c r="K187" s="97">
        <v>8</v>
      </c>
      <c r="L187" s="480"/>
      <c r="M187" s="481"/>
      <c r="N187" s="482">
        <f t="shared" si="20"/>
        <v>0</v>
      </c>
      <c r="O187" s="457"/>
      <c r="P187" s="457"/>
      <c r="Q187" s="457"/>
      <c r="R187" s="22"/>
      <c r="S187" s="458" t="s">
        <v>3</v>
      </c>
      <c r="T187" s="458" t="s">
        <v>45</v>
      </c>
      <c r="U187" s="459">
        <v>0.607</v>
      </c>
      <c r="V187" s="98">
        <f t="shared" si="21"/>
        <v>4.856</v>
      </c>
      <c r="W187" s="98">
        <v>0.0018</v>
      </c>
      <c r="X187" s="98">
        <f t="shared" si="22"/>
        <v>0.0144</v>
      </c>
      <c r="Y187" s="98">
        <v>0</v>
      </c>
      <c r="Z187" s="99">
        <f t="shared" si="23"/>
        <v>0</v>
      </c>
      <c r="AQ187" s="10" t="s">
        <v>210</v>
      </c>
      <c r="AS187" s="10" t="s">
        <v>147</v>
      </c>
      <c r="AT187" s="10" t="s">
        <v>90</v>
      </c>
      <c r="AX187" s="10" t="s">
        <v>145</v>
      </c>
      <c r="BD187" s="68">
        <f t="shared" si="24"/>
        <v>0</v>
      </c>
      <c r="BE187" s="68">
        <f t="shared" si="25"/>
        <v>0</v>
      </c>
      <c r="BF187" s="68">
        <f t="shared" si="26"/>
        <v>0</v>
      </c>
      <c r="BG187" s="68">
        <f t="shared" si="27"/>
        <v>0</v>
      </c>
      <c r="BH187" s="68">
        <f t="shared" si="28"/>
        <v>0</v>
      </c>
      <c r="BI187" s="10" t="s">
        <v>20</v>
      </c>
      <c r="BJ187" s="68">
        <f t="shared" si="29"/>
        <v>0</v>
      </c>
      <c r="BK187" s="10" t="s">
        <v>210</v>
      </c>
      <c r="BL187" s="10"/>
    </row>
    <row r="188" spans="2:64" s="18" customFormat="1" ht="28.95" customHeight="1">
      <c r="B188" s="19"/>
      <c r="C188" s="94" t="s">
        <v>270</v>
      </c>
      <c r="D188" s="94" t="s">
        <v>147</v>
      </c>
      <c r="E188" s="95" t="s">
        <v>271</v>
      </c>
      <c r="F188" s="479" t="s">
        <v>272</v>
      </c>
      <c r="G188" s="457"/>
      <c r="H188" s="457"/>
      <c r="I188" s="457"/>
      <c r="J188" s="96" t="s">
        <v>217</v>
      </c>
      <c r="K188" s="97">
        <v>6</v>
      </c>
      <c r="L188" s="480"/>
      <c r="M188" s="481"/>
      <c r="N188" s="482">
        <f t="shared" si="20"/>
        <v>0</v>
      </c>
      <c r="O188" s="457"/>
      <c r="P188" s="457"/>
      <c r="Q188" s="457"/>
      <c r="R188" s="22"/>
      <c r="S188" s="458" t="s">
        <v>3</v>
      </c>
      <c r="T188" s="458" t="s">
        <v>45</v>
      </c>
      <c r="U188" s="459">
        <v>0.607</v>
      </c>
      <c r="V188" s="98">
        <f t="shared" si="21"/>
        <v>3.642</v>
      </c>
      <c r="W188" s="98">
        <v>0.00056</v>
      </c>
      <c r="X188" s="98">
        <f t="shared" si="22"/>
        <v>0.0033599999999999997</v>
      </c>
      <c r="Y188" s="98">
        <v>0</v>
      </c>
      <c r="Z188" s="99">
        <f t="shared" si="23"/>
        <v>0</v>
      </c>
      <c r="AQ188" s="10" t="s">
        <v>210</v>
      </c>
      <c r="AS188" s="10" t="s">
        <v>147</v>
      </c>
      <c r="AT188" s="10" t="s">
        <v>90</v>
      </c>
      <c r="AX188" s="10" t="s">
        <v>145</v>
      </c>
      <c r="BD188" s="68">
        <f t="shared" si="24"/>
        <v>0</v>
      </c>
      <c r="BE188" s="68">
        <f t="shared" si="25"/>
        <v>0</v>
      </c>
      <c r="BF188" s="68">
        <f t="shared" si="26"/>
        <v>0</v>
      </c>
      <c r="BG188" s="68">
        <f t="shared" si="27"/>
        <v>0</v>
      </c>
      <c r="BH188" s="68">
        <f t="shared" si="28"/>
        <v>0</v>
      </c>
      <c r="BI188" s="10" t="s">
        <v>20</v>
      </c>
      <c r="BJ188" s="68">
        <f t="shared" si="29"/>
        <v>0</v>
      </c>
      <c r="BK188" s="10" t="s">
        <v>210</v>
      </c>
      <c r="BL188" s="10"/>
    </row>
    <row r="189" spans="2:64" s="18" customFormat="1" ht="28.95" customHeight="1">
      <c r="B189" s="19"/>
      <c r="C189" s="94" t="s">
        <v>273</v>
      </c>
      <c r="D189" s="94" t="s">
        <v>147</v>
      </c>
      <c r="E189" s="95" t="s">
        <v>274</v>
      </c>
      <c r="F189" s="479" t="s">
        <v>275</v>
      </c>
      <c r="G189" s="457"/>
      <c r="H189" s="457"/>
      <c r="I189" s="457"/>
      <c r="J189" s="96" t="s">
        <v>217</v>
      </c>
      <c r="K189" s="97">
        <v>86</v>
      </c>
      <c r="L189" s="480"/>
      <c r="M189" s="481"/>
      <c r="N189" s="482">
        <f t="shared" si="20"/>
        <v>0</v>
      </c>
      <c r="O189" s="457"/>
      <c r="P189" s="457"/>
      <c r="Q189" s="457"/>
      <c r="R189" s="22"/>
      <c r="S189" s="458" t="s">
        <v>3</v>
      </c>
      <c r="T189" s="458" t="s">
        <v>45</v>
      </c>
      <c r="U189" s="459">
        <v>0.607</v>
      </c>
      <c r="V189" s="98">
        <f t="shared" si="21"/>
        <v>52.202</v>
      </c>
      <c r="W189" s="98">
        <v>0.00109</v>
      </c>
      <c r="X189" s="98">
        <f t="shared" si="22"/>
        <v>0.09374</v>
      </c>
      <c r="Y189" s="98">
        <v>0</v>
      </c>
      <c r="Z189" s="99">
        <f t="shared" si="23"/>
        <v>0</v>
      </c>
      <c r="AQ189" s="10" t="s">
        <v>210</v>
      </c>
      <c r="AS189" s="10" t="s">
        <v>147</v>
      </c>
      <c r="AT189" s="10" t="s">
        <v>90</v>
      </c>
      <c r="AX189" s="10" t="s">
        <v>145</v>
      </c>
      <c r="BD189" s="68">
        <f t="shared" si="24"/>
        <v>0</v>
      </c>
      <c r="BE189" s="68">
        <f t="shared" si="25"/>
        <v>0</v>
      </c>
      <c r="BF189" s="68">
        <f t="shared" si="26"/>
        <v>0</v>
      </c>
      <c r="BG189" s="68">
        <f t="shared" si="27"/>
        <v>0</v>
      </c>
      <c r="BH189" s="68">
        <f t="shared" si="28"/>
        <v>0</v>
      </c>
      <c r="BI189" s="10" t="s">
        <v>20</v>
      </c>
      <c r="BJ189" s="68">
        <f t="shared" si="29"/>
        <v>0</v>
      </c>
      <c r="BK189" s="10" t="s">
        <v>210</v>
      </c>
      <c r="BL189" s="10"/>
    </row>
    <row r="190" spans="2:64" s="18" customFormat="1" ht="28.95" customHeight="1">
      <c r="B190" s="19"/>
      <c r="C190" s="94" t="s">
        <v>276</v>
      </c>
      <c r="D190" s="94" t="s">
        <v>147</v>
      </c>
      <c r="E190" s="95" t="s">
        <v>277</v>
      </c>
      <c r="F190" s="479" t="s">
        <v>278</v>
      </c>
      <c r="G190" s="457"/>
      <c r="H190" s="457"/>
      <c r="I190" s="457"/>
      <c r="J190" s="96" t="s">
        <v>217</v>
      </c>
      <c r="K190" s="97">
        <v>8</v>
      </c>
      <c r="L190" s="480"/>
      <c r="M190" s="481"/>
      <c r="N190" s="482">
        <f t="shared" si="20"/>
        <v>0</v>
      </c>
      <c r="O190" s="457"/>
      <c r="P190" s="457"/>
      <c r="Q190" s="457"/>
      <c r="R190" s="22"/>
      <c r="S190" s="458" t="s">
        <v>3</v>
      </c>
      <c r="T190" s="458" t="s">
        <v>45</v>
      </c>
      <c r="U190" s="459">
        <v>0.607</v>
      </c>
      <c r="V190" s="98">
        <f t="shared" si="21"/>
        <v>4.856</v>
      </c>
      <c r="W190" s="98">
        <v>0.00083</v>
      </c>
      <c r="X190" s="98">
        <f t="shared" si="22"/>
        <v>0.00664</v>
      </c>
      <c r="Y190" s="98">
        <v>0</v>
      </c>
      <c r="Z190" s="99">
        <f t="shared" si="23"/>
        <v>0</v>
      </c>
      <c r="AQ190" s="10" t="s">
        <v>210</v>
      </c>
      <c r="AS190" s="10" t="s">
        <v>147</v>
      </c>
      <c r="AT190" s="10" t="s">
        <v>90</v>
      </c>
      <c r="AX190" s="10" t="s">
        <v>145</v>
      </c>
      <c r="BD190" s="68">
        <f t="shared" si="24"/>
        <v>0</v>
      </c>
      <c r="BE190" s="68">
        <f t="shared" si="25"/>
        <v>0</v>
      </c>
      <c r="BF190" s="68">
        <f t="shared" si="26"/>
        <v>0</v>
      </c>
      <c r="BG190" s="68">
        <f t="shared" si="27"/>
        <v>0</v>
      </c>
      <c r="BH190" s="68">
        <f t="shared" si="28"/>
        <v>0</v>
      </c>
      <c r="BI190" s="10" t="s">
        <v>20</v>
      </c>
      <c r="BJ190" s="68">
        <f t="shared" si="29"/>
        <v>0</v>
      </c>
      <c r="BK190" s="10" t="s">
        <v>210</v>
      </c>
      <c r="BL190" s="10"/>
    </row>
    <row r="191" spans="2:64" s="18" customFormat="1" ht="28.95" customHeight="1">
      <c r="B191" s="19"/>
      <c r="C191" s="94" t="s">
        <v>279</v>
      </c>
      <c r="D191" s="94" t="s">
        <v>147</v>
      </c>
      <c r="E191" s="95" t="s">
        <v>280</v>
      </c>
      <c r="F191" s="479" t="s">
        <v>281</v>
      </c>
      <c r="G191" s="457"/>
      <c r="H191" s="457"/>
      <c r="I191" s="457"/>
      <c r="J191" s="96" t="s">
        <v>217</v>
      </c>
      <c r="K191" s="97">
        <v>83</v>
      </c>
      <c r="L191" s="480"/>
      <c r="M191" s="481"/>
      <c r="N191" s="482">
        <f t="shared" si="20"/>
        <v>0</v>
      </c>
      <c r="O191" s="457"/>
      <c r="P191" s="457"/>
      <c r="Q191" s="457"/>
      <c r="R191" s="22"/>
      <c r="S191" s="458" t="s">
        <v>3</v>
      </c>
      <c r="T191" s="458" t="s">
        <v>45</v>
      </c>
      <c r="U191" s="459">
        <v>0.607</v>
      </c>
      <c r="V191" s="98">
        <f t="shared" si="21"/>
        <v>50.381</v>
      </c>
      <c r="W191" s="98">
        <v>0.00029</v>
      </c>
      <c r="X191" s="98">
        <f t="shared" si="22"/>
        <v>0.02407</v>
      </c>
      <c r="Y191" s="98">
        <v>0</v>
      </c>
      <c r="Z191" s="99">
        <f t="shared" si="23"/>
        <v>0</v>
      </c>
      <c r="AQ191" s="10" t="s">
        <v>210</v>
      </c>
      <c r="AS191" s="10" t="s">
        <v>147</v>
      </c>
      <c r="AT191" s="10" t="s">
        <v>90</v>
      </c>
      <c r="AX191" s="10" t="s">
        <v>145</v>
      </c>
      <c r="BD191" s="68">
        <f t="shared" si="24"/>
        <v>0</v>
      </c>
      <c r="BE191" s="68">
        <f t="shared" si="25"/>
        <v>0</v>
      </c>
      <c r="BF191" s="68">
        <f t="shared" si="26"/>
        <v>0</v>
      </c>
      <c r="BG191" s="68">
        <f t="shared" si="27"/>
        <v>0</v>
      </c>
      <c r="BH191" s="68">
        <f t="shared" si="28"/>
        <v>0</v>
      </c>
      <c r="BI191" s="10" t="s">
        <v>20</v>
      </c>
      <c r="BJ191" s="68">
        <f t="shared" si="29"/>
        <v>0</v>
      </c>
      <c r="BK191" s="10" t="s">
        <v>210</v>
      </c>
      <c r="BL191" s="10"/>
    </row>
    <row r="192" spans="2:64" s="18" customFormat="1" ht="28.95" customHeight="1">
      <c r="B192" s="19"/>
      <c r="C192" s="94" t="s">
        <v>282</v>
      </c>
      <c r="D192" s="94" t="s">
        <v>147</v>
      </c>
      <c r="E192" s="95" t="s">
        <v>283</v>
      </c>
      <c r="F192" s="479" t="s">
        <v>284</v>
      </c>
      <c r="G192" s="457"/>
      <c r="H192" s="457"/>
      <c r="I192" s="457"/>
      <c r="J192" s="96" t="s">
        <v>217</v>
      </c>
      <c r="K192" s="97">
        <v>79</v>
      </c>
      <c r="L192" s="480"/>
      <c r="M192" s="481"/>
      <c r="N192" s="482">
        <f t="shared" si="20"/>
        <v>0</v>
      </c>
      <c r="O192" s="457"/>
      <c r="P192" s="457"/>
      <c r="Q192" s="457"/>
      <c r="R192" s="22"/>
      <c r="S192" s="458" t="s">
        <v>3</v>
      </c>
      <c r="T192" s="458" t="s">
        <v>45</v>
      </c>
      <c r="U192" s="459">
        <v>0.607</v>
      </c>
      <c r="V192" s="98">
        <f t="shared" si="21"/>
        <v>47.952999999999996</v>
      </c>
      <c r="W192" s="98">
        <v>0.00035</v>
      </c>
      <c r="X192" s="98">
        <f t="shared" si="22"/>
        <v>0.02765</v>
      </c>
      <c r="Y192" s="98">
        <v>0</v>
      </c>
      <c r="Z192" s="99">
        <f t="shared" si="23"/>
        <v>0</v>
      </c>
      <c r="AQ192" s="10" t="s">
        <v>210</v>
      </c>
      <c r="AS192" s="10" t="s">
        <v>147</v>
      </c>
      <c r="AT192" s="10" t="s">
        <v>90</v>
      </c>
      <c r="AX192" s="10" t="s">
        <v>145</v>
      </c>
      <c r="BD192" s="68">
        <f t="shared" si="24"/>
        <v>0</v>
      </c>
      <c r="BE192" s="68">
        <f t="shared" si="25"/>
        <v>0</v>
      </c>
      <c r="BF192" s="68">
        <f t="shared" si="26"/>
        <v>0</v>
      </c>
      <c r="BG192" s="68">
        <f t="shared" si="27"/>
        <v>0</v>
      </c>
      <c r="BH192" s="68">
        <f t="shared" si="28"/>
        <v>0</v>
      </c>
      <c r="BI192" s="10" t="s">
        <v>20</v>
      </c>
      <c r="BJ192" s="68">
        <f t="shared" si="29"/>
        <v>0</v>
      </c>
      <c r="BK192" s="10" t="s">
        <v>210</v>
      </c>
      <c r="BL192" s="10"/>
    </row>
    <row r="193" spans="2:64" s="18" customFormat="1" ht="28.95" customHeight="1">
      <c r="B193" s="19"/>
      <c r="C193" s="94" t="s">
        <v>285</v>
      </c>
      <c r="D193" s="94" t="s">
        <v>147</v>
      </c>
      <c r="E193" s="95" t="s">
        <v>286</v>
      </c>
      <c r="F193" s="479" t="s">
        <v>287</v>
      </c>
      <c r="G193" s="457"/>
      <c r="H193" s="457"/>
      <c r="I193" s="457"/>
      <c r="J193" s="96" t="s">
        <v>213</v>
      </c>
      <c r="K193" s="97">
        <v>0.17</v>
      </c>
      <c r="L193" s="480"/>
      <c r="M193" s="481"/>
      <c r="N193" s="482">
        <f t="shared" si="20"/>
        <v>0</v>
      </c>
      <c r="O193" s="457"/>
      <c r="P193" s="457"/>
      <c r="Q193" s="457"/>
      <c r="R193" s="22"/>
      <c r="S193" s="458" t="s">
        <v>3</v>
      </c>
      <c r="T193" s="458" t="s">
        <v>45</v>
      </c>
      <c r="U193" s="459">
        <v>0.607</v>
      </c>
      <c r="V193" s="98">
        <f t="shared" si="21"/>
        <v>0.10319</v>
      </c>
      <c r="W193" s="98">
        <v>0</v>
      </c>
      <c r="X193" s="98">
        <f t="shared" si="22"/>
        <v>0</v>
      </c>
      <c r="Y193" s="98">
        <v>0</v>
      </c>
      <c r="Z193" s="99">
        <f t="shared" si="23"/>
        <v>0</v>
      </c>
      <c r="AQ193" s="10" t="s">
        <v>210</v>
      </c>
      <c r="AS193" s="10" t="s">
        <v>147</v>
      </c>
      <c r="AT193" s="10" t="s">
        <v>90</v>
      </c>
      <c r="AX193" s="10" t="s">
        <v>145</v>
      </c>
      <c r="BD193" s="68">
        <f t="shared" si="24"/>
        <v>0</v>
      </c>
      <c r="BE193" s="68">
        <f t="shared" si="25"/>
        <v>0</v>
      </c>
      <c r="BF193" s="68">
        <f t="shared" si="26"/>
        <v>0</v>
      </c>
      <c r="BG193" s="68">
        <f t="shared" si="27"/>
        <v>0</v>
      </c>
      <c r="BH193" s="68">
        <f t="shared" si="28"/>
        <v>0</v>
      </c>
      <c r="BI193" s="10" t="s">
        <v>20</v>
      </c>
      <c r="BJ193" s="68">
        <f t="shared" si="29"/>
        <v>0</v>
      </c>
      <c r="BK193" s="10" t="s">
        <v>210</v>
      </c>
      <c r="BL193" s="10"/>
    </row>
    <row r="194" spans="2:62" s="89" customFormat="1" ht="29.85" customHeight="1">
      <c r="B194" s="83"/>
      <c r="C194" s="84"/>
      <c r="D194" s="93" t="s">
        <v>110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472">
        <f>BJ194</f>
        <v>0</v>
      </c>
      <c r="O194" s="465"/>
      <c r="P194" s="465"/>
      <c r="Q194" s="465"/>
      <c r="R194" s="86"/>
      <c r="S194" s="465"/>
      <c r="T194" s="465"/>
      <c r="U194" s="466"/>
      <c r="V194" s="87">
        <f>SUM(V195:V202)</f>
        <v>817.7868199999999</v>
      </c>
      <c r="W194" s="84"/>
      <c r="X194" s="87">
        <f>SUM(X195:X202)</f>
        <v>0.16226</v>
      </c>
      <c r="Y194" s="84"/>
      <c r="Z194" s="88">
        <f>SUM(Z195:Z202)</f>
        <v>0.00213</v>
      </c>
      <c r="AQ194" s="90" t="s">
        <v>90</v>
      </c>
      <c r="AS194" s="91" t="s">
        <v>79</v>
      </c>
      <c r="AT194" s="91" t="s">
        <v>20</v>
      </c>
      <c r="AX194" s="90" t="s">
        <v>145</v>
      </c>
      <c r="BJ194" s="92">
        <f>SUM(BJ195:BJ202)</f>
        <v>0</v>
      </c>
    </row>
    <row r="195" spans="2:64" s="18" customFormat="1" ht="28.95" customHeight="1">
      <c r="B195" s="19"/>
      <c r="C195" s="94" t="s">
        <v>288</v>
      </c>
      <c r="D195" s="94" t="s">
        <v>147</v>
      </c>
      <c r="E195" s="95" t="s">
        <v>289</v>
      </c>
      <c r="F195" s="479" t="s">
        <v>290</v>
      </c>
      <c r="G195" s="457"/>
      <c r="H195" s="457"/>
      <c r="I195" s="457"/>
      <c r="J195" s="96" t="s">
        <v>266</v>
      </c>
      <c r="K195" s="97">
        <v>1</v>
      </c>
      <c r="L195" s="480"/>
      <c r="M195" s="481"/>
      <c r="N195" s="482">
        <f aca="true" t="shared" si="30" ref="N195:N202">ROUND(L195*K195,2)</f>
        <v>0</v>
      </c>
      <c r="O195" s="457"/>
      <c r="P195" s="457"/>
      <c r="Q195" s="457"/>
      <c r="R195" s="22"/>
      <c r="S195" s="458" t="s">
        <v>3</v>
      </c>
      <c r="T195" s="458" t="s">
        <v>45</v>
      </c>
      <c r="U195" s="459">
        <v>0.607</v>
      </c>
      <c r="V195" s="98">
        <f aca="true" t="shared" si="31" ref="V195:V202">U195*K195</f>
        <v>0.607</v>
      </c>
      <c r="W195" s="98">
        <v>0</v>
      </c>
      <c r="X195" s="98">
        <f aca="true" t="shared" si="32" ref="X195:X202">W195*K195</f>
        <v>0</v>
      </c>
      <c r="Y195" s="98">
        <v>0.00213</v>
      </c>
      <c r="Z195" s="99">
        <f aca="true" t="shared" si="33" ref="Z195:Z202">Y195*K195</f>
        <v>0.00213</v>
      </c>
      <c r="AQ195" s="10" t="s">
        <v>210</v>
      </c>
      <c r="AS195" s="10" t="s">
        <v>147</v>
      </c>
      <c r="AT195" s="10" t="s">
        <v>90</v>
      </c>
      <c r="AX195" s="10" t="s">
        <v>145</v>
      </c>
      <c r="BD195" s="68">
        <f aca="true" t="shared" si="34" ref="BD195:BD202">IF(T195="základní",N195,0)</f>
        <v>0</v>
      </c>
      <c r="BE195" s="68">
        <f aca="true" t="shared" si="35" ref="BE195:BE202">IF(T195="snížená",N195,0)</f>
        <v>0</v>
      </c>
      <c r="BF195" s="68">
        <f aca="true" t="shared" si="36" ref="BF195:BF202">IF(T195="zákl. přenesená",N195,0)</f>
        <v>0</v>
      </c>
      <c r="BG195" s="68">
        <f aca="true" t="shared" si="37" ref="BG195:BG202">IF(T195="sníž. přenesená",N195,0)</f>
        <v>0</v>
      </c>
      <c r="BH195" s="68">
        <f aca="true" t="shared" si="38" ref="BH195:BH202">IF(T195="nulová",N195,0)</f>
        <v>0</v>
      </c>
      <c r="BI195" s="10" t="s">
        <v>20</v>
      </c>
      <c r="BJ195" s="68">
        <f aca="true" t="shared" si="39" ref="BJ195:BJ202">ROUND(L195*K195,2)</f>
        <v>0</v>
      </c>
      <c r="BK195" s="10" t="s">
        <v>210</v>
      </c>
      <c r="BL195" s="10"/>
    </row>
    <row r="196" spans="2:64" s="18" customFormat="1" ht="28.95" customHeight="1">
      <c r="B196" s="19"/>
      <c r="C196" s="94" t="s">
        <v>291</v>
      </c>
      <c r="D196" s="94" t="s">
        <v>147</v>
      </c>
      <c r="E196" s="95" t="s">
        <v>292</v>
      </c>
      <c r="F196" s="479" t="s">
        <v>293</v>
      </c>
      <c r="G196" s="457"/>
      <c r="H196" s="457"/>
      <c r="I196" s="457"/>
      <c r="J196" s="96" t="s">
        <v>217</v>
      </c>
      <c r="K196" s="97">
        <v>209</v>
      </c>
      <c r="L196" s="480"/>
      <c r="M196" s="481"/>
      <c r="N196" s="482">
        <f t="shared" si="30"/>
        <v>0</v>
      </c>
      <c r="O196" s="457"/>
      <c r="P196" s="457"/>
      <c r="Q196" s="457"/>
      <c r="R196" s="22"/>
      <c r="S196" s="458" t="s">
        <v>3</v>
      </c>
      <c r="T196" s="458" t="s">
        <v>45</v>
      </c>
      <c r="U196" s="459">
        <v>0.607</v>
      </c>
      <c r="V196" s="98">
        <f t="shared" si="31"/>
        <v>126.863</v>
      </c>
      <c r="W196" s="98">
        <v>0.00022</v>
      </c>
      <c r="X196" s="98">
        <f t="shared" si="32"/>
        <v>0.04598</v>
      </c>
      <c r="Y196" s="98">
        <v>0</v>
      </c>
      <c r="Z196" s="99">
        <f t="shared" si="33"/>
        <v>0</v>
      </c>
      <c r="AQ196" s="10" t="s">
        <v>210</v>
      </c>
      <c r="AS196" s="10" t="s">
        <v>147</v>
      </c>
      <c r="AT196" s="10" t="s">
        <v>90</v>
      </c>
      <c r="AX196" s="10" t="s">
        <v>145</v>
      </c>
      <c r="BD196" s="68">
        <f t="shared" si="34"/>
        <v>0</v>
      </c>
      <c r="BE196" s="68">
        <f t="shared" si="35"/>
        <v>0</v>
      </c>
      <c r="BF196" s="68">
        <f t="shared" si="36"/>
        <v>0</v>
      </c>
      <c r="BG196" s="68">
        <f t="shared" si="37"/>
        <v>0</v>
      </c>
      <c r="BH196" s="68">
        <f t="shared" si="38"/>
        <v>0</v>
      </c>
      <c r="BI196" s="10" t="s">
        <v>20</v>
      </c>
      <c r="BJ196" s="68">
        <f t="shared" si="39"/>
        <v>0</v>
      </c>
      <c r="BK196" s="10" t="s">
        <v>210</v>
      </c>
      <c r="BL196" s="10"/>
    </row>
    <row r="197" spans="2:64" s="18" customFormat="1" ht="28.95" customHeight="1">
      <c r="B197" s="19"/>
      <c r="C197" s="94" t="s">
        <v>294</v>
      </c>
      <c r="D197" s="94" t="s">
        <v>147</v>
      </c>
      <c r="E197" s="95" t="s">
        <v>295</v>
      </c>
      <c r="F197" s="479" t="s">
        <v>296</v>
      </c>
      <c r="G197" s="457"/>
      <c r="H197" s="457"/>
      <c r="I197" s="457"/>
      <c r="J197" s="96" t="s">
        <v>217</v>
      </c>
      <c r="K197" s="97">
        <v>54</v>
      </c>
      <c r="L197" s="480"/>
      <c r="M197" s="481"/>
      <c r="N197" s="482">
        <f t="shared" si="30"/>
        <v>0</v>
      </c>
      <c r="O197" s="457"/>
      <c r="P197" s="457"/>
      <c r="Q197" s="457"/>
      <c r="R197" s="22"/>
      <c r="S197" s="458" t="s">
        <v>3</v>
      </c>
      <c r="T197" s="458" t="s">
        <v>45</v>
      </c>
      <c r="U197" s="459">
        <v>0.607</v>
      </c>
      <c r="V197" s="98">
        <f t="shared" si="31"/>
        <v>32.778</v>
      </c>
      <c r="W197" s="98">
        <v>0.0003</v>
      </c>
      <c r="X197" s="98">
        <f t="shared" si="32"/>
        <v>0.0162</v>
      </c>
      <c r="Y197" s="98">
        <v>0</v>
      </c>
      <c r="Z197" s="99">
        <f t="shared" si="33"/>
        <v>0</v>
      </c>
      <c r="AQ197" s="10" t="s">
        <v>210</v>
      </c>
      <c r="AS197" s="10" t="s">
        <v>147</v>
      </c>
      <c r="AT197" s="10" t="s">
        <v>90</v>
      </c>
      <c r="AX197" s="10" t="s">
        <v>145</v>
      </c>
      <c r="BD197" s="68">
        <f t="shared" si="34"/>
        <v>0</v>
      </c>
      <c r="BE197" s="68">
        <f t="shared" si="35"/>
        <v>0</v>
      </c>
      <c r="BF197" s="68">
        <f t="shared" si="36"/>
        <v>0</v>
      </c>
      <c r="BG197" s="68">
        <f t="shared" si="37"/>
        <v>0</v>
      </c>
      <c r="BH197" s="68">
        <f t="shared" si="38"/>
        <v>0</v>
      </c>
      <c r="BI197" s="10" t="s">
        <v>20</v>
      </c>
      <c r="BJ197" s="68">
        <f t="shared" si="39"/>
        <v>0</v>
      </c>
      <c r="BK197" s="10" t="s">
        <v>210</v>
      </c>
      <c r="BL197" s="10"/>
    </row>
    <row r="198" spans="2:64" s="18" customFormat="1" ht="28.95" customHeight="1">
      <c r="B198" s="19"/>
      <c r="C198" s="94" t="s">
        <v>297</v>
      </c>
      <c r="D198" s="94" t="s">
        <v>147</v>
      </c>
      <c r="E198" s="95" t="s">
        <v>298</v>
      </c>
      <c r="F198" s="479" t="s">
        <v>299</v>
      </c>
      <c r="G198" s="457"/>
      <c r="H198" s="457"/>
      <c r="I198" s="457"/>
      <c r="J198" s="96" t="s">
        <v>217</v>
      </c>
      <c r="K198" s="97">
        <v>8</v>
      </c>
      <c r="L198" s="480"/>
      <c r="M198" s="481"/>
      <c r="N198" s="482">
        <f t="shared" si="30"/>
        <v>0</v>
      </c>
      <c r="O198" s="457"/>
      <c r="P198" s="457"/>
      <c r="Q198" s="457"/>
      <c r="R198" s="22"/>
      <c r="S198" s="458" t="s">
        <v>3</v>
      </c>
      <c r="T198" s="458" t="s">
        <v>45</v>
      </c>
      <c r="U198" s="459">
        <v>0.607</v>
      </c>
      <c r="V198" s="98">
        <f t="shared" si="31"/>
        <v>4.856</v>
      </c>
      <c r="W198" s="98">
        <v>0.00052</v>
      </c>
      <c r="X198" s="98">
        <f t="shared" si="32"/>
        <v>0.00416</v>
      </c>
      <c r="Y198" s="98">
        <v>0</v>
      </c>
      <c r="Z198" s="99">
        <f t="shared" si="33"/>
        <v>0</v>
      </c>
      <c r="AQ198" s="10" t="s">
        <v>210</v>
      </c>
      <c r="AS198" s="10" t="s">
        <v>147</v>
      </c>
      <c r="AT198" s="10" t="s">
        <v>90</v>
      </c>
      <c r="AX198" s="10" t="s">
        <v>145</v>
      </c>
      <c r="BD198" s="68">
        <f t="shared" si="34"/>
        <v>0</v>
      </c>
      <c r="BE198" s="68">
        <f t="shared" si="35"/>
        <v>0</v>
      </c>
      <c r="BF198" s="68">
        <f t="shared" si="36"/>
        <v>0</v>
      </c>
      <c r="BG198" s="68">
        <f t="shared" si="37"/>
        <v>0</v>
      </c>
      <c r="BH198" s="68">
        <f t="shared" si="38"/>
        <v>0</v>
      </c>
      <c r="BI198" s="10" t="s">
        <v>20</v>
      </c>
      <c r="BJ198" s="68">
        <f t="shared" si="39"/>
        <v>0</v>
      </c>
      <c r="BK198" s="10" t="s">
        <v>210</v>
      </c>
      <c r="BL198" s="10"/>
    </row>
    <row r="199" spans="2:64" s="18" customFormat="1" ht="20.4" customHeight="1">
      <c r="B199" s="19"/>
      <c r="C199" s="94" t="s">
        <v>300</v>
      </c>
      <c r="D199" s="94" t="s">
        <v>147</v>
      </c>
      <c r="E199" s="95" t="s">
        <v>301</v>
      </c>
      <c r="F199" s="479" t="s">
        <v>302</v>
      </c>
      <c r="G199" s="457"/>
      <c r="H199" s="457"/>
      <c r="I199" s="457"/>
      <c r="J199" s="96" t="s">
        <v>194</v>
      </c>
      <c r="K199" s="97">
        <v>8</v>
      </c>
      <c r="L199" s="480"/>
      <c r="M199" s="481"/>
      <c r="N199" s="482">
        <f t="shared" si="30"/>
        <v>0</v>
      </c>
      <c r="O199" s="457"/>
      <c r="P199" s="457"/>
      <c r="Q199" s="457"/>
      <c r="R199" s="22"/>
      <c r="S199" s="458" t="s">
        <v>3</v>
      </c>
      <c r="T199" s="458" t="s">
        <v>45</v>
      </c>
      <c r="U199" s="459">
        <v>0.607</v>
      </c>
      <c r="V199" s="98">
        <f t="shared" si="31"/>
        <v>4.856</v>
      </c>
      <c r="W199" s="98">
        <v>0.00035</v>
      </c>
      <c r="X199" s="98">
        <f t="shared" si="32"/>
        <v>0.0028</v>
      </c>
      <c r="Y199" s="98">
        <v>0</v>
      </c>
      <c r="Z199" s="99">
        <f t="shared" si="33"/>
        <v>0</v>
      </c>
      <c r="AQ199" s="10" t="s">
        <v>210</v>
      </c>
      <c r="AS199" s="10" t="s">
        <v>147</v>
      </c>
      <c r="AT199" s="10" t="s">
        <v>90</v>
      </c>
      <c r="AX199" s="10" t="s">
        <v>145</v>
      </c>
      <c r="BD199" s="68">
        <f t="shared" si="34"/>
        <v>0</v>
      </c>
      <c r="BE199" s="68">
        <f t="shared" si="35"/>
        <v>0</v>
      </c>
      <c r="BF199" s="68">
        <f t="shared" si="36"/>
        <v>0</v>
      </c>
      <c r="BG199" s="68">
        <f t="shared" si="37"/>
        <v>0</v>
      </c>
      <c r="BH199" s="68">
        <f t="shared" si="38"/>
        <v>0</v>
      </c>
      <c r="BI199" s="10" t="s">
        <v>20</v>
      </c>
      <c r="BJ199" s="68">
        <f t="shared" si="39"/>
        <v>0</v>
      </c>
      <c r="BK199" s="10" t="s">
        <v>210</v>
      </c>
      <c r="BL199" s="10"/>
    </row>
    <row r="200" spans="2:64" s="18" customFormat="1" ht="20.4" customHeight="1">
      <c r="B200" s="19"/>
      <c r="C200" s="94" t="s">
        <v>303</v>
      </c>
      <c r="D200" s="94" t="s">
        <v>147</v>
      </c>
      <c r="E200" s="95" t="s">
        <v>304</v>
      </c>
      <c r="F200" s="479" t="s">
        <v>305</v>
      </c>
      <c r="G200" s="457"/>
      <c r="H200" s="457"/>
      <c r="I200" s="457"/>
      <c r="J200" s="96" t="s">
        <v>194</v>
      </c>
      <c r="K200" s="97">
        <v>10</v>
      </c>
      <c r="L200" s="480"/>
      <c r="M200" s="481"/>
      <c r="N200" s="482">
        <f t="shared" si="30"/>
        <v>0</v>
      </c>
      <c r="O200" s="457"/>
      <c r="P200" s="457"/>
      <c r="Q200" s="457"/>
      <c r="R200" s="22"/>
      <c r="S200" s="458" t="s">
        <v>3</v>
      </c>
      <c r="T200" s="458" t="s">
        <v>45</v>
      </c>
      <c r="U200" s="459">
        <v>0.607</v>
      </c>
      <c r="V200" s="98">
        <f t="shared" si="31"/>
        <v>6.07</v>
      </c>
      <c r="W200" s="98">
        <v>0.00057</v>
      </c>
      <c r="X200" s="98">
        <f t="shared" si="32"/>
        <v>0.0057</v>
      </c>
      <c r="Y200" s="98">
        <v>0</v>
      </c>
      <c r="Z200" s="99">
        <f t="shared" si="33"/>
        <v>0</v>
      </c>
      <c r="AQ200" s="10" t="s">
        <v>210</v>
      </c>
      <c r="AS200" s="10" t="s">
        <v>147</v>
      </c>
      <c r="AT200" s="10" t="s">
        <v>90</v>
      </c>
      <c r="AX200" s="10" t="s">
        <v>145</v>
      </c>
      <c r="BD200" s="68">
        <f t="shared" si="34"/>
        <v>0</v>
      </c>
      <c r="BE200" s="68">
        <f t="shared" si="35"/>
        <v>0</v>
      </c>
      <c r="BF200" s="68">
        <f t="shared" si="36"/>
        <v>0</v>
      </c>
      <c r="BG200" s="68">
        <f t="shared" si="37"/>
        <v>0</v>
      </c>
      <c r="BH200" s="68">
        <f t="shared" si="38"/>
        <v>0</v>
      </c>
      <c r="BI200" s="10" t="s">
        <v>20</v>
      </c>
      <c r="BJ200" s="68">
        <f t="shared" si="39"/>
        <v>0</v>
      </c>
      <c r="BK200" s="10" t="s">
        <v>210</v>
      </c>
      <c r="BL200" s="10"/>
    </row>
    <row r="201" spans="2:64" s="18" customFormat="1" ht="40.2" customHeight="1">
      <c r="B201" s="19"/>
      <c r="C201" s="94" t="s">
        <v>306</v>
      </c>
      <c r="D201" s="94" t="s">
        <v>147</v>
      </c>
      <c r="E201" s="95" t="s">
        <v>307</v>
      </c>
      <c r="F201" s="479" t="s">
        <v>308</v>
      </c>
      <c r="G201" s="457"/>
      <c r="H201" s="457"/>
      <c r="I201" s="457"/>
      <c r="J201" s="96" t="s">
        <v>266</v>
      </c>
      <c r="K201" s="97">
        <v>3</v>
      </c>
      <c r="L201" s="480"/>
      <c r="M201" s="481"/>
      <c r="N201" s="482">
        <f t="shared" si="30"/>
        <v>0</v>
      </c>
      <c r="O201" s="457"/>
      <c r="P201" s="457"/>
      <c r="Q201" s="457"/>
      <c r="R201" s="22"/>
      <c r="S201" s="458" t="s">
        <v>3</v>
      </c>
      <c r="T201" s="458" t="s">
        <v>45</v>
      </c>
      <c r="U201" s="459">
        <v>0.607</v>
      </c>
      <c r="V201" s="98">
        <f t="shared" si="31"/>
        <v>1.821</v>
      </c>
      <c r="W201" s="98">
        <v>0.02914</v>
      </c>
      <c r="X201" s="98">
        <f t="shared" si="32"/>
        <v>0.08742</v>
      </c>
      <c r="Y201" s="98">
        <v>0</v>
      </c>
      <c r="Z201" s="99">
        <f t="shared" si="33"/>
        <v>0</v>
      </c>
      <c r="AQ201" s="10" t="s">
        <v>210</v>
      </c>
      <c r="AS201" s="10" t="s">
        <v>147</v>
      </c>
      <c r="AT201" s="10" t="s">
        <v>90</v>
      </c>
      <c r="AX201" s="10" t="s">
        <v>145</v>
      </c>
      <c r="BD201" s="68">
        <f t="shared" si="34"/>
        <v>0</v>
      </c>
      <c r="BE201" s="68">
        <f t="shared" si="35"/>
        <v>0</v>
      </c>
      <c r="BF201" s="68">
        <f t="shared" si="36"/>
        <v>0</v>
      </c>
      <c r="BG201" s="68">
        <f t="shared" si="37"/>
        <v>0</v>
      </c>
      <c r="BH201" s="68">
        <f t="shared" si="38"/>
        <v>0</v>
      </c>
      <c r="BI201" s="10" t="s">
        <v>20</v>
      </c>
      <c r="BJ201" s="68">
        <f t="shared" si="39"/>
        <v>0</v>
      </c>
      <c r="BK201" s="10" t="s">
        <v>210</v>
      </c>
      <c r="BL201" s="10"/>
    </row>
    <row r="202" spans="2:64" s="18" customFormat="1" ht="28.95" customHeight="1">
      <c r="B202" s="19"/>
      <c r="C202" s="94" t="s">
        <v>309</v>
      </c>
      <c r="D202" s="94" t="s">
        <v>147</v>
      </c>
      <c r="E202" s="95" t="s">
        <v>310</v>
      </c>
      <c r="F202" s="479" t="s">
        <v>311</v>
      </c>
      <c r="G202" s="457"/>
      <c r="H202" s="457"/>
      <c r="I202" s="457"/>
      <c r="J202" s="96" t="s">
        <v>312</v>
      </c>
      <c r="K202" s="97">
        <v>1054.26</v>
      </c>
      <c r="L202" s="480"/>
      <c r="M202" s="481"/>
      <c r="N202" s="482">
        <f t="shared" si="30"/>
        <v>0</v>
      </c>
      <c r="O202" s="457"/>
      <c r="P202" s="457"/>
      <c r="Q202" s="457"/>
      <c r="R202" s="22"/>
      <c r="S202" s="458" t="s">
        <v>3</v>
      </c>
      <c r="T202" s="458" t="s">
        <v>45</v>
      </c>
      <c r="U202" s="459">
        <v>0.607</v>
      </c>
      <c r="V202" s="98">
        <f t="shared" si="31"/>
        <v>639.9358199999999</v>
      </c>
      <c r="W202" s="98">
        <v>0</v>
      </c>
      <c r="X202" s="98">
        <f t="shared" si="32"/>
        <v>0</v>
      </c>
      <c r="Y202" s="98">
        <v>0</v>
      </c>
      <c r="Z202" s="99">
        <f t="shared" si="33"/>
        <v>0</v>
      </c>
      <c r="AQ202" s="10" t="s">
        <v>210</v>
      </c>
      <c r="AS202" s="10" t="s">
        <v>147</v>
      </c>
      <c r="AT202" s="10" t="s">
        <v>90</v>
      </c>
      <c r="AX202" s="10" t="s">
        <v>145</v>
      </c>
      <c r="BD202" s="68">
        <f t="shared" si="34"/>
        <v>0</v>
      </c>
      <c r="BE202" s="68">
        <f t="shared" si="35"/>
        <v>0</v>
      </c>
      <c r="BF202" s="68">
        <f t="shared" si="36"/>
        <v>0</v>
      </c>
      <c r="BG202" s="68">
        <f t="shared" si="37"/>
        <v>0</v>
      </c>
      <c r="BH202" s="68">
        <f t="shared" si="38"/>
        <v>0</v>
      </c>
      <c r="BI202" s="10" t="s">
        <v>20</v>
      </c>
      <c r="BJ202" s="68">
        <f t="shared" si="39"/>
        <v>0</v>
      </c>
      <c r="BK202" s="10" t="s">
        <v>210</v>
      </c>
      <c r="BL202" s="10"/>
    </row>
    <row r="203" spans="2:62" s="89" customFormat="1" ht="29.85" customHeight="1">
      <c r="B203" s="83"/>
      <c r="C203" s="84"/>
      <c r="D203" s="93" t="s">
        <v>111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472">
        <f>BJ203</f>
        <v>0</v>
      </c>
      <c r="O203" s="465"/>
      <c r="P203" s="465"/>
      <c r="Q203" s="465"/>
      <c r="R203" s="86"/>
      <c r="S203" s="465"/>
      <c r="T203" s="465"/>
      <c r="U203" s="466"/>
      <c r="V203" s="87">
        <f>V204</f>
        <v>1.214</v>
      </c>
      <c r="W203" s="84"/>
      <c r="X203" s="87">
        <f>X204</f>
        <v>0.0003</v>
      </c>
      <c r="Y203" s="84"/>
      <c r="Z203" s="88">
        <f>Z204</f>
        <v>0</v>
      </c>
      <c r="AQ203" s="90" t="s">
        <v>90</v>
      </c>
      <c r="AS203" s="91" t="s">
        <v>79</v>
      </c>
      <c r="AT203" s="91" t="s">
        <v>20</v>
      </c>
      <c r="AX203" s="90" t="s">
        <v>145</v>
      </c>
      <c r="BJ203" s="92">
        <f>BJ204</f>
        <v>0</v>
      </c>
    </row>
    <row r="204" spans="2:64" s="18" customFormat="1" ht="20.4" customHeight="1">
      <c r="B204" s="19"/>
      <c r="C204" s="94" t="s">
        <v>313</v>
      </c>
      <c r="D204" s="94" t="s">
        <v>147</v>
      </c>
      <c r="E204" s="95" t="s">
        <v>314</v>
      </c>
      <c r="F204" s="479" t="s">
        <v>315</v>
      </c>
      <c r="G204" s="457"/>
      <c r="H204" s="457"/>
      <c r="I204" s="457"/>
      <c r="J204" s="96" t="s">
        <v>194</v>
      </c>
      <c r="K204" s="97">
        <v>2</v>
      </c>
      <c r="L204" s="480"/>
      <c r="M204" s="481"/>
      <c r="N204" s="482">
        <f>ROUND(L204*K204,2)</f>
        <v>0</v>
      </c>
      <c r="O204" s="457"/>
      <c r="P204" s="457"/>
      <c r="Q204" s="457"/>
      <c r="R204" s="22"/>
      <c r="S204" s="458" t="s">
        <v>3</v>
      </c>
      <c r="T204" s="458" t="s">
        <v>45</v>
      </c>
      <c r="U204" s="459">
        <v>0.607</v>
      </c>
      <c r="V204" s="98">
        <f>U204*K204</f>
        <v>1.214</v>
      </c>
      <c r="W204" s="98">
        <v>0.00015</v>
      </c>
      <c r="X204" s="98">
        <f>W204*K204</f>
        <v>0.0003</v>
      </c>
      <c r="Y204" s="98">
        <v>0</v>
      </c>
      <c r="Z204" s="99">
        <f>Y204*K204</f>
        <v>0</v>
      </c>
      <c r="AQ204" s="10" t="s">
        <v>210</v>
      </c>
      <c r="AS204" s="10" t="s">
        <v>147</v>
      </c>
      <c r="AT204" s="10" t="s">
        <v>90</v>
      </c>
      <c r="AX204" s="10" t="s">
        <v>145</v>
      </c>
      <c r="BD204" s="68">
        <f>IF(T204="základní",N204,0)</f>
        <v>0</v>
      </c>
      <c r="BE204" s="68">
        <f>IF(T204="snížená",N204,0)</f>
        <v>0</v>
      </c>
      <c r="BF204" s="68">
        <f>IF(T204="zákl. přenesená",N204,0)</f>
        <v>0</v>
      </c>
      <c r="BG204" s="68">
        <f>IF(T204="sníž. přenesená",N204,0)</f>
        <v>0</v>
      </c>
      <c r="BH204" s="68">
        <f>IF(T204="nulová",N204,0)</f>
        <v>0</v>
      </c>
      <c r="BI204" s="10" t="s">
        <v>20</v>
      </c>
      <c r="BJ204" s="68">
        <f>ROUND(L204*K204,2)</f>
        <v>0</v>
      </c>
      <c r="BK204" s="10" t="s">
        <v>210</v>
      </c>
      <c r="BL204" s="10"/>
    </row>
    <row r="205" spans="2:62" s="89" customFormat="1" ht="29.85" customHeight="1">
      <c r="B205" s="83"/>
      <c r="C205" s="84"/>
      <c r="D205" s="93" t="s">
        <v>112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472">
        <f>BJ205</f>
        <v>0</v>
      </c>
      <c r="O205" s="465"/>
      <c r="P205" s="465"/>
      <c r="Q205" s="465"/>
      <c r="R205" s="86"/>
      <c r="S205" s="465"/>
      <c r="T205" s="465"/>
      <c r="U205" s="466"/>
      <c r="V205" s="87">
        <f>SUM(V206:V224)</f>
        <v>49.546982</v>
      </c>
      <c r="W205" s="84"/>
      <c r="X205" s="87">
        <f>SUM(X206:X224)</f>
        <v>0.62573</v>
      </c>
      <c r="Y205" s="84"/>
      <c r="Z205" s="88">
        <f>SUM(Z206:Z224)</f>
        <v>0.5037100000000001</v>
      </c>
      <c r="AQ205" s="90" t="s">
        <v>90</v>
      </c>
      <c r="AS205" s="91" t="s">
        <v>79</v>
      </c>
      <c r="AT205" s="91" t="s">
        <v>20</v>
      </c>
      <c r="AX205" s="90" t="s">
        <v>145</v>
      </c>
      <c r="BJ205" s="92">
        <f>SUM(BJ206:BJ224)</f>
        <v>0</v>
      </c>
    </row>
    <row r="206" spans="2:64" s="18" customFormat="1" ht="20.4" customHeight="1">
      <c r="B206" s="19"/>
      <c r="C206" s="94" t="s">
        <v>316</v>
      </c>
      <c r="D206" s="94" t="s">
        <v>147</v>
      </c>
      <c r="E206" s="95" t="s">
        <v>317</v>
      </c>
      <c r="F206" s="479" t="s">
        <v>318</v>
      </c>
      <c r="G206" s="457"/>
      <c r="H206" s="457"/>
      <c r="I206" s="457"/>
      <c r="J206" s="96" t="s">
        <v>266</v>
      </c>
      <c r="K206" s="97">
        <v>7</v>
      </c>
      <c r="L206" s="480"/>
      <c r="M206" s="481"/>
      <c r="N206" s="482">
        <f aca="true" t="shared" si="40" ref="N206:N224">ROUND(L206*K206,2)</f>
        <v>0</v>
      </c>
      <c r="O206" s="457"/>
      <c r="P206" s="457"/>
      <c r="Q206" s="457"/>
      <c r="R206" s="22"/>
      <c r="S206" s="458" t="s">
        <v>3</v>
      </c>
      <c r="T206" s="458" t="s">
        <v>45</v>
      </c>
      <c r="U206" s="459">
        <v>0.607</v>
      </c>
      <c r="V206" s="98">
        <f aca="true" t="shared" si="41" ref="V206:V224">U206*K206</f>
        <v>4.249</v>
      </c>
      <c r="W206" s="98">
        <v>0</v>
      </c>
      <c r="X206" s="98">
        <f aca="true" t="shared" si="42" ref="X206:X224">W206*K206</f>
        <v>0</v>
      </c>
      <c r="Y206" s="98">
        <v>0.01933</v>
      </c>
      <c r="Z206" s="99">
        <f aca="true" t="shared" si="43" ref="Z206:Z224">Y206*K206</f>
        <v>0.13530999999999999</v>
      </c>
      <c r="AQ206" s="10" t="s">
        <v>210</v>
      </c>
      <c r="AS206" s="10" t="s">
        <v>147</v>
      </c>
      <c r="AT206" s="10" t="s">
        <v>90</v>
      </c>
      <c r="AX206" s="10" t="s">
        <v>145</v>
      </c>
      <c r="BD206" s="68">
        <f aca="true" t="shared" si="44" ref="BD206:BD224">IF(T206="základní",N206,0)</f>
        <v>0</v>
      </c>
      <c r="BE206" s="68">
        <f aca="true" t="shared" si="45" ref="BE206:BE224">IF(T206="snížená",N206,0)</f>
        <v>0</v>
      </c>
      <c r="BF206" s="68">
        <f aca="true" t="shared" si="46" ref="BF206:BF224">IF(T206="zákl. přenesená",N206,0)</f>
        <v>0</v>
      </c>
      <c r="BG206" s="68">
        <f aca="true" t="shared" si="47" ref="BG206:BG224">IF(T206="sníž. přenesená",N206,0)</f>
        <v>0</v>
      </c>
      <c r="BH206" s="68">
        <f aca="true" t="shared" si="48" ref="BH206:BH224">IF(T206="nulová",N206,0)</f>
        <v>0</v>
      </c>
      <c r="BI206" s="10" t="s">
        <v>20</v>
      </c>
      <c r="BJ206" s="68">
        <f aca="true" t="shared" si="49" ref="BJ206:BJ224">ROUND(L206*K206,2)</f>
        <v>0</v>
      </c>
      <c r="BK206" s="10" t="s">
        <v>210</v>
      </c>
      <c r="BL206" s="10"/>
    </row>
    <row r="207" spans="2:64" s="18" customFormat="1" ht="28.95" customHeight="1">
      <c r="B207" s="19"/>
      <c r="C207" s="94" t="s">
        <v>319</v>
      </c>
      <c r="D207" s="94" t="s">
        <v>147</v>
      </c>
      <c r="E207" s="95" t="s">
        <v>320</v>
      </c>
      <c r="F207" s="479" t="s">
        <v>321</v>
      </c>
      <c r="G207" s="457"/>
      <c r="H207" s="457"/>
      <c r="I207" s="457"/>
      <c r="J207" s="96" t="s">
        <v>266</v>
      </c>
      <c r="K207" s="97">
        <v>7</v>
      </c>
      <c r="L207" s="480"/>
      <c r="M207" s="481"/>
      <c r="N207" s="482">
        <f t="shared" si="40"/>
        <v>0</v>
      </c>
      <c r="O207" s="457"/>
      <c r="P207" s="457"/>
      <c r="Q207" s="457"/>
      <c r="R207" s="22"/>
      <c r="S207" s="458" t="s">
        <v>3</v>
      </c>
      <c r="T207" s="458" t="s">
        <v>45</v>
      </c>
      <c r="U207" s="459">
        <v>0.607</v>
      </c>
      <c r="V207" s="98">
        <f t="shared" si="41"/>
        <v>4.249</v>
      </c>
      <c r="W207" s="98">
        <v>0.01808</v>
      </c>
      <c r="X207" s="98">
        <f t="shared" si="42"/>
        <v>0.12656</v>
      </c>
      <c r="Y207" s="98">
        <v>0</v>
      </c>
      <c r="Z207" s="99">
        <f t="shared" si="43"/>
        <v>0</v>
      </c>
      <c r="AQ207" s="10" t="s">
        <v>210</v>
      </c>
      <c r="AS207" s="10" t="s">
        <v>147</v>
      </c>
      <c r="AT207" s="10" t="s">
        <v>90</v>
      </c>
      <c r="AX207" s="10" t="s">
        <v>145</v>
      </c>
      <c r="BD207" s="68">
        <f t="shared" si="44"/>
        <v>0</v>
      </c>
      <c r="BE207" s="68">
        <f t="shared" si="45"/>
        <v>0</v>
      </c>
      <c r="BF207" s="68">
        <f t="shared" si="46"/>
        <v>0</v>
      </c>
      <c r="BG207" s="68">
        <f t="shared" si="47"/>
        <v>0</v>
      </c>
      <c r="BH207" s="68">
        <f t="shared" si="48"/>
        <v>0</v>
      </c>
      <c r="BI207" s="10" t="s">
        <v>20</v>
      </c>
      <c r="BJ207" s="68">
        <f t="shared" si="49"/>
        <v>0</v>
      </c>
      <c r="BK207" s="10" t="s">
        <v>210</v>
      </c>
      <c r="BL207" s="10"/>
    </row>
    <row r="208" spans="2:64" s="18" customFormat="1" ht="28.95" customHeight="1">
      <c r="B208" s="19"/>
      <c r="C208" s="94" t="s">
        <v>151</v>
      </c>
      <c r="D208" s="94" t="s">
        <v>147</v>
      </c>
      <c r="E208" s="95" t="s">
        <v>322</v>
      </c>
      <c r="F208" s="479" t="s">
        <v>323</v>
      </c>
      <c r="G208" s="457"/>
      <c r="H208" s="457"/>
      <c r="I208" s="457"/>
      <c r="J208" s="96" t="s">
        <v>266</v>
      </c>
      <c r="K208" s="97">
        <v>6</v>
      </c>
      <c r="L208" s="480"/>
      <c r="M208" s="481"/>
      <c r="N208" s="482">
        <f t="shared" si="40"/>
        <v>0</v>
      </c>
      <c r="O208" s="457"/>
      <c r="P208" s="457"/>
      <c r="Q208" s="457"/>
      <c r="R208" s="22"/>
      <c r="S208" s="458" t="s">
        <v>3</v>
      </c>
      <c r="T208" s="458" t="s">
        <v>45</v>
      </c>
      <c r="U208" s="459">
        <v>0.607</v>
      </c>
      <c r="V208" s="98">
        <f t="shared" si="41"/>
        <v>3.642</v>
      </c>
      <c r="W208" s="98">
        <v>0</v>
      </c>
      <c r="X208" s="98">
        <f t="shared" si="42"/>
        <v>0</v>
      </c>
      <c r="Y208" s="98">
        <v>0.01107</v>
      </c>
      <c r="Z208" s="99">
        <f t="shared" si="43"/>
        <v>0.06642</v>
      </c>
      <c r="AQ208" s="10" t="s">
        <v>210</v>
      </c>
      <c r="AS208" s="10" t="s">
        <v>147</v>
      </c>
      <c r="AT208" s="10" t="s">
        <v>90</v>
      </c>
      <c r="AX208" s="10" t="s">
        <v>145</v>
      </c>
      <c r="BD208" s="68">
        <f t="shared" si="44"/>
        <v>0</v>
      </c>
      <c r="BE208" s="68">
        <f t="shared" si="45"/>
        <v>0</v>
      </c>
      <c r="BF208" s="68">
        <f t="shared" si="46"/>
        <v>0</v>
      </c>
      <c r="BG208" s="68">
        <f t="shared" si="47"/>
        <v>0</v>
      </c>
      <c r="BH208" s="68">
        <f t="shared" si="48"/>
        <v>0</v>
      </c>
      <c r="BI208" s="10" t="s">
        <v>20</v>
      </c>
      <c r="BJ208" s="68">
        <f t="shared" si="49"/>
        <v>0</v>
      </c>
      <c r="BK208" s="10" t="s">
        <v>210</v>
      </c>
      <c r="BL208" s="10"/>
    </row>
    <row r="209" spans="2:64" s="18" customFormat="1" ht="28.95" customHeight="1">
      <c r="B209" s="19"/>
      <c r="C209" s="94" t="s">
        <v>324</v>
      </c>
      <c r="D209" s="94" t="s">
        <v>147</v>
      </c>
      <c r="E209" s="95" t="s">
        <v>325</v>
      </c>
      <c r="F209" s="479" t="s">
        <v>326</v>
      </c>
      <c r="G209" s="457"/>
      <c r="H209" s="457"/>
      <c r="I209" s="457"/>
      <c r="J209" s="96" t="s">
        <v>266</v>
      </c>
      <c r="K209" s="97">
        <v>13</v>
      </c>
      <c r="L209" s="480"/>
      <c r="M209" s="481"/>
      <c r="N209" s="482">
        <f t="shared" si="40"/>
        <v>0</v>
      </c>
      <c r="O209" s="457"/>
      <c r="P209" s="457"/>
      <c r="Q209" s="457"/>
      <c r="R209" s="22"/>
      <c r="S209" s="458" t="s">
        <v>3</v>
      </c>
      <c r="T209" s="458" t="s">
        <v>45</v>
      </c>
      <c r="U209" s="459">
        <v>0.607</v>
      </c>
      <c r="V209" s="98">
        <f t="shared" si="41"/>
        <v>7.891</v>
      </c>
      <c r="W209" s="98">
        <v>0</v>
      </c>
      <c r="X209" s="98">
        <f t="shared" si="42"/>
        <v>0</v>
      </c>
      <c r="Y209" s="98">
        <v>0.01946</v>
      </c>
      <c r="Z209" s="99">
        <f t="shared" si="43"/>
        <v>0.25298000000000004</v>
      </c>
      <c r="AQ209" s="10" t="s">
        <v>210</v>
      </c>
      <c r="AS209" s="10" t="s">
        <v>147</v>
      </c>
      <c r="AT209" s="10" t="s">
        <v>90</v>
      </c>
      <c r="AX209" s="10" t="s">
        <v>145</v>
      </c>
      <c r="BD209" s="68">
        <f t="shared" si="44"/>
        <v>0</v>
      </c>
      <c r="BE209" s="68">
        <f t="shared" si="45"/>
        <v>0</v>
      </c>
      <c r="BF209" s="68">
        <f t="shared" si="46"/>
        <v>0</v>
      </c>
      <c r="BG209" s="68">
        <f t="shared" si="47"/>
        <v>0</v>
      </c>
      <c r="BH209" s="68">
        <f t="shared" si="48"/>
        <v>0</v>
      </c>
      <c r="BI209" s="10" t="s">
        <v>20</v>
      </c>
      <c r="BJ209" s="68">
        <f t="shared" si="49"/>
        <v>0</v>
      </c>
      <c r="BK209" s="10" t="s">
        <v>210</v>
      </c>
      <c r="BL209" s="10"/>
    </row>
    <row r="210" spans="2:64" s="18" customFormat="1" ht="28.95" customHeight="1">
      <c r="B210" s="19"/>
      <c r="C210" s="94" t="s">
        <v>327</v>
      </c>
      <c r="D210" s="94" t="s">
        <v>147</v>
      </c>
      <c r="E210" s="95" t="s">
        <v>328</v>
      </c>
      <c r="F210" s="479" t="s">
        <v>329</v>
      </c>
      <c r="G210" s="457"/>
      <c r="H210" s="457"/>
      <c r="I210" s="457"/>
      <c r="J210" s="96" t="s">
        <v>266</v>
      </c>
      <c r="K210" s="97">
        <v>2</v>
      </c>
      <c r="L210" s="480"/>
      <c r="M210" s="481"/>
      <c r="N210" s="482">
        <f t="shared" si="40"/>
        <v>0</v>
      </c>
      <c r="O210" s="457"/>
      <c r="P210" s="457"/>
      <c r="Q210" s="457"/>
      <c r="R210" s="22"/>
      <c r="S210" s="458" t="s">
        <v>3</v>
      </c>
      <c r="T210" s="458" t="s">
        <v>45</v>
      </c>
      <c r="U210" s="459">
        <v>0.607</v>
      </c>
      <c r="V210" s="98">
        <f t="shared" si="41"/>
        <v>1.214</v>
      </c>
      <c r="W210" s="98">
        <v>0.01676</v>
      </c>
      <c r="X210" s="98">
        <f t="shared" si="42"/>
        <v>0.03352</v>
      </c>
      <c r="Y210" s="98">
        <v>0</v>
      </c>
      <c r="Z210" s="99">
        <f t="shared" si="43"/>
        <v>0</v>
      </c>
      <c r="AQ210" s="10" t="s">
        <v>210</v>
      </c>
      <c r="AS210" s="10" t="s">
        <v>147</v>
      </c>
      <c r="AT210" s="10" t="s">
        <v>90</v>
      </c>
      <c r="AX210" s="10" t="s">
        <v>145</v>
      </c>
      <c r="BD210" s="68">
        <f t="shared" si="44"/>
        <v>0</v>
      </c>
      <c r="BE210" s="68">
        <f t="shared" si="45"/>
        <v>0</v>
      </c>
      <c r="BF210" s="68">
        <f t="shared" si="46"/>
        <v>0</v>
      </c>
      <c r="BG210" s="68">
        <f t="shared" si="47"/>
        <v>0</v>
      </c>
      <c r="BH210" s="68">
        <f t="shared" si="48"/>
        <v>0</v>
      </c>
      <c r="BI210" s="10" t="s">
        <v>20</v>
      </c>
      <c r="BJ210" s="68">
        <f t="shared" si="49"/>
        <v>0</v>
      </c>
      <c r="BK210" s="10" t="s">
        <v>210</v>
      </c>
      <c r="BL210" s="10"/>
    </row>
    <row r="211" spans="2:64" s="18" customFormat="1" ht="40.2" customHeight="1">
      <c r="B211" s="19"/>
      <c r="C211" s="94" t="s">
        <v>330</v>
      </c>
      <c r="D211" s="94" t="s">
        <v>147</v>
      </c>
      <c r="E211" s="95" t="s">
        <v>331</v>
      </c>
      <c r="F211" s="479" t="s">
        <v>332</v>
      </c>
      <c r="G211" s="457"/>
      <c r="H211" s="457"/>
      <c r="I211" s="457"/>
      <c r="J211" s="96" t="s">
        <v>266</v>
      </c>
      <c r="K211" s="97">
        <v>3</v>
      </c>
      <c r="L211" s="480"/>
      <c r="M211" s="481"/>
      <c r="N211" s="482">
        <f t="shared" si="40"/>
        <v>0</v>
      </c>
      <c r="O211" s="457"/>
      <c r="P211" s="457"/>
      <c r="Q211" s="457"/>
      <c r="R211" s="22"/>
      <c r="S211" s="458" t="s">
        <v>3</v>
      </c>
      <c r="T211" s="458" t="s">
        <v>45</v>
      </c>
      <c r="U211" s="459">
        <v>0.607</v>
      </c>
      <c r="V211" s="98">
        <f t="shared" si="41"/>
        <v>1.821</v>
      </c>
      <c r="W211" s="98">
        <v>0.01745</v>
      </c>
      <c r="X211" s="98">
        <f t="shared" si="42"/>
        <v>0.05235</v>
      </c>
      <c r="Y211" s="98">
        <v>0</v>
      </c>
      <c r="Z211" s="99">
        <f t="shared" si="43"/>
        <v>0</v>
      </c>
      <c r="AQ211" s="10" t="s">
        <v>210</v>
      </c>
      <c r="AS211" s="10" t="s">
        <v>147</v>
      </c>
      <c r="AT211" s="10" t="s">
        <v>90</v>
      </c>
      <c r="AX211" s="10" t="s">
        <v>145</v>
      </c>
      <c r="BD211" s="68">
        <f t="shared" si="44"/>
        <v>0</v>
      </c>
      <c r="BE211" s="68">
        <f t="shared" si="45"/>
        <v>0</v>
      </c>
      <c r="BF211" s="68">
        <f t="shared" si="46"/>
        <v>0</v>
      </c>
      <c r="BG211" s="68">
        <f t="shared" si="47"/>
        <v>0</v>
      </c>
      <c r="BH211" s="68">
        <f t="shared" si="48"/>
        <v>0</v>
      </c>
      <c r="BI211" s="10" t="s">
        <v>20</v>
      </c>
      <c r="BJ211" s="68">
        <f t="shared" si="49"/>
        <v>0</v>
      </c>
      <c r="BK211" s="10" t="s">
        <v>210</v>
      </c>
      <c r="BL211" s="10"/>
    </row>
    <row r="212" spans="2:64" s="18" customFormat="1" ht="28.95" customHeight="1">
      <c r="B212" s="19"/>
      <c r="C212" s="94" t="s">
        <v>333</v>
      </c>
      <c r="D212" s="94" t="s">
        <v>147</v>
      </c>
      <c r="E212" s="95" t="s">
        <v>334</v>
      </c>
      <c r="F212" s="479" t="s">
        <v>335</v>
      </c>
      <c r="G212" s="457"/>
      <c r="H212" s="457"/>
      <c r="I212" s="457"/>
      <c r="J212" s="96" t="s">
        <v>266</v>
      </c>
      <c r="K212" s="97">
        <v>2</v>
      </c>
      <c r="L212" s="480"/>
      <c r="M212" s="481"/>
      <c r="N212" s="482">
        <f t="shared" si="40"/>
        <v>0</v>
      </c>
      <c r="O212" s="457"/>
      <c r="P212" s="457"/>
      <c r="Q212" s="457"/>
      <c r="R212" s="22"/>
      <c r="S212" s="458" t="s">
        <v>3</v>
      </c>
      <c r="T212" s="458" t="s">
        <v>45</v>
      </c>
      <c r="U212" s="459">
        <v>0.607</v>
      </c>
      <c r="V212" s="98">
        <f t="shared" si="41"/>
        <v>1.214</v>
      </c>
      <c r="W212" s="98">
        <v>0</v>
      </c>
      <c r="X212" s="98">
        <f t="shared" si="42"/>
        <v>0</v>
      </c>
      <c r="Y212" s="98">
        <v>0.0245</v>
      </c>
      <c r="Z212" s="99">
        <f t="shared" si="43"/>
        <v>0.049</v>
      </c>
      <c r="AQ212" s="10" t="s">
        <v>210</v>
      </c>
      <c r="AS212" s="10" t="s">
        <v>147</v>
      </c>
      <c r="AT212" s="10" t="s">
        <v>90</v>
      </c>
      <c r="AX212" s="10" t="s">
        <v>145</v>
      </c>
      <c r="BD212" s="68">
        <f t="shared" si="44"/>
        <v>0</v>
      </c>
      <c r="BE212" s="68">
        <f t="shared" si="45"/>
        <v>0</v>
      </c>
      <c r="BF212" s="68">
        <f t="shared" si="46"/>
        <v>0</v>
      </c>
      <c r="BG212" s="68">
        <f t="shared" si="47"/>
        <v>0</v>
      </c>
      <c r="BH212" s="68">
        <f t="shared" si="48"/>
        <v>0</v>
      </c>
      <c r="BI212" s="10" t="s">
        <v>20</v>
      </c>
      <c r="BJ212" s="68">
        <f t="shared" si="49"/>
        <v>0</v>
      </c>
      <c r="BK212" s="10" t="s">
        <v>210</v>
      </c>
      <c r="BL212" s="10"/>
    </row>
    <row r="213" spans="2:64" s="18" customFormat="1" ht="28.95" customHeight="1">
      <c r="B213" s="19"/>
      <c r="C213" s="94" t="s">
        <v>336</v>
      </c>
      <c r="D213" s="94" t="s">
        <v>147</v>
      </c>
      <c r="E213" s="95" t="s">
        <v>337</v>
      </c>
      <c r="F213" s="479" t="s">
        <v>338</v>
      </c>
      <c r="G213" s="457"/>
      <c r="H213" s="457"/>
      <c r="I213" s="457"/>
      <c r="J213" s="96" t="s">
        <v>266</v>
      </c>
      <c r="K213" s="97">
        <v>2</v>
      </c>
      <c r="L213" s="480"/>
      <c r="M213" s="481"/>
      <c r="N213" s="482">
        <f t="shared" si="40"/>
        <v>0</v>
      </c>
      <c r="O213" s="457"/>
      <c r="P213" s="457"/>
      <c r="Q213" s="457"/>
      <c r="R213" s="22"/>
      <c r="S213" s="458" t="s">
        <v>3</v>
      </c>
      <c r="T213" s="458" t="s">
        <v>45</v>
      </c>
      <c r="U213" s="459">
        <v>0.607</v>
      </c>
      <c r="V213" s="98">
        <f t="shared" si="41"/>
        <v>1.214</v>
      </c>
      <c r="W213" s="98">
        <v>0.01388</v>
      </c>
      <c r="X213" s="98">
        <f t="shared" si="42"/>
        <v>0.02776</v>
      </c>
      <c r="Y213" s="98">
        <v>0</v>
      </c>
      <c r="Z213" s="99">
        <f t="shared" si="43"/>
        <v>0</v>
      </c>
      <c r="AQ213" s="10" t="s">
        <v>210</v>
      </c>
      <c r="AS213" s="10" t="s">
        <v>147</v>
      </c>
      <c r="AT213" s="10" t="s">
        <v>90</v>
      </c>
      <c r="AX213" s="10" t="s">
        <v>145</v>
      </c>
      <c r="BD213" s="68">
        <f t="shared" si="44"/>
        <v>0</v>
      </c>
      <c r="BE213" s="68">
        <f t="shared" si="45"/>
        <v>0</v>
      </c>
      <c r="BF213" s="68">
        <f t="shared" si="46"/>
        <v>0</v>
      </c>
      <c r="BG213" s="68">
        <f t="shared" si="47"/>
        <v>0</v>
      </c>
      <c r="BH213" s="68">
        <f t="shared" si="48"/>
        <v>0</v>
      </c>
      <c r="BI213" s="10" t="s">
        <v>20</v>
      </c>
      <c r="BJ213" s="68">
        <f t="shared" si="49"/>
        <v>0</v>
      </c>
      <c r="BK213" s="10" t="s">
        <v>210</v>
      </c>
      <c r="BL213" s="10"/>
    </row>
    <row r="214" spans="2:64" s="18" customFormat="1" ht="28.95" customHeight="1">
      <c r="B214" s="19"/>
      <c r="C214" s="94" t="s">
        <v>339</v>
      </c>
      <c r="D214" s="94" t="s">
        <v>147</v>
      </c>
      <c r="E214" s="95" t="s">
        <v>340</v>
      </c>
      <c r="F214" s="479" t="s">
        <v>341</v>
      </c>
      <c r="G214" s="457"/>
      <c r="H214" s="457"/>
      <c r="I214" s="457"/>
      <c r="J214" s="96" t="s">
        <v>266</v>
      </c>
      <c r="K214" s="97">
        <v>1</v>
      </c>
      <c r="L214" s="480"/>
      <c r="M214" s="481"/>
      <c r="N214" s="482">
        <f t="shared" si="40"/>
        <v>0</v>
      </c>
      <c r="O214" s="457"/>
      <c r="P214" s="457"/>
      <c r="Q214" s="457"/>
      <c r="R214" s="22"/>
      <c r="S214" s="458" t="s">
        <v>3</v>
      </c>
      <c r="T214" s="458" t="s">
        <v>45</v>
      </c>
      <c r="U214" s="459">
        <v>0.607</v>
      </c>
      <c r="V214" s="98">
        <f t="shared" si="41"/>
        <v>0.607</v>
      </c>
      <c r="W214" s="98">
        <v>0.01388</v>
      </c>
      <c r="X214" s="98">
        <f t="shared" si="42"/>
        <v>0.01388</v>
      </c>
      <c r="Y214" s="98">
        <v>0</v>
      </c>
      <c r="Z214" s="99">
        <f t="shared" si="43"/>
        <v>0</v>
      </c>
      <c r="AQ214" s="10" t="s">
        <v>210</v>
      </c>
      <c r="AS214" s="10" t="s">
        <v>147</v>
      </c>
      <c r="AT214" s="10" t="s">
        <v>90</v>
      </c>
      <c r="AX214" s="10" t="s">
        <v>145</v>
      </c>
      <c r="BD214" s="68">
        <f t="shared" si="44"/>
        <v>0</v>
      </c>
      <c r="BE214" s="68">
        <f t="shared" si="45"/>
        <v>0</v>
      </c>
      <c r="BF214" s="68">
        <f t="shared" si="46"/>
        <v>0</v>
      </c>
      <c r="BG214" s="68">
        <f t="shared" si="47"/>
        <v>0</v>
      </c>
      <c r="BH214" s="68">
        <f t="shared" si="48"/>
        <v>0</v>
      </c>
      <c r="BI214" s="10" t="s">
        <v>20</v>
      </c>
      <c r="BJ214" s="68">
        <f t="shared" si="49"/>
        <v>0</v>
      </c>
      <c r="BK214" s="10" t="s">
        <v>210</v>
      </c>
      <c r="BL214" s="10"/>
    </row>
    <row r="215" spans="2:64" s="18" customFormat="1" ht="28.95" customHeight="1">
      <c r="B215" s="19"/>
      <c r="C215" s="94" t="s">
        <v>342</v>
      </c>
      <c r="D215" s="94" t="s">
        <v>147</v>
      </c>
      <c r="E215" s="95" t="s">
        <v>343</v>
      </c>
      <c r="F215" s="479" t="s">
        <v>344</v>
      </c>
      <c r="G215" s="457"/>
      <c r="H215" s="457"/>
      <c r="I215" s="457"/>
      <c r="J215" s="96" t="s">
        <v>266</v>
      </c>
      <c r="K215" s="97">
        <v>4</v>
      </c>
      <c r="L215" s="480"/>
      <c r="M215" s="481"/>
      <c r="N215" s="482">
        <f t="shared" si="40"/>
        <v>0</v>
      </c>
      <c r="O215" s="457"/>
      <c r="P215" s="457"/>
      <c r="Q215" s="457"/>
      <c r="R215" s="22"/>
      <c r="S215" s="458" t="s">
        <v>3</v>
      </c>
      <c r="T215" s="458" t="s">
        <v>45</v>
      </c>
      <c r="U215" s="459">
        <v>0.607</v>
      </c>
      <c r="V215" s="98">
        <f t="shared" si="41"/>
        <v>2.428</v>
      </c>
      <c r="W215" s="98">
        <v>0.01388</v>
      </c>
      <c r="X215" s="98">
        <f t="shared" si="42"/>
        <v>0.05552</v>
      </c>
      <c r="Y215" s="98">
        <v>0</v>
      </c>
      <c r="Z215" s="99">
        <f t="shared" si="43"/>
        <v>0</v>
      </c>
      <c r="AQ215" s="10" t="s">
        <v>210</v>
      </c>
      <c r="AS215" s="10" t="s">
        <v>147</v>
      </c>
      <c r="AT215" s="10" t="s">
        <v>90</v>
      </c>
      <c r="AX215" s="10" t="s">
        <v>145</v>
      </c>
      <c r="BD215" s="68">
        <f t="shared" si="44"/>
        <v>0</v>
      </c>
      <c r="BE215" s="68">
        <f t="shared" si="45"/>
        <v>0</v>
      </c>
      <c r="BF215" s="68">
        <f t="shared" si="46"/>
        <v>0</v>
      </c>
      <c r="BG215" s="68">
        <f t="shared" si="47"/>
        <v>0</v>
      </c>
      <c r="BH215" s="68">
        <f t="shared" si="48"/>
        <v>0</v>
      </c>
      <c r="BI215" s="10" t="s">
        <v>20</v>
      </c>
      <c r="BJ215" s="68">
        <f t="shared" si="49"/>
        <v>0</v>
      </c>
      <c r="BK215" s="10" t="s">
        <v>210</v>
      </c>
      <c r="BL215" s="10"/>
    </row>
    <row r="216" spans="2:64" s="18" customFormat="1" ht="28.95" customHeight="1">
      <c r="B216" s="19"/>
      <c r="C216" s="94" t="s">
        <v>345</v>
      </c>
      <c r="D216" s="94" t="s">
        <v>147</v>
      </c>
      <c r="E216" s="95" t="s">
        <v>346</v>
      </c>
      <c r="F216" s="479" t="s">
        <v>347</v>
      </c>
      <c r="G216" s="457"/>
      <c r="H216" s="457"/>
      <c r="I216" s="457"/>
      <c r="J216" s="96" t="s">
        <v>266</v>
      </c>
      <c r="K216" s="97">
        <v>2</v>
      </c>
      <c r="L216" s="480"/>
      <c r="M216" s="481"/>
      <c r="N216" s="482">
        <f t="shared" si="40"/>
        <v>0</v>
      </c>
      <c r="O216" s="457"/>
      <c r="P216" s="457"/>
      <c r="Q216" s="457"/>
      <c r="R216" s="22"/>
      <c r="S216" s="458" t="s">
        <v>3</v>
      </c>
      <c r="T216" s="458" t="s">
        <v>45</v>
      </c>
      <c r="U216" s="459">
        <v>0.607</v>
      </c>
      <c r="V216" s="98">
        <f t="shared" si="41"/>
        <v>1.214</v>
      </c>
      <c r="W216" s="98">
        <v>0.00934</v>
      </c>
      <c r="X216" s="98">
        <f t="shared" si="42"/>
        <v>0.01868</v>
      </c>
      <c r="Y216" s="98">
        <v>0</v>
      </c>
      <c r="Z216" s="99">
        <f t="shared" si="43"/>
        <v>0</v>
      </c>
      <c r="AQ216" s="10" t="s">
        <v>210</v>
      </c>
      <c r="AS216" s="10" t="s">
        <v>147</v>
      </c>
      <c r="AT216" s="10" t="s">
        <v>90</v>
      </c>
      <c r="AX216" s="10" t="s">
        <v>145</v>
      </c>
      <c r="BD216" s="68">
        <f t="shared" si="44"/>
        <v>0</v>
      </c>
      <c r="BE216" s="68">
        <f t="shared" si="45"/>
        <v>0</v>
      </c>
      <c r="BF216" s="68">
        <f t="shared" si="46"/>
        <v>0</v>
      </c>
      <c r="BG216" s="68">
        <f t="shared" si="47"/>
        <v>0</v>
      </c>
      <c r="BH216" s="68">
        <f t="shared" si="48"/>
        <v>0</v>
      </c>
      <c r="BI216" s="10" t="s">
        <v>20</v>
      </c>
      <c r="BJ216" s="68">
        <f t="shared" si="49"/>
        <v>0</v>
      </c>
      <c r="BK216" s="10" t="s">
        <v>210</v>
      </c>
      <c r="BL216" s="10"/>
    </row>
    <row r="217" spans="2:64" s="18" customFormat="1" ht="28.95" customHeight="1">
      <c r="B217" s="19"/>
      <c r="C217" s="94" t="s">
        <v>348</v>
      </c>
      <c r="D217" s="94" t="s">
        <v>147</v>
      </c>
      <c r="E217" s="95" t="s">
        <v>349</v>
      </c>
      <c r="F217" s="479" t="s">
        <v>350</v>
      </c>
      <c r="G217" s="457"/>
      <c r="H217" s="457"/>
      <c r="I217" s="457"/>
      <c r="J217" s="96" t="s">
        <v>266</v>
      </c>
      <c r="K217" s="97">
        <v>1</v>
      </c>
      <c r="L217" s="480"/>
      <c r="M217" s="481"/>
      <c r="N217" s="482">
        <f t="shared" si="40"/>
        <v>0</v>
      </c>
      <c r="O217" s="457"/>
      <c r="P217" s="457"/>
      <c r="Q217" s="457"/>
      <c r="R217" s="22"/>
      <c r="S217" s="458" t="s">
        <v>3</v>
      </c>
      <c r="T217" s="458" t="s">
        <v>45</v>
      </c>
      <c r="U217" s="459">
        <v>0.607</v>
      </c>
      <c r="V217" s="98">
        <f t="shared" si="41"/>
        <v>0.607</v>
      </c>
      <c r="W217" s="98">
        <v>0.01534</v>
      </c>
      <c r="X217" s="98">
        <f t="shared" si="42"/>
        <v>0.01534</v>
      </c>
      <c r="Y217" s="98">
        <v>0</v>
      </c>
      <c r="Z217" s="99">
        <f t="shared" si="43"/>
        <v>0</v>
      </c>
      <c r="AQ217" s="10" t="s">
        <v>210</v>
      </c>
      <c r="AS217" s="10" t="s">
        <v>147</v>
      </c>
      <c r="AT217" s="10" t="s">
        <v>90</v>
      </c>
      <c r="AX217" s="10" t="s">
        <v>145</v>
      </c>
      <c r="BD217" s="68">
        <f t="shared" si="44"/>
        <v>0</v>
      </c>
      <c r="BE217" s="68">
        <f t="shared" si="45"/>
        <v>0</v>
      </c>
      <c r="BF217" s="68">
        <f t="shared" si="46"/>
        <v>0</v>
      </c>
      <c r="BG217" s="68">
        <f t="shared" si="47"/>
        <v>0</v>
      </c>
      <c r="BH217" s="68">
        <f t="shared" si="48"/>
        <v>0</v>
      </c>
      <c r="BI217" s="10" t="s">
        <v>20</v>
      </c>
      <c r="BJ217" s="68">
        <f t="shared" si="49"/>
        <v>0</v>
      </c>
      <c r="BK217" s="10" t="s">
        <v>210</v>
      </c>
      <c r="BL217" s="10"/>
    </row>
    <row r="218" spans="2:64" s="18" customFormat="1" ht="40.2" customHeight="1">
      <c r="B218" s="19"/>
      <c r="C218" s="94" t="s">
        <v>351</v>
      </c>
      <c r="D218" s="94" t="s">
        <v>147</v>
      </c>
      <c r="E218" s="95" t="s">
        <v>352</v>
      </c>
      <c r="F218" s="479" t="s">
        <v>353</v>
      </c>
      <c r="G218" s="457"/>
      <c r="H218" s="457"/>
      <c r="I218" s="457"/>
      <c r="J218" s="96" t="s">
        <v>266</v>
      </c>
      <c r="K218" s="97">
        <v>4</v>
      </c>
      <c r="L218" s="480"/>
      <c r="M218" s="481"/>
      <c r="N218" s="482">
        <f t="shared" si="40"/>
        <v>0</v>
      </c>
      <c r="O218" s="457"/>
      <c r="P218" s="457"/>
      <c r="Q218" s="457"/>
      <c r="R218" s="22"/>
      <c r="S218" s="458" t="s">
        <v>3</v>
      </c>
      <c r="T218" s="458" t="s">
        <v>45</v>
      </c>
      <c r="U218" s="459">
        <v>0.607</v>
      </c>
      <c r="V218" s="98">
        <f t="shared" si="41"/>
        <v>2.428</v>
      </c>
      <c r="W218" s="98">
        <v>0.04</v>
      </c>
      <c r="X218" s="98">
        <f t="shared" si="42"/>
        <v>0.16</v>
      </c>
      <c r="Y218" s="98">
        <v>0</v>
      </c>
      <c r="Z218" s="99">
        <f t="shared" si="43"/>
        <v>0</v>
      </c>
      <c r="AQ218" s="10" t="s">
        <v>210</v>
      </c>
      <c r="AS218" s="10" t="s">
        <v>147</v>
      </c>
      <c r="AT218" s="10" t="s">
        <v>90</v>
      </c>
      <c r="AX218" s="10" t="s">
        <v>145</v>
      </c>
      <c r="BD218" s="68">
        <f t="shared" si="44"/>
        <v>0</v>
      </c>
      <c r="BE218" s="68">
        <f t="shared" si="45"/>
        <v>0</v>
      </c>
      <c r="BF218" s="68">
        <f t="shared" si="46"/>
        <v>0</v>
      </c>
      <c r="BG218" s="68">
        <f t="shared" si="47"/>
        <v>0</v>
      </c>
      <c r="BH218" s="68">
        <f t="shared" si="48"/>
        <v>0</v>
      </c>
      <c r="BI218" s="10" t="s">
        <v>20</v>
      </c>
      <c r="BJ218" s="68">
        <f t="shared" si="49"/>
        <v>0</v>
      </c>
      <c r="BK218" s="10" t="s">
        <v>210</v>
      </c>
      <c r="BL218" s="10"/>
    </row>
    <row r="219" spans="2:64" s="18" customFormat="1" ht="40.2" customHeight="1">
      <c r="B219" s="19"/>
      <c r="C219" s="94" t="s">
        <v>354</v>
      </c>
      <c r="D219" s="94" t="s">
        <v>147</v>
      </c>
      <c r="E219" s="95" t="s">
        <v>355</v>
      </c>
      <c r="F219" s="479" t="s">
        <v>356</v>
      </c>
      <c r="G219" s="457"/>
      <c r="H219" s="457"/>
      <c r="I219" s="457"/>
      <c r="J219" s="96" t="s">
        <v>266</v>
      </c>
      <c r="K219" s="97">
        <v>6</v>
      </c>
      <c r="L219" s="480"/>
      <c r="M219" s="481"/>
      <c r="N219" s="482">
        <f t="shared" si="40"/>
        <v>0</v>
      </c>
      <c r="O219" s="457"/>
      <c r="P219" s="457"/>
      <c r="Q219" s="457"/>
      <c r="R219" s="22"/>
      <c r="S219" s="458" t="s">
        <v>3</v>
      </c>
      <c r="T219" s="458" t="s">
        <v>45</v>
      </c>
      <c r="U219" s="459">
        <v>0.607</v>
      </c>
      <c r="V219" s="98">
        <f t="shared" si="41"/>
        <v>3.642</v>
      </c>
      <c r="W219" s="98">
        <v>0.00494</v>
      </c>
      <c r="X219" s="98">
        <f t="shared" si="42"/>
        <v>0.02964</v>
      </c>
      <c r="Y219" s="98">
        <v>0</v>
      </c>
      <c r="Z219" s="99">
        <f t="shared" si="43"/>
        <v>0</v>
      </c>
      <c r="AQ219" s="10" t="s">
        <v>210</v>
      </c>
      <c r="AS219" s="10" t="s">
        <v>147</v>
      </c>
      <c r="AT219" s="10" t="s">
        <v>90</v>
      </c>
      <c r="AX219" s="10" t="s">
        <v>145</v>
      </c>
      <c r="BD219" s="68">
        <f t="shared" si="44"/>
        <v>0</v>
      </c>
      <c r="BE219" s="68">
        <f t="shared" si="45"/>
        <v>0</v>
      </c>
      <c r="BF219" s="68">
        <f t="shared" si="46"/>
        <v>0</v>
      </c>
      <c r="BG219" s="68">
        <f t="shared" si="47"/>
        <v>0</v>
      </c>
      <c r="BH219" s="68">
        <f t="shared" si="48"/>
        <v>0</v>
      </c>
      <c r="BI219" s="10" t="s">
        <v>20</v>
      </c>
      <c r="BJ219" s="68">
        <f t="shared" si="49"/>
        <v>0</v>
      </c>
      <c r="BK219" s="10" t="s">
        <v>210</v>
      </c>
      <c r="BL219" s="10"/>
    </row>
    <row r="220" spans="2:64" s="18" customFormat="1" ht="20.4" customHeight="1">
      <c r="B220" s="19"/>
      <c r="C220" s="94" t="s">
        <v>357</v>
      </c>
      <c r="D220" s="94" t="s">
        <v>147</v>
      </c>
      <c r="E220" s="95" t="s">
        <v>358</v>
      </c>
      <c r="F220" s="479" t="s">
        <v>359</v>
      </c>
      <c r="G220" s="457"/>
      <c r="H220" s="457"/>
      <c r="I220" s="457"/>
      <c r="J220" s="96" t="s">
        <v>194</v>
      </c>
      <c r="K220" s="97">
        <v>5</v>
      </c>
      <c r="L220" s="480"/>
      <c r="M220" s="481"/>
      <c r="N220" s="482">
        <f t="shared" si="40"/>
        <v>0</v>
      </c>
      <c r="O220" s="457"/>
      <c r="P220" s="457"/>
      <c r="Q220" s="457"/>
      <c r="R220" s="22"/>
      <c r="S220" s="458" t="s">
        <v>3</v>
      </c>
      <c r="T220" s="458" t="s">
        <v>45</v>
      </c>
      <c r="U220" s="459">
        <v>0.607</v>
      </c>
      <c r="V220" s="98">
        <f t="shared" si="41"/>
        <v>3.035</v>
      </c>
      <c r="W220" s="98">
        <v>0.00494</v>
      </c>
      <c r="X220" s="98">
        <f t="shared" si="42"/>
        <v>0.0247</v>
      </c>
      <c r="Y220" s="98">
        <v>0</v>
      </c>
      <c r="Z220" s="99">
        <f t="shared" si="43"/>
        <v>0</v>
      </c>
      <c r="AB220" s="104"/>
      <c r="AC220" s="105"/>
      <c r="AD220" s="105"/>
      <c r="AQ220" s="10" t="s">
        <v>210</v>
      </c>
      <c r="AS220" s="10" t="s">
        <v>147</v>
      </c>
      <c r="AT220" s="10" t="s">
        <v>90</v>
      </c>
      <c r="AX220" s="10" t="s">
        <v>145</v>
      </c>
      <c r="BD220" s="68">
        <f t="shared" si="44"/>
        <v>0</v>
      </c>
      <c r="BE220" s="68">
        <f t="shared" si="45"/>
        <v>0</v>
      </c>
      <c r="BF220" s="68">
        <f t="shared" si="46"/>
        <v>0</v>
      </c>
      <c r="BG220" s="68">
        <f t="shared" si="47"/>
        <v>0</v>
      </c>
      <c r="BH220" s="68">
        <f t="shared" si="48"/>
        <v>0</v>
      </c>
      <c r="BI220" s="10" t="s">
        <v>20</v>
      </c>
      <c r="BJ220" s="68">
        <f t="shared" si="49"/>
        <v>0</v>
      </c>
      <c r="BK220" s="10" t="s">
        <v>210</v>
      </c>
      <c r="BL220" s="10"/>
    </row>
    <row r="221" spans="2:64" s="18" customFormat="1" ht="40.2" customHeight="1">
      <c r="B221" s="19"/>
      <c r="C221" s="94" t="s">
        <v>360</v>
      </c>
      <c r="D221" s="94" t="s">
        <v>147</v>
      </c>
      <c r="E221" s="95" t="s">
        <v>361</v>
      </c>
      <c r="F221" s="479" t="s">
        <v>362</v>
      </c>
      <c r="G221" s="457"/>
      <c r="H221" s="457"/>
      <c r="I221" s="457"/>
      <c r="J221" s="96" t="s">
        <v>266</v>
      </c>
      <c r="K221" s="97">
        <v>3</v>
      </c>
      <c r="L221" s="480"/>
      <c r="M221" s="481"/>
      <c r="N221" s="482">
        <f t="shared" si="40"/>
        <v>0</v>
      </c>
      <c r="O221" s="457"/>
      <c r="P221" s="457"/>
      <c r="Q221" s="457"/>
      <c r="R221" s="22"/>
      <c r="S221" s="458" t="s">
        <v>3</v>
      </c>
      <c r="T221" s="458" t="s">
        <v>45</v>
      </c>
      <c r="U221" s="459">
        <v>0.607</v>
      </c>
      <c r="V221" s="98">
        <f t="shared" si="41"/>
        <v>1.821</v>
      </c>
      <c r="W221" s="98">
        <v>0.0147</v>
      </c>
      <c r="X221" s="98">
        <f t="shared" si="42"/>
        <v>0.0441</v>
      </c>
      <c r="Y221" s="98">
        <v>0</v>
      </c>
      <c r="Z221" s="99">
        <f t="shared" si="43"/>
        <v>0</v>
      </c>
      <c r="AQ221" s="10" t="s">
        <v>210</v>
      </c>
      <c r="AS221" s="10" t="s">
        <v>147</v>
      </c>
      <c r="AT221" s="10" t="s">
        <v>90</v>
      </c>
      <c r="AX221" s="10" t="s">
        <v>145</v>
      </c>
      <c r="BD221" s="68">
        <f t="shared" si="44"/>
        <v>0</v>
      </c>
      <c r="BE221" s="68">
        <f t="shared" si="45"/>
        <v>0</v>
      </c>
      <c r="BF221" s="68">
        <f t="shared" si="46"/>
        <v>0</v>
      </c>
      <c r="BG221" s="68">
        <f t="shared" si="47"/>
        <v>0</v>
      </c>
      <c r="BH221" s="68">
        <f t="shared" si="48"/>
        <v>0</v>
      </c>
      <c r="BI221" s="10" t="s">
        <v>20</v>
      </c>
      <c r="BJ221" s="68">
        <f t="shared" si="49"/>
        <v>0</v>
      </c>
      <c r="BK221" s="10" t="s">
        <v>210</v>
      </c>
      <c r="BL221" s="10"/>
    </row>
    <row r="222" spans="2:64" s="18" customFormat="1" ht="40.2" customHeight="1">
      <c r="B222" s="19"/>
      <c r="C222" s="94" t="s">
        <v>363</v>
      </c>
      <c r="D222" s="94" t="s">
        <v>147</v>
      </c>
      <c r="E222" s="95" t="s">
        <v>364</v>
      </c>
      <c r="F222" s="479" t="s">
        <v>365</v>
      </c>
      <c r="G222" s="457"/>
      <c r="H222" s="457"/>
      <c r="I222" s="457"/>
      <c r="J222" s="96" t="s">
        <v>266</v>
      </c>
      <c r="K222" s="97">
        <v>6</v>
      </c>
      <c r="L222" s="480"/>
      <c r="M222" s="481"/>
      <c r="N222" s="482">
        <f t="shared" si="40"/>
        <v>0</v>
      </c>
      <c r="O222" s="457"/>
      <c r="P222" s="457"/>
      <c r="Q222" s="457"/>
      <c r="R222" s="22"/>
      <c r="S222" s="458" t="s">
        <v>3</v>
      </c>
      <c r="T222" s="458" t="s">
        <v>45</v>
      </c>
      <c r="U222" s="459">
        <v>0.607</v>
      </c>
      <c r="V222" s="98">
        <f t="shared" si="41"/>
        <v>3.642</v>
      </c>
      <c r="W222" s="98">
        <v>0.0018</v>
      </c>
      <c r="X222" s="98">
        <f t="shared" si="42"/>
        <v>0.0108</v>
      </c>
      <c r="Y222" s="98">
        <v>0</v>
      </c>
      <c r="Z222" s="99">
        <f t="shared" si="43"/>
        <v>0</v>
      </c>
      <c r="AQ222" s="10" t="s">
        <v>210</v>
      </c>
      <c r="AS222" s="10" t="s">
        <v>147</v>
      </c>
      <c r="AT222" s="10" t="s">
        <v>90</v>
      </c>
      <c r="AX222" s="10" t="s">
        <v>145</v>
      </c>
      <c r="BD222" s="68">
        <f t="shared" si="44"/>
        <v>0</v>
      </c>
      <c r="BE222" s="68">
        <f t="shared" si="45"/>
        <v>0</v>
      </c>
      <c r="BF222" s="68">
        <f t="shared" si="46"/>
        <v>0</v>
      </c>
      <c r="BG222" s="68">
        <f t="shared" si="47"/>
        <v>0</v>
      </c>
      <c r="BH222" s="68">
        <f t="shared" si="48"/>
        <v>0</v>
      </c>
      <c r="BI222" s="10" t="s">
        <v>20</v>
      </c>
      <c r="BJ222" s="68">
        <f t="shared" si="49"/>
        <v>0</v>
      </c>
      <c r="BK222" s="10" t="s">
        <v>210</v>
      </c>
      <c r="BL222" s="10"/>
    </row>
    <row r="223" spans="2:64" s="18" customFormat="1" ht="20.4" customHeight="1">
      <c r="B223" s="19"/>
      <c r="C223" s="94" t="s">
        <v>366</v>
      </c>
      <c r="D223" s="94" t="s">
        <v>147</v>
      </c>
      <c r="E223" s="95" t="s">
        <v>367</v>
      </c>
      <c r="F223" s="479" t="s">
        <v>368</v>
      </c>
      <c r="G223" s="457"/>
      <c r="H223" s="457"/>
      <c r="I223" s="457"/>
      <c r="J223" s="96" t="s">
        <v>266</v>
      </c>
      <c r="K223" s="97">
        <v>7</v>
      </c>
      <c r="L223" s="480"/>
      <c r="M223" s="481"/>
      <c r="N223" s="482">
        <f t="shared" si="40"/>
        <v>0</v>
      </c>
      <c r="O223" s="457"/>
      <c r="P223" s="457"/>
      <c r="Q223" s="457"/>
      <c r="R223" s="22"/>
      <c r="S223" s="458" t="s">
        <v>3</v>
      </c>
      <c r="T223" s="458" t="s">
        <v>45</v>
      </c>
      <c r="U223" s="459">
        <v>0.607</v>
      </c>
      <c r="V223" s="98">
        <f t="shared" si="41"/>
        <v>4.249</v>
      </c>
      <c r="W223" s="98">
        <v>0.00184</v>
      </c>
      <c r="X223" s="98">
        <f t="shared" si="42"/>
        <v>0.01288</v>
      </c>
      <c r="Y223" s="98">
        <v>0</v>
      </c>
      <c r="Z223" s="99">
        <f t="shared" si="43"/>
        <v>0</v>
      </c>
      <c r="AQ223" s="10" t="s">
        <v>210</v>
      </c>
      <c r="AS223" s="10" t="s">
        <v>147</v>
      </c>
      <c r="AT223" s="10" t="s">
        <v>90</v>
      </c>
      <c r="AX223" s="10" t="s">
        <v>145</v>
      </c>
      <c r="BD223" s="68">
        <f t="shared" si="44"/>
        <v>0</v>
      </c>
      <c r="BE223" s="68">
        <f t="shared" si="45"/>
        <v>0</v>
      </c>
      <c r="BF223" s="68">
        <f t="shared" si="46"/>
        <v>0</v>
      </c>
      <c r="BG223" s="68">
        <f t="shared" si="47"/>
        <v>0</v>
      </c>
      <c r="BH223" s="68">
        <f t="shared" si="48"/>
        <v>0</v>
      </c>
      <c r="BI223" s="10" t="s">
        <v>20</v>
      </c>
      <c r="BJ223" s="68">
        <f t="shared" si="49"/>
        <v>0</v>
      </c>
      <c r="BK223" s="10" t="s">
        <v>210</v>
      </c>
      <c r="BL223" s="10"/>
    </row>
    <row r="224" spans="2:64" s="18" customFormat="1" ht="28.95" customHeight="1">
      <c r="B224" s="19"/>
      <c r="C224" s="94" t="s">
        <v>90</v>
      </c>
      <c r="D224" s="94" t="s">
        <v>147</v>
      </c>
      <c r="E224" s="95" t="s">
        <v>369</v>
      </c>
      <c r="F224" s="479" t="s">
        <v>370</v>
      </c>
      <c r="G224" s="457"/>
      <c r="H224" s="457"/>
      <c r="I224" s="457"/>
      <c r="J224" s="96" t="s">
        <v>213</v>
      </c>
      <c r="K224" s="97">
        <v>0.626</v>
      </c>
      <c r="L224" s="480"/>
      <c r="M224" s="481"/>
      <c r="N224" s="482">
        <f t="shared" si="40"/>
        <v>0</v>
      </c>
      <c r="O224" s="457"/>
      <c r="P224" s="457"/>
      <c r="Q224" s="457"/>
      <c r="R224" s="22"/>
      <c r="S224" s="458" t="s">
        <v>3</v>
      </c>
      <c r="T224" s="458" t="s">
        <v>45</v>
      </c>
      <c r="U224" s="459">
        <v>0.607</v>
      </c>
      <c r="V224" s="98">
        <f t="shared" si="41"/>
        <v>0.379982</v>
      </c>
      <c r="W224" s="98">
        <v>0</v>
      </c>
      <c r="X224" s="98">
        <f t="shared" si="42"/>
        <v>0</v>
      </c>
      <c r="Y224" s="98">
        <v>0</v>
      </c>
      <c r="Z224" s="99">
        <f t="shared" si="43"/>
        <v>0</v>
      </c>
      <c r="AQ224" s="10" t="s">
        <v>210</v>
      </c>
      <c r="AS224" s="10" t="s">
        <v>147</v>
      </c>
      <c r="AT224" s="10" t="s">
        <v>90</v>
      </c>
      <c r="AX224" s="10" t="s">
        <v>145</v>
      </c>
      <c r="BD224" s="68">
        <f t="shared" si="44"/>
        <v>0</v>
      </c>
      <c r="BE224" s="68">
        <f t="shared" si="45"/>
        <v>0</v>
      </c>
      <c r="BF224" s="68">
        <f t="shared" si="46"/>
        <v>0</v>
      </c>
      <c r="BG224" s="68">
        <f t="shared" si="47"/>
        <v>0</v>
      </c>
      <c r="BH224" s="68">
        <f t="shared" si="48"/>
        <v>0</v>
      </c>
      <c r="BI224" s="10" t="s">
        <v>20</v>
      </c>
      <c r="BJ224" s="68">
        <f t="shared" si="49"/>
        <v>0</v>
      </c>
      <c r="BK224" s="10" t="s">
        <v>210</v>
      </c>
      <c r="BL224" s="10"/>
    </row>
    <row r="225" spans="2:62" s="89" customFormat="1" ht="29.85" customHeight="1">
      <c r="B225" s="83"/>
      <c r="C225" s="84"/>
      <c r="D225" s="93" t="s">
        <v>113</v>
      </c>
      <c r="E225" s="93"/>
      <c r="F225" s="93"/>
      <c r="G225" s="93"/>
      <c r="H225" s="93"/>
      <c r="I225" s="93"/>
      <c r="J225" s="93"/>
      <c r="K225" s="93"/>
      <c r="L225" s="93"/>
      <c r="M225" s="93"/>
      <c r="N225" s="472">
        <f>BJ225</f>
        <v>0</v>
      </c>
      <c r="O225" s="465"/>
      <c r="P225" s="465"/>
      <c r="Q225" s="465"/>
      <c r="R225" s="86"/>
      <c r="S225" s="465"/>
      <c r="T225" s="465"/>
      <c r="U225" s="466"/>
      <c r="V225" s="87">
        <f>SUM(V226:V227)</f>
        <v>6.2199290000000005</v>
      </c>
      <c r="W225" s="84"/>
      <c r="X225" s="87">
        <f>SUM(X226:X227)</f>
        <v>0.2465</v>
      </c>
      <c r="Y225" s="84"/>
      <c r="Z225" s="88">
        <f>SUM(Z226:Z227)</f>
        <v>0</v>
      </c>
      <c r="AQ225" s="90" t="s">
        <v>90</v>
      </c>
      <c r="AS225" s="91" t="s">
        <v>79</v>
      </c>
      <c r="AT225" s="91" t="s">
        <v>20</v>
      </c>
      <c r="AX225" s="90" t="s">
        <v>145</v>
      </c>
      <c r="BJ225" s="92">
        <f>SUM(BJ226:BJ227)</f>
        <v>0</v>
      </c>
    </row>
    <row r="226" spans="2:64" s="18" customFormat="1" ht="40.2" customHeight="1">
      <c r="B226" s="19"/>
      <c r="C226" s="94" t="s">
        <v>371</v>
      </c>
      <c r="D226" s="94" t="s">
        <v>147</v>
      </c>
      <c r="E226" s="95" t="s">
        <v>372</v>
      </c>
      <c r="F226" s="479" t="s">
        <v>373</v>
      </c>
      <c r="G226" s="457"/>
      <c r="H226" s="457"/>
      <c r="I226" s="457"/>
      <c r="J226" s="96" t="s">
        <v>266</v>
      </c>
      <c r="K226" s="97">
        <v>10</v>
      </c>
      <c r="L226" s="480"/>
      <c r="M226" s="481"/>
      <c r="N226" s="482">
        <f>ROUND(L226*K226,2)</f>
        <v>0</v>
      </c>
      <c r="O226" s="457"/>
      <c r="P226" s="457"/>
      <c r="Q226" s="457"/>
      <c r="R226" s="22"/>
      <c r="S226" s="458" t="s">
        <v>3</v>
      </c>
      <c r="T226" s="458" t="s">
        <v>45</v>
      </c>
      <c r="U226" s="459">
        <v>0.607</v>
      </c>
      <c r="V226" s="98">
        <f>U226*K226</f>
        <v>6.07</v>
      </c>
      <c r="W226" s="98">
        <v>0.02465</v>
      </c>
      <c r="X226" s="98">
        <f>W226*K226</f>
        <v>0.2465</v>
      </c>
      <c r="Y226" s="98">
        <v>0</v>
      </c>
      <c r="Z226" s="99">
        <f>Y226*K226</f>
        <v>0</v>
      </c>
      <c r="AQ226" s="10" t="s">
        <v>210</v>
      </c>
      <c r="AS226" s="10" t="s">
        <v>147</v>
      </c>
      <c r="AT226" s="10" t="s">
        <v>90</v>
      </c>
      <c r="AX226" s="10" t="s">
        <v>145</v>
      </c>
      <c r="BD226" s="68">
        <f>IF(T226="základní",N226,0)</f>
        <v>0</v>
      </c>
      <c r="BE226" s="68">
        <f>IF(T226="snížená",N226,0)</f>
        <v>0</v>
      </c>
      <c r="BF226" s="68">
        <f>IF(T226="zákl. přenesená",N226,0)</f>
        <v>0</v>
      </c>
      <c r="BG226" s="68">
        <f>IF(T226="sníž. přenesená",N226,0)</f>
        <v>0</v>
      </c>
      <c r="BH226" s="68">
        <f>IF(T226="nulová",N226,0)</f>
        <v>0</v>
      </c>
      <c r="BI226" s="10" t="s">
        <v>20</v>
      </c>
      <c r="BJ226" s="68">
        <f>ROUND(L226*K226,2)</f>
        <v>0</v>
      </c>
      <c r="BK226" s="10" t="s">
        <v>210</v>
      </c>
      <c r="BL226" s="10"/>
    </row>
    <row r="227" spans="2:64" s="18" customFormat="1" ht="28.95" customHeight="1">
      <c r="B227" s="19"/>
      <c r="C227" s="94" t="s">
        <v>374</v>
      </c>
      <c r="D227" s="94" t="s">
        <v>147</v>
      </c>
      <c r="E227" s="95" t="s">
        <v>375</v>
      </c>
      <c r="F227" s="479" t="s">
        <v>376</v>
      </c>
      <c r="G227" s="457"/>
      <c r="H227" s="457"/>
      <c r="I227" s="457"/>
      <c r="J227" s="96" t="s">
        <v>213</v>
      </c>
      <c r="K227" s="97">
        <v>0.247</v>
      </c>
      <c r="L227" s="480"/>
      <c r="M227" s="481"/>
      <c r="N227" s="482">
        <f>ROUND(L227*K227,2)</f>
        <v>0</v>
      </c>
      <c r="O227" s="457"/>
      <c r="P227" s="457"/>
      <c r="Q227" s="457"/>
      <c r="R227" s="22"/>
      <c r="S227" s="458" t="s">
        <v>3</v>
      </c>
      <c r="T227" s="458" t="s">
        <v>45</v>
      </c>
      <c r="U227" s="459">
        <v>0.607</v>
      </c>
      <c r="V227" s="98">
        <f>U227*K227</f>
        <v>0.149929</v>
      </c>
      <c r="W227" s="98">
        <v>0</v>
      </c>
      <c r="X227" s="98">
        <f>W227*K227</f>
        <v>0</v>
      </c>
      <c r="Y227" s="98">
        <v>0</v>
      </c>
      <c r="Z227" s="99">
        <f>Y227*K227</f>
        <v>0</v>
      </c>
      <c r="AQ227" s="10" t="s">
        <v>210</v>
      </c>
      <c r="AS227" s="10" t="s">
        <v>147</v>
      </c>
      <c r="AT227" s="10" t="s">
        <v>90</v>
      </c>
      <c r="AX227" s="10" t="s">
        <v>145</v>
      </c>
      <c r="BD227" s="68">
        <f>IF(T227="základní",N227,0)</f>
        <v>0</v>
      </c>
      <c r="BE227" s="68">
        <f>IF(T227="snížená",N227,0)</f>
        <v>0</v>
      </c>
      <c r="BF227" s="68">
        <f>IF(T227="zákl. přenesená",N227,0)</f>
        <v>0</v>
      </c>
      <c r="BG227" s="68">
        <f>IF(T227="sníž. přenesená",N227,0)</f>
        <v>0</v>
      </c>
      <c r="BH227" s="68">
        <f>IF(T227="nulová",N227,0)</f>
        <v>0</v>
      </c>
      <c r="BI227" s="10" t="s">
        <v>20</v>
      </c>
      <c r="BJ227" s="68">
        <f>ROUND(L227*K227,2)</f>
        <v>0</v>
      </c>
      <c r="BK227" s="10" t="s">
        <v>210</v>
      </c>
      <c r="BL227" s="10"/>
    </row>
    <row r="228" spans="2:62" s="89" customFormat="1" ht="29.85" customHeight="1">
      <c r="B228" s="83"/>
      <c r="C228" s="84"/>
      <c r="D228" s="93" t="s">
        <v>114</v>
      </c>
      <c r="E228" s="93"/>
      <c r="F228" s="93"/>
      <c r="G228" s="93"/>
      <c r="H228" s="93"/>
      <c r="I228" s="93"/>
      <c r="J228" s="93"/>
      <c r="K228" s="93"/>
      <c r="L228" s="93"/>
      <c r="M228" s="93"/>
      <c r="N228" s="472">
        <f>BJ228</f>
        <v>0</v>
      </c>
      <c r="O228" s="465"/>
      <c r="P228" s="465"/>
      <c r="Q228" s="465"/>
      <c r="R228" s="86"/>
      <c r="S228" s="465"/>
      <c r="T228" s="465"/>
      <c r="U228" s="466"/>
      <c r="V228" s="87">
        <f>V229</f>
        <v>8.439</v>
      </c>
      <c r="W228" s="84"/>
      <c r="X228" s="87">
        <f>X229</f>
        <v>0.22262</v>
      </c>
      <c r="Y228" s="84"/>
      <c r="Z228" s="88">
        <f>Z229</f>
        <v>0</v>
      </c>
      <c r="AQ228" s="90" t="s">
        <v>90</v>
      </c>
      <c r="AS228" s="91" t="s">
        <v>79</v>
      </c>
      <c r="AT228" s="91" t="s">
        <v>20</v>
      </c>
      <c r="AX228" s="90" t="s">
        <v>145</v>
      </c>
      <c r="BJ228" s="92">
        <f>BJ229</f>
        <v>0</v>
      </c>
    </row>
    <row r="229" spans="2:64" s="18" customFormat="1" ht="20.4" customHeight="1">
      <c r="B229" s="19"/>
      <c r="C229" s="94" t="s">
        <v>377</v>
      </c>
      <c r="D229" s="94" t="s">
        <v>147</v>
      </c>
      <c r="E229" s="95" t="s">
        <v>378</v>
      </c>
      <c r="F229" s="479" t="s">
        <v>379</v>
      </c>
      <c r="G229" s="457"/>
      <c r="H229" s="457"/>
      <c r="I229" s="457"/>
      <c r="J229" s="96" t="s">
        <v>266</v>
      </c>
      <c r="K229" s="97">
        <v>1</v>
      </c>
      <c r="L229" s="482">
        <f>Vytápění!L104</f>
        <v>0</v>
      </c>
      <c r="M229" s="457"/>
      <c r="N229" s="482">
        <f>ROUND(L229*K229,2)</f>
        <v>0</v>
      </c>
      <c r="O229" s="457"/>
      <c r="P229" s="457"/>
      <c r="Q229" s="457"/>
      <c r="R229" s="22"/>
      <c r="S229" s="457" t="s">
        <v>3</v>
      </c>
      <c r="T229" s="457" t="s">
        <v>45</v>
      </c>
      <c r="U229" s="462">
        <v>8.439</v>
      </c>
      <c r="V229" s="98">
        <f>U229*K229</f>
        <v>8.439</v>
      </c>
      <c r="W229" s="98">
        <v>0.22262</v>
      </c>
      <c r="X229" s="98">
        <f>W229*K229</f>
        <v>0.22262</v>
      </c>
      <c r="Y229" s="98">
        <v>0</v>
      </c>
      <c r="Z229" s="99">
        <f>Y229*K229</f>
        <v>0</v>
      </c>
      <c r="AQ229" s="10" t="s">
        <v>210</v>
      </c>
      <c r="AS229" s="10" t="s">
        <v>147</v>
      </c>
      <c r="AT229" s="10" t="s">
        <v>90</v>
      </c>
      <c r="AX229" s="10" t="s">
        <v>145</v>
      </c>
      <c r="BD229" s="68">
        <f>IF(T229="základní",N229,0)</f>
        <v>0</v>
      </c>
      <c r="BE229" s="68">
        <f>IF(T229="snížená",N229,0)</f>
        <v>0</v>
      </c>
      <c r="BF229" s="68">
        <f>IF(T229="zákl. přenesená",N229,0)</f>
        <v>0</v>
      </c>
      <c r="BG229" s="68">
        <f>IF(T229="sníž. přenesená",N229,0)</f>
        <v>0</v>
      </c>
      <c r="BH229" s="68">
        <f>IF(T229="nulová",N229,0)</f>
        <v>0</v>
      </c>
      <c r="BI229" s="10" t="s">
        <v>20</v>
      </c>
      <c r="BJ229" s="68">
        <f>ROUND(L229*K229,2)</f>
        <v>0</v>
      </c>
      <c r="BK229" s="10" t="s">
        <v>210</v>
      </c>
      <c r="BL229" s="10"/>
    </row>
    <row r="230" spans="2:62" s="89" customFormat="1" ht="29.85" customHeight="1">
      <c r="B230" s="83"/>
      <c r="C230" s="84"/>
      <c r="D230" s="93" t="s">
        <v>115</v>
      </c>
      <c r="E230" s="93"/>
      <c r="F230" s="93"/>
      <c r="G230" s="93"/>
      <c r="H230" s="93"/>
      <c r="I230" s="93"/>
      <c r="J230" s="93"/>
      <c r="K230" s="93"/>
      <c r="L230" s="93"/>
      <c r="M230" s="93"/>
      <c r="N230" s="472">
        <f>BJ230</f>
        <v>0</v>
      </c>
      <c r="O230" s="465"/>
      <c r="P230" s="465"/>
      <c r="Q230" s="465"/>
      <c r="R230" s="86"/>
      <c r="S230" s="465"/>
      <c r="T230" s="465"/>
      <c r="U230" s="466"/>
      <c r="V230" s="87">
        <f>V231</f>
        <v>0.413</v>
      </c>
      <c r="W230" s="84"/>
      <c r="X230" s="87">
        <f>X231</f>
        <v>0</v>
      </c>
      <c r="Y230" s="84"/>
      <c r="Z230" s="88">
        <f>Z231</f>
        <v>0</v>
      </c>
      <c r="AQ230" s="90" t="s">
        <v>90</v>
      </c>
      <c r="AS230" s="91" t="s">
        <v>79</v>
      </c>
      <c r="AT230" s="91" t="s">
        <v>20</v>
      </c>
      <c r="AX230" s="90" t="s">
        <v>145</v>
      </c>
      <c r="BJ230" s="92">
        <f>BJ231</f>
        <v>0</v>
      </c>
    </row>
    <row r="231" spans="2:64" s="18" customFormat="1" ht="28.95" customHeight="1">
      <c r="B231" s="19"/>
      <c r="C231" s="94" t="s">
        <v>259</v>
      </c>
      <c r="D231" s="94" t="s">
        <v>147</v>
      </c>
      <c r="E231" s="95" t="s">
        <v>380</v>
      </c>
      <c r="F231" s="479" t="s">
        <v>381</v>
      </c>
      <c r="G231" s="457"/>
      <c r="H231" s="457"/>
      <c r="I231" s="457"/>
      <c r="J231" s="96" t="s">
        <v>266</v>
      </c>
      <c r="K231" s="97">
        <v>1</v>
      </c>
      <c r="L231" s="482">
        <f>'VZT a chlazení'!F106</f>
        <v>0</v>
      </c>
      <c r="M231" s="457"/>
      <c r="N231" s="482">
        <f>ROUND(L231*K231,2)</f>
        <v>0</v>
      </c>
      <c r="O231" s="457"/>
      <c r="P231" s="457"/>
      <c r="Q231" s="457"/>
      <c r="R231" s="22"/>
      <c r="S231" s="457" t="s">
        <v>3</v>
      </c>
      <c r="T231" s="457" t="s">
        <v>45</v>
      </c>
      <c r="U231" s="462">
        <v>0.413</v>
      </c>
      <c r="V231" s="98">
        <f>U231*K231</f>
        <v>0.413</v>
      </c>
      <c r="W231" s="98">
        <v>0</v>
      </c>
      <c r="X231" s="98">
        <f>W231*K231</f>
        <v>0</v>
      </c>
      <c r="Y231" s="98">
        <v>0</v>
      </c>
      <c r="Z231" s="99">
        <f>Y231*K231</f>
        <v>0</v>
      </c>
      <c r="AQ231" s="10" t="s">
        <v>210</v>
      </c>
      <c r="AS231" s="10" t="s">
        <v>147</v>
      </c>
      <c r="AT231" s="10" t="s">
        <v>90</v>
      </c>
      <c r="AX231" s="10" t="s">
        <v>145</v>
      </c>
      <c r="BD231" s="68">
        <f>IF(T231="základní",N231,0)</f>
        <v>0</v>
      </c>
      <c r="BE231" s="68">
        <f>IF(T231="snížená",N231,0)</f>
        <v>0</v>
      </c>
      <c r="BF231" s="68">
        <f>IF(T231="zákl. přenesená",N231,0)</f>
        <v>0</v>
      </c>
      <c r="BG231" s="68">
        <f>IF(T231="sníž. přenesená",N231,0)</f>
        <v>0</v>
      </c>
      <c r="BH231" s="68">
        <f>IF(T231="nulová",N231,0)</f>
        <v>0</v>
      </c>
      <c r="BI231" s="10" t="s">
        <v>20</v>
      </c>
      <c r="BJ231" s="68">
        <f>ROUND(L231*K231,2)</f>
        <v>0</v>
      </c>
      <c r="BK231" s="10" t="s">
        <v>210</v>
      </c>
      <c r="BL231" s="10"/>
    </row>
    <row r="232" spans="2:62" s="89" customFormat="1" ht="29.85" customHeight="1">
      <c r="B232" s="83"/>
      <c r="C232" s="84"/>
      <c r="D232" s="93" t="s">
        <v>116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472">
        <f>BJ232</f>
        <v>0</v>
      </c>
      <c r="O232" s="465"/>
      <c r="P232" s="465"/>
      <c r="Q232" s="465"/>
      <c r="R232" s="86"/>
      <c r="S232" s="465"/>
      <c r="T232" s="465"/>
      <c r="U232" s="466"/>
      <c r="V232" s="87">
        <f>SUM(V233:V247)</f>
        <v>1308.7866920000001</v>
      </c>
      <c r="W232" s="84"/>
      <c r="X232" s="87">
        <f>SUM(X233:X247)</f>
        <v>25.435875000000003</v>
      </c>
      <c r="Y232" s="84"/>
      <c r="Z232" s="88">
        <f>SUM(Z233:Z247)</f>
        <v>5.61012</v>
      </c>
      <c r="AQ232" s="90" t="s">
        <v>90</v>
      </c>
      <c r="AS232" s="91" t="s">
        <v>79</v>
      </c>
      <c r="AT232" s="91" t="s">
        <v>20</v>
      </c>
      <c r="AX232" s="90" t="s">
        <v>145</v>
      </c>
      <c r="BJ232" s="92">
        <f>SUM(BJ233:BJ247)</f>
        <v>0</v>
      </c>
    </row>
    <row r="233" spans="2:64" s="18" customFormat="1" ht="51.6" customHeight="1">
      <c r="B233" s="19"/>
      <c r="C233" s="94" t="s">
        <v>382</v>
      </c>
      <c r="D233" s="94" t="s">
        <v>147</v>
      </c>
      <c r="E233" s="95" t="s">
        <v>383</v>
      </c>
      <c r="F233" s="479" t="s">
        <v>384</v>
      </c>
      <c r="G233" s="457"/>
      <c r="H233" s="457"/>
      <c r="I233" s="457"/>
      <c r="J233" s="96" t="s">
        <v>150</v>
      </c>
      <c r="K233" s="97">
        <v>242</v>
      </c>
      <c r="L233" s="480"/>
      <c r="M233" s="481"/>
      <c r="N233" s="482">
        <f aca="true" t="shared" si="50" ref="N233:N247">ROUND(L233*K233,2)</f>
        <v>0</v>
      </c>
      <c r="O233" s="457"/>
      <c r="P233" s="457"/>
      <c r="Q233" s="457"/>
      <c r="R233" s="22"/>
      <c r="S233" s="458" t="s">
        <v>3</v>
      </c>
      <c r="T233" s="458" t="s">
        <v>45</v>
      </c>
      <c r="U233" s="459">
        <v>0.607</v>
      </c>
      <c r="V233" s="98">
        <f aca="true" t="shared" si="51" ref="V233:V247">U233*K233</f>
        <v>146.894</v>
      </c>
      <c r="W233" s="98">
        <v>0.02478</v>
      </c>
      <c r="X233" s="98">
        <f aca="true" t="shared" si="52" ref="X233:X247">W233*K233</f>
        <v>5.99676</v>
      </c>
      <c r="Y233" s="98">
        <v>0</v>
      </c>
      <c r="Z233" s="99">
        <f aca="true" t="shared" si="53" ref="Z233:Z247">Y233*K233</f>
        <v>0</v>
      </c>
      <c r="AQ233" s="10" t="s">
        <v>210</v>
      </c>
      <c r="AS233" s="10" t="s">
        <v>147</v>
      </c>
      <c r="AT233" s="10" t="s">
        <v>90</v>
      </c>
      <c r="AX233" s="10" t="s">
        <v>145</v>
      </c>
      <c r="BD233" s="68">
        <f aca="true" t="shared" si="54" ref="BD233:BD247">IF(T233="základní",N233,0)</f>
        <v>0</v>
      </c>
      <c r="BE233" s="68">
        <f aca="true" t="shared" si="55" ref="BE233:BE247">IF(T233="snížená",N233,0)</f>
        <v>0</v>
      </c>
      <c r="BF233" s="68">
        <f aca="true" t="shared" si="56" ref="BF233:BF247">IF(T233="zákl. přenesená",N233,0)</f>
        <v>0</v>
      </c>
      <c r="BG233" s="68">
        <f aca="true" t="shared" si="57" ref="BG233:BG247">IF(T233="sníž. přenesená",N233,0)</f>
        <v>0</v>
      </c>
      <c r="BH233" s="68">
        <f aca="true" t="shared" si="58" ref="BH233:BH247">IF(T233="nulová",N233,0)</f>
        <v>0</v>
      </c>
      <c r="BI233" s="10" t="s">
        <v>20</v>
      </c>
      <c r="BJ233" s="68">
        <f aca="true" t="shared" si="59" ref="BJ233:BJ247">ROUND(L233*K233,2)</f>
        <v>0</v>
      </c>
      <c r="BK233" s="10" t="s">
        <v>210</v>
      </c>
      <c r="BL233" s="10"/>
    </row>
    <row r="234" spans="2:64" s="18" customFormat="1" ht="28.95" customHeight="1">
      <c r="B234" s="19"/>
      <c r="C234" s="94" t="s">
        <v>385</v>
      </c>
      <c r="D234" s="94" t="s">
        <v>147</v>
      </c>
      <c r="E234" s="95" t="s">
        <v>386</v>
      </c>
      <c r="F234" s="479" t="s">
        <v>387</v>
      </c>
      <c r="G234" s="457"/>
      <c r="H234" s="457"/>
      <c r="I234" s="457"/>
      <c r="J234" s="96" t="s">
        <v>150</v>
      </c>
      <c r="K234" s="97">
        <v>3.41</v>
      </c>
      <c r="L234" s="480"/>
      <c r="M234" s="481"/>
      <c r="N234" s="482">
        <f t="shared" si="50"/>
        <v>0</v>
      </c>
      <c r="O234" s="457"/>
      <c r="P234" s="457"/>
      <c r="Q234" s="457"/>
      <c r="R234" s="22"/>
      <c r="S234" s="458" t="s">
        <v>3</v>
      </c>
      <c r="T234" s="458" t="s">
        <v>45</v>
      </c>
      <c r="U234" s="459">
        <v>0.607</v>
      </c>
      <c r="V234" s="98">
        <f t="shared" si="51"/>
        <v>2.06987</v>
      </c>
      <c r="W234" s="98">
        <v>0.02478</v>
      </c>
      <c r="X234" s="98">
        <f t="shared" si="52"/>
        <v>0.0844998</v>
      </c>
      <c r="Y234" s="98">
        <v>0</v>
      </c>
      <c r="Z234" s="99">
        <f t="shared" si="53"/>
        <v>0</v>
      </c>
      <c r="AQ234" s="10" t="s">
        <v>210</v>
      </c>
      <c r="AS234" s="10" t="s">
        <v>147</v>
      </c>
      <c r="AT234" s="10" t="s">
        <v>90</v>
      </c>
      <c r="AX234" s="10" t="s">
        <v>145</v>
      </c>
      <c r="BD234" s="68">
        <f t="shared" si="54"/>
        <v>0</v>
      </c>
      <c r="BE234" s="68">
        <f t="shared" si="55"/>
        <v>0</v>
      </c>
      <c r="BF234" s="68">
        <f t="shared" si="56"/>
        <v>0</v>
      </c>
      <c r="BG234" s="68">
        <f t="shared" si="57"/>
        <v>0</v>
      </c>
      <c r="BH234" s="68">
        <f t="shared" si="58"/>
        <v>0</v>
      </c>
      <c r="BI234" s="10" t="s">
        <v>20</v>
      </c>
      <c r="BJ234" s="68">
        <f t="shared" si="59"/>
        <v>0</v>
      </c>
      <c r="BK234" s="10" t="s">
        <v>210</v>
      </c>
      <c r="BL234" s="10"/>
    </row>
    <row r="235" spans="2:64" s="18" customFormat="1" ht="28.95" customHeight="1">
      <c r="B235" s="19"/>
      <c r="C235" s="94" t="s">
        <v>388</v>
      </c>
      <c r="D235" s="94" t="s">
        <v>147</v>
      </c>
      <c r="E235" s="95" t="s">
        <v>389</v>
      </c>
      <c r="F235" s="479" t="s">
        <v>390</v>
      </c>
      <c r="G235" s="457"/>
      <c r="H235" s="457"/>
      <c r="I235" s="457"/>
      <c r="J235" s="96" t="s">
        <v>150</v>
      </c>
      <c r="K235" s="97">
        <v>127.85</v>
      </c>
      <c r="L235" s="480"/>
      <c r="M235" s="481"/>
      <c r="N235" s="482">
        <f t="shared" si="50"/>
        <v>0</v>
      </c>
      <c r="O235" s="457"/>
      <c r="P235" s="457"/>
      <c r="Q235" s="457"/>
      <c r="R235" s="22"/>
      <c r="S235" s="458" t="s">
        <v>3</v>
      </c>
      <c r="T235" s="458" t="s">
        <v>45</v>
      </c>
      <c r="U235" s="459">
        <v>0.607</v>
      </c>
      <c r="V235" s="98">
        <f t="shared" si="51"/>
        <v>77.60494999999999</v>
      </c>
      <c r="W235" s="98">
        <v>0.0441</v>
      </c>
      <c r="X235" s="98">
        <f t="shared" si="52"/>
        <v>5.638185</v>
      </c>
      <c r="Y235" s="98">
        <v>0</v>
      </c>
      <c r="Z235" s="99">
        <f t="shared" si="53"/>
        <v>0</v>
      </c>
      <c r="AQ235" s="10" t="s">
        <v>210</v>
      </c>
      <c r="AS235" s="10" t="s">
        <v>147</v>
      </c>
      <c r="AT235" s="10" t="s">
        <v>90</v>
      </c>
      <c r="AX235" s="10" t="s">
        <v>145</v>
      </c>
      <c r="BD235" s="68">
        <f t="shared" si="54"/>
        <v>0</v>
      </c>
      <c r="BE235" s="68">
        <f t="shared" si="55"/>
        <v>0</v>
      </c>
      <c r="BF235" s="68">
        <f t="shared" si="56"/>
        <v>0</v>
      </c>
      <c r="BG235" s="68">
        <f t="shared" si="57"/>
        <v>0</v>
      </c>
      <c r="BH235" s="68">
        <f t="shared" si="58"/>
        <v>0</v>
      </c>
      <c r="BI235" s="10" t="s">
        <v>20</v>
      </c>
      <c r="BJ235" s="68">
        <f t="shared" si="59"/>
        <v>0</v>
      </c>
      <c r="BK235" s="10" t="s">
        <v>210</v>
      </c>
      <c r="BL235" s="10"/>
    </row>
    <row r="236" spans="2:64" s="18" customFormat="1" ht="40.2" customHeight="1">
      <c r="B236" s="19"/>
      <c r="C236" s="94" t="s">
        <v>391</v>
      </c>
      <c r="D236" s="94" t="s">
        <v>147</v>
      </c>
      <c r="E236" s="95" t="s">
        <v>392</v>
      </c>
      <c r="F236" s="479" t="s">
        <v>393</v>
      </c>
      <c r="G236" s="457"/>
      <c r="H236" s="457"/>
      <c r="I236" s="457"/>
      <c r="J236" s="96" t="s">
        <v>150</v>
      </c>
      <c r="K236" s="97">
        <v>25.4</v>
      </c>
      <c r="L236" s="480"/>
      <c r="M236" s="481"/>
      <c r="N236" s="482">
        <f t="shared" si="50"/>
        <v>0</v>
      </c>
      <c r="O236" s="457"/>
      <c r="P236" s="457"/>
      <c r="Q236" s="457"/>
      <c r="R236" s="22"/>
      <c r="S236" s="458" t="s">
        <v>3</v>
      </c>
      <c r="T236" s="458" t="s">
        <v>45</v>
      </c>
      <c r="U236" s="459">
        <v>0.607</v>
      </c>
      <c r="V236" s="98">
        <f t="shared" si="51"/>
        <v>15.417799999999998</v>
      </c>
      <c r="W236" s="98">
        <v>0.04619</v>
      </c>
      <c r="X236" s="98">
        <f t="shared" si="52"/>
        <v>1.1732259999999999</v>
      </c>
      <c r="Y236" s="98">
        <v>0</v>
      </c>
      <c r="Z236" s="99">
        <f t="shared" si="53"/>
        <v>0</v>
      </c>
      <c r="AQ236" s="10" t="s">
        <v>210</v>
      </c>
      <c r="AS236" s="10" t="s">
        <v>147</v>
      </c>
      <c r="AT236" s="10" t="s">
        <v>90</v>
      </c>
      <c r="AX236" s="10" t="s">
        <v>145</v>
      </c>
      <c r="BD236" s="68">
        <f t="shared" si="54"/>
        <v>0</v>
      </c>
      <c r="BE236" s="68">
        <f t="shared" si="55"/>
        <v>0</v>
      </c>
      <c r="BF236" s="68">
        <f t="shared" si="56"/>
        <v>0</v>
      </c>
      <c r="BG236" s="68">
        <f t="shared" si="57"/>
        <v>0</v>
      </c>
      <c r="BH236" s="68">
        <f t="shared" si="58"/>
        <v>0</v>
      </c>
      <c r="BI236" s="10" t="s">
        <v>20</v>
      </c>
      <c r="BJ236" s="68">
        <f t="shared" si="59"/>
        <v>0</v>
      </c>
      <c r="BK236" s="10" t="s">
        <v>210</v>
      </c>
      <c r="BL236" s="10"/>
    </row>
    <row r="237" spans="2:64" s="18" customFormat="1" ht="40.2" customHeight="1">
      <c r="B237" s="19"/>
      <c r="C237" s="94" t="s">
        <v>394</v>
      </c>
      <c r="D237" s="94" t="s">
        <v>147</v>
      </c>
      <c r="E237" s="95" t="s">
        <v>395</v>
      </c>
      <c r="F237" s="479" t="s">
        <v>396</v>
      </c>
      <c r="G237" s="457"/>
      <c r="H237" s="457"/>
      <c r="I237" s="457"/>
      <c r="J237" s="96" t="s">
        <v>150</v>
      </c>
      <c r="K237" s="97">
        <v>676.6</v>
      </c>
      <c r="L237" s="480"/>
      <c r="M237" s="481"/>
      <c r="N237" s="482">
        <f t="shared" si="50"/>
        <v>0</v>
      </c>
      <c r="O237" s="457"/>
      <c r="P237" s="457"/>
      <c r="Q237" s="457"/>
      <c r="R237" s="22"/>
      <c r="S237" s="458" t="s">
        <v>3</v>
      </c>
      <c r="T237" s="458" t="s">
        <v>45</v>
      </c>
      <c r="U237" s="459">
        <v>0.607</v>
      </c>
      <c r="V237" s="98">
        <f t="shared" si="51"/>
        <v>410.6962</v>
      </c>
      <c r="W237" s="98">
        <v>0.01223</v>
      </c>
      <c r="X237" s="98">
        <f t="shared" si="52"/>
        <v>8.274818</v>
      </c>
      <c r="Y237" s="98">
        <v>0</v>
      </c>
      <c r="Z237" s="99">
        <f t="shared" si="53"/>
        <v>0</v>
      </c>
      <c r="AQ237" s="10" t="s">
        <v>210</v>
      </c>
      <c r="AS237" s="10" t="s">
        <v>147</v>
      </c>
      <c r="AT237" s="10" t="s">
        <v>90</v>
      </c>
      <c r="AX237" s="10" t="s">
        <v>145</v>
      </c>
      <c r="BD237" s="68">
        <f t="shared" si="54"/>
        <v>0</v>
      </c>
      <c r="BE237" s="68">
        <f t="shared" si="55"/>
        <v>0</v>
      </c>
      <c r="BF237" s="68">
        <f t="shared" si="56"/>
        <v>0</v>
      </c>
      <c r="BG237" s="68">
        <f t="shared" si="57"/>
        <v>0</v>
      </c>
      <c r="BH237" s="68">
        <f t="shared" si="58"/>
        <v>0</v>
      </c>
      <c r="BI237" s="10" t="s">
        <v>20</v>
      </c>
      <c r="BJ237" s="68">
        <f t="shared" si="59"/>
        <v>0</v>
      </c>
      <c r="BK237" s="10" t="s">
        <v>210</v>
      </c>
      <c r="BL237" s="10"/>
    </row>
    <row r="238" spans="2:64" s="18" customFormat="1" ht="40.2" customHeight="1">
      <c r="B238" s="19"/>
      <c r="C238" s="94" t="s">
        <v>397</v>
      </c>
      <c r="D238" s="94" t="s">
        <v>147</v>
      </c>
      <c r="E238" s="95" t="s">
        <v>398</v>
      </c>
      <c r="F238" s="479" t="s">
        <v>399</v>
      </c>
      <c r="G238" s="457"/>
      <c r="H238" s="457"/>
      <c r="I238" s="457"/>
      <c r="J238" s="96" t="s">
        <v>150</v>
      </c>
      <c r="K238" s="97">
        <v>33.63</v>
      </c>
      <c r="L238" s="480"/>
      <c r="M238" s="481"/>
      <c r="N238" s="482">
        <f t="shared" si="50"/>
        <v>0</v>
      </c>
      <c r="O238" s="457"/>
      <c r="P238" s="457"/>
      <c r="Q238" s="457"/>
      <c r="R238" s="22"/>
      <c r="S238" s="458" t="s">
        <v>3</v>
      </c>
      <c r="T238" s="458" t="s">
        <v>45</v>
      </c>
      <c r="U238" s="459">
        <v>0.607</v>
      </c>
      <c r="V238" s="98">
        <f t="shared" si="51"/>
        <v>20.413410000000002</v>
      </c>
      <c r="W238" s="98">
        <v>0.0158</v>
      </c>
      <c r="X238" s="98">
        <f t="shared" si="52"/>
        <v>0.5313540000000001</v>
      </c>
      <c r="Y238" s="98">
        <v>0</v>
      </c>
      <c r="Z238" s="99">
        <f t="shared" si="53"/>
        <v>0</v>
      </c>
      <c r="AQ238" s="10" t="s">
        <v>210</v>
      </c>
      <c r="AS238" s="10" t="s">
        <v>147</v>
      </c>
      <c r="AT238" s="10" t="s">
        <v>90</v>
      </c>
      <c r="AX238" s="10" t="s">
        <v>145</v>
      </c>
      <c r="BD238" s="68">
        <f t="shared" si="54"/>
        <v>0</v>
      </c>
      <c r="BE238" s="68">
        <f t="shared" si="55"/>
        <v>0</v>
      </c>
      <c r="BF238" s="68">
        <f t="shared" si="56"/>
        <v>0</v>
      </c>
      <c r="BG238" s="68">
        <f t="shared" si="57"/>
        <v>0</v>
      </c>
      <c r="BH238" s="68">
        <f t="shared" si="58"/>
        <v>0</v>
      </c>
      <c r="BI238" s="10" t="s">
        <v>20</v>
      </c>
      <c r="BJ238" s="68">
        <f t="shared" si="59"/>
        <v>0</v>
      </c>
      <c r="BK238" s="10" t="s">
        <v>210</v>
      </c>
      <c r="BL238" s="10"/>
    </row>
    <row r="239" spans="2:64" s="18" customFormat="1" ht="40.2" customHeight="1">
      <c r="B239" s="19"/>
      <c r="C239" s="94" t="s">
        <v>400</v>
      </c>
      <c r="D239" s="94" t="s">
        <v>147</v>
      </c>
      <c r="E239" s="95" t="s">
        <v>401</v>
      </c>
      <c r="F239" s="479" t="s">
        <v>402</v>
      </c>
      <c r="G239" s="457"/>
      <c r="H239" s="457"/>
      <c r="I239" s="457"/>
      <c r="J239" s="96" t="s">
        <v>150</v>
      </c>
      <c r="K239" s="97">
        <v>30</v>
      </c>
      <c r="L239" s="480"/>
      <c r="M239" s="481"/>
      <c r="N239" s="482">
        <f t="shared" si="50"/>
        <v>0</v>
      </c>
      <c r="O239" s="457"/>
      <c r="P239" s="457"/>
      <c r="Q239" s="457"/>
      <c r="R239" s="22"/>
      <c r="S239" s="458" t="s">
        <v>3</v>
      </c>
      <c r="T239" s="458" t="s">
        <v>45</v>
      </c>
      <c r="U239" s="459">
        <v>0.607</v>
      </c>
      <c r="V239" s="98">
        <f t="shared" si="51"/>
        <v>18.21</v>
      </c>
      <c r="W239" s="98">
        <v>0</v>
      </c>
      <c r="X239" s="98">
        <f t="shared" si="52"/>
        <v>0</v>
      </c>
      <c r="Y239" s="98">
        <v>0.01725</v>
      </c>
      <c r="Z239" s="99">
        <f t="shared" si="53"/>
        <v>0.5175000000000001</v>
      </c>
      <c r="AQ239" s="10" t="s">
        <v>210</v>
      </c>
      <c r="AS239" s="10" t="s">
        <v>147</v>
      </c>
      <c r="AT239" s="10" t="s">
        <v>90</v>
      </c>
      <c r="AX239" s="10" t="s">
        <v>145</v>
      </c>
      <c r="BD239" s="68">
        <f t="shared" si="54"/>
        <v>0</v>
      </c>
      <c r="BE239" s="68">
        <f t="shared" si="55"/>
        <v>0</v>
      </c>
      <c r="BF239" s="68">
        <f t="shared" si="56"/>
        <v>0</v>
      </c>
      <c r="BG239" s="68">
        <f t="shared" si="57"/>
        <v>0</v>
      </c>
      <c r="BH239" s="68">
        <f t="shared" si="58"/>
        <v>0</v>
      </c>
      <c r="BI239" s="10" t="s">
        <v>20</v>
      </c>
      <c r="BJ239" s="68">
        <f t="shared" si="59"/>
        <v>0</v>
      </c>
      <c r="BK239" s="10" t="s">
        <v>210</v>
      </c>
      <c r="BL239" s="10"/>
    </row>
    <row r="240" spans="2:64" s="18" customFormat="1" ht="40.2" customHeight="1">
      <c r="B240" s="19"/>
      <c r="C240" s="94" t="s">
        <v>403</v>
      </c>
      <c r="D240" s="94" t="s">
        <v>147</v>
      </c>
      <c r="E240" s="95" t="s">
        <v>404</v>
      </c>
      <c r="F240" s="479" t="s">
        <v>405</v>
      </c>
      <c r="G240" s="457"/>
      <c r="H240" s="457"/>
      <c r="I240" s="457"/>
      <c r="J240" s="96" t="s">
        <v>150</v>
      </c>
      <c r="K240" s="97">
        <v>397.98</v>
      </c>
      <c r="L240" s="480"/>
      <c r="M240" s="481"/>
      <c r="N240" s="482">
        <f t="shared" si="50"/>
        <v>0</v>
      </c>
      <c r="O240" s="457"/>
      <c r="P240" s="457"/>
      <c r="Q240" s="457"/>
      <c r="R240" s="22"/>
      <c r="S240" s="458" t="s">
        <v>3</v>
      </c>
      <c r="T240" s="458" t="s">
        <v>45</v>
      </c>
      <c r="U240" s="459">
        <v>0.607</v>
      </c>
      <c r="V240" s="98">
        <f t="shared" si="51"/>
        <v>241.57386</v>
      </c>
      <c r="W240" s="98">
        <v>0.00139</v>
      </c>
      <c r="X240" s="98">
        <f t="shared" si="52"/>
        <v>0.5531922</v>
      </c>
      <c r="Y240" s="98">
        <v>0</v>
      </c>
      <c r="Z240" s="99">
        <f t="shared" si="53"/>
        <v>0</v>
      </c>
      <c r="AQ240" s="10" t="s">
        <v>210</v>
      </c>
      <c r="AS240" s="10" t="s">
        <v>147</v>
      </c>
      <c r="AT240" s="10" t="s">
        <v>90</v>
      </c>
      <c r="AX240" s="10" t="s">
        <v>145</v>
      </c>
      <c r="BD240" s="68">
        <f t="shared" si="54"/>
        <v>0</v>
      </c>
      <c r="BE240" s="68">
        <f t="shared" si="55"/>
        <v>0</v>
      </c>
      <c r="BF240" s="68">
        <f t="shared" si="56"/>
        <v>0</v>
      </c>
      <c r="BG240" s="68">
        <f t="shared" si="57"/>
        <v>0</v>
      </c>
      <c r="BH240" s="68">
        <f t="shared" si="58"/>
        <v>0</v>
      </c>
      <c r="BI240" s="10" t="s">
        <v>20</v>
      </c>
      <c r="BJ240" s="68">
        <f t="shared" si="59"/>
        <v>0</v>
      </c>
      <c r="BK240" s="10" t="s">
        <v>210</v>
      </c>
      <c r="BL240" s="10"/>
    </row>
    <row r="241" spans="2:64" s="18" customFormat="1" ht="28.95" customHeight="1">
      <c r="B241" s="19"/>
      <c r="C241" s="100" t="s">
        <v>406</v>
      </c>
      <c r="D241" s="100" t="s">
        <v>256</v>
      </c>
      <c r="E241" s="101" t="s">
        <v>407</v>
      </c>
      <c r="F241" s="460" t="s">
        <v>408</v>
      </c>
      <c r="G241" s="461"/>
      <c r="H241" s="461"/>
      <c r="I241" s="461"/>
      <c r="J241" s="102" t="s">
        <v>150</v>
      </c>
      <c r="K241" s="103">
        <v>288.72</v>
      </c>
      <c r="L241" s="454"/>
      <c r="M241" s="455"/>
      <c r="N241" s="456">
        <f t="shared" si="50"/>
        <v>0</v>
      </c>
      <c r="O241" s="457"/>
      <c r="P241" s="457"/>
      <c r="Q241" s="457"/>
      <c r="R241" s="22"/>
      <c r="S241" s="458" t="s">
        <v>3</v>
      </c>
      <c r="T241" s="458" t="s">
        <v>45</v>
      </c>
      <c r="U241" s="459">
        <v>0.607</v>
      </c>
      <c r="V241" s="98">
        <f t="shared" si="51"/>
        <v>175.25304</v>
      </c>
      <c r="W241" s="98">
        <v>0.008</v>
      </c>
      <c r="X241" s="98">
        <f t="shared" si="52"/>
        <v>2.3097600000000003</v>
      </c>
      <c r="Y241" s="98">
        <v>0</v>
      </c>
      <c r="Z241" s="99">
        <f t="shared" si="53"/>
        <v>0</v>
      </c>
      <c r="AQ241" s="10" t="s">
        <v>259</v>
      </c>
      <c r="AS241" s="10" t="s">
        <v>256</v>
      </c>
      <c r="AT241" s="10" t="s">
        <v>90</v>
      </c>
      <c r="AX241" s="10" t="s">
        <v>145</v>
      </c>
      <c r="BD241" s="68">
        <f t="shared" si="54"/>
        <v>0</v>
      </c>
      <c r="BE241" s="68">
        <f t="shared" si="55"/>
        <v>0</v>
      </c>
      <c r="BF241" s="68">
        <f t="shared" si="56"/>
        <v>0</v>
      </c>
      <c r="BG241" s="68">
        <f t="shared" si="57"/>
        <v>0</v>
      </c>
      <c r="BH241" s="68">
        <f t="shared" si="58"/>
        <v>0</v>
      </c>
      <c r="BI241" s="10" t="s">
        <v>20</v>
      </c>
      <c r="BJ241" s="68">
        <f t="shared" si="59"/>
        <v>0</v>
      </c>
      <c r="BK241" s="10" t="s">
        <v>210</v>
      </c>
      <c r="BL241" s="10"/>
    </row>
    <row r="242" spans="2:64" s="18" customFormat="1" ht="28.95" customHeight="1">
      <c r="B242" s="19"/>
      <c r="C242" s="100" t="s">
        <v>409</v>
      </c>
      <c r="D242" s="100" t="s">
        <v>256</v>
      </c>
      <c r="E242" s="101" t="s">
        <v>410</v>
      </c>
      <c r="F242" s="460" t="s">
        <v>411</v>
      </c>
      <c r="G242" s="461"/>
      <c r="H242" s="461"/>
      <c r="I242" s="461"/>
      <c r="J242" s="102" t="s">
        <v>150</v>
      </c>
      <c r="K242" s="103">
        <v>52.92</v>
      </c>
      <c r="L242" s="454"/>
      <c r="M242" s="455"/>
      <c r="N242" s="456">
        <f t="shared" si="50"/>
        <v>0</v>
      </c>
      <c r="O242" s="457"/>
      <c r="P242" s="457"/>
      <c r="Q242" s="457"/>
      <c r="R242" s="22"/>
      <c r="S242" s="458" t="s">
        <v>3</v>
      </c>
      <c r="T242" s="458" t="s">
        <v>45</v>
      </c>
      <c r="U242" s="459">
        <v>0.607</v>
      </c>
      <c r="V242" s="98">
        <f t="shared" si="51"/>
        <v>32.12244</v>
      </c>
      <c r="W242" s="98">
        <v>0.008</v>
      </c>
      <c r="X242" s="98">
        <f t="shared" si="52"/>
        <v>0.42336</v>
      </c>
      <c r="Y242" s="98">
        <v>0</v>
      </c>
      <c r="Z242" s="99">
        <f t="shared" si="53"/>
        <v>0</v>
      </c>
      <c r="AQ242" s="10" t="s">
        <v>259</v>
      </c>
      <c r="AS242" s="10" t="s">
        <v>256</v>
      </c>
      <c r="AT242" s="10" t="s">
        <v>90</v>
      </c>
      <c r="AX242" s="10" t="s">
        <v>145</v>
      </c>
      <c r="BD242" s="68">
        <f t="shared" si="54"/>
        <v>0</v>
      </c>
      <c r="BE242" s="68">
        <f t="shared" si="55"/>
        <v>0</v>
      </c>
      <c r="BF242" s="68">
        <f t="shared" si="56"/>
        <v>0</v>
      </c>
      <c r="BG242" s="68">
        <f t="shared" si="57"/>
        <v>0</v>
      </c>
      <c r="BH242" s="68">
        <f t="shared" si="58"/>
        <v>0</v>
      </c>
      <c r="BI242" s="10" t="s">
        <v>20</v>
      </c>
      <c r="BJ242" s="68">
        <f t="shared" si="59"/>
        <v>0</v>
      </c>
      <c r="BK242" s="10" t="s">
        <v>210</v>
      </c>
      <c r="BL242" s="10"/>
    </row>
    <row r="243" spans="2:64" s="18" customFormat="1" ht="28.95" customHeight="1">
      <c r="B243" s="19"/>
      <c r="C243" s="100" t="s">
        <v>412</v>
      </c>
      <c r="D243" s="100" t="s">
        <v>256</v>
      </c>
      <c r="E243" s="101" t="s">
        <v>413</v>
      </c>
      <c r="F243" s="460" t="s">
        <v>414</v>
      </c>
      <c r="G243" s="461"/>
      <c r="H243" s="461"/>
      <c r="I243" s="461"/>
      <c r="J243" s="102" t="s">
        <v>150</v>
      </c>
      <c r="K243" s="103">
        <v>27.6</v>
      </c>
      <c r="L243" s="454"/>
      <c r="M243" s="455"/>
      <c r="N243" s="456">
        <f t="shared" si="50"/>
        <v>0</v>
      </c>
      <c r="O243" s="457"/>
      <c r="P243" s="457"/>
      <c r="Q243" s="457"/>
      <c r="R243" s="22"/>
      <c r="S243" s="458" t="s">
        <v>3</v>
      </c>
      <c r="T243" s="458" t="s">
        <v>45</v>
      </c>
      <c r="U243" s="459">
        <v>0.607</v>
      </c>
      <c r="V243" s="98">
        <f t="shared" si="51"/>
        <v>16.7532</v>
      </c>
      <c r="W243" s="98">
        <v>0.008</v>
      </c>
      <c r="X243" s="98">
        <f t="shared" si="52"/>
        <v>0.22080000000000002</v>
      </c>
      <c r="Y243" s="98">
        <v>0</v>
      </c>
      <c r="Z243" s="99">
        <f t="shared" si="53"/>
        <v>0</v>
      </c>
      <c r="AQ243" s="10" t="s">
        <v>259</v>
      </c>
      <c r="AS243" s="10" t="s">
        <v>256</v>
      </c>
      <c r="AT243" s="10" t="s">
        <v>90</v>
      </c>
      <c r="AX243" s="10" t="s">
        <v>145</v>
      </c>
      <c r="BD243" s="68">
        <f t="shared" si="54"/>
        <v>0</v>
      </c>
      <c r="BE243" s="68">
        <f t="shared" si="55"/>
        <v>0</v>
      </c>
      <c r="BF243" s="68">
        <f t="shared" si="56"/>
        <v>0</v>
      </c>
      <c r="BG243" s="68">
        <f t="shared" si="57"/>
        <v>0</v>
      </c>
      <c r="BH243" s="68">
        <f t="shared" si="58"/>
        <v>0</v>
      </c>
      <c r="BI243" s="10" t="s">
        <v>20</v>
      </c>
      <c r="BJ243" s="68">
        <f t="shared" si="59"/>
        <v>0</v>
      </c>
      <c r="BK243" s="10" t="s">
        <v>210</v>
      </c>
      <c r="BL243" s="10"/>
    </row>
    <row r="244" spans="2:64" s="18" customFormat="1" ht="28.95" customHeight="1">
      <c r="B244" s="19"/>
      <c r="C244" s="100" t="s">
        <v>415</v>
      </c>
      <c r="D244" s="100" t="s">
        <v>256</v>
      </c>
      <c r="E244" s="101" t="s">
        <v>416</v>
      </c>
      <c r="F244" s="460" t="s">
        <v>417</v>
      </c>
      <c r="G244" s="461"/>
      <c r="H244" s="461"/>
      <c r="I244" s="461"/>
      <c r="J244" s="102" t="s">
        <v>150</v>
      </c>
      <c r="K244" s="103">
        <v>27.3</v>
      </c>
      <c r="L244" s="454"/>
      <c r="M244" s="455"/>
      <c r="N244" s="456">
        <f t="shared" si="50"/>
        <v>0</v>
      </c>
      <c r="O244" s="457"/>
      <c r="P244" s="457"/>
      <c r="Q244" s="457"/>
      <c r="R244" s="22"/>
      <c r="S244" s="458" t="s">
        <v>3</v>
      </c>
      <c r="T244" s="458" t="s">
        <v>45</v>
      </c>
      <c r="U244" s="459">
        <v>0.607</v>
      </c>
      <c r="V244" s="98">
        <f t="shared" si="51"/>
        <v>16.5711</v>
      </c>
      <c r="W244" s="98">
        <v>0.008</v>
      </c>
      <c r="X244" s="98">
        <f t="shared" si="52"/>
        <v>0.2184</v>
      </c>
      <c r="Y244" s="98">
        <v>0</v>
      </c>
      <c r="Z244" s="99">
        <f t="shared" si="53"/>
        <v>0</v>
      </c>
      <c r="AQ244" s="10" t="s">
        <v>259</v>
      </c>
      <c r="AS244" s="10" t="s">
        <v>256</v>
      </c>
      <c r="AT244" s="10" t="s">
        <v>90</v>
      </c>
      <c r="AX244" s="10" t="s">
        <v>145</v>
      </c>
      <c r="BD244" s="68">
        <f t="shared" si="54"/>
        <v>0</v>
      </c>
      <c r="BE244" s="68">
        <f t="shared" si="55"/>
        <v>0</v>
      </c>
      <c r="BF244" s="68">
        <f t="shared" si="56"/>
        <v>0</v>
      </c>
      <c r="BG244" s="68">
        <f t="shared" si="57"/>
        <v>0</v>
      </c>
      <c r="BH244" s="68">
        <f t="shared" si="58"/>
        <v>0</v>
      </c>
      <c r="BI244" s="10" t="s">
        <v>20</v>
      </c>
      <c r="BJ244" s="68">
        <f t="shared" si="59"/>
        <v>0</v>
      </c>
      <c r="BK244" s="10" t="s">
        <v>210</v>
      </c>
      <c r="BL244" s="10"/>
    </row>
    <row r="245" spans="2:64" s="18" customFormat="1" ht="28.95" customHeight="1">
      <c r="B245" s="19"/>
      <c r="C245" s="100" t="s">
        <v>418</v>
      </c>
      <c r="D245" s="100" t="s">
        <v>256</v>
      </c>
      <c r="E245" s="101" t="s">
        <v>419</v>
      </c>
      <c r="F245" s="460" t="s">
        <v>420</v>
      </c>
      <c r="G245" s="461"/>
      <c r="H245" s="461"/>
      <c r="I245" s="461"/>
      <c r="J245" s="102" t="s">
        <v>150</v>
      </c>
      <c r="K245" s="103">
        <v>1.44</v>
      </c>
      <c r="L245" s="454"/>
      <c r="M245" s="455"/>
      <c r="N245" s="456">
        <f t="shared" si="50"/>
        <v>0</v>
      </c>
      <c r="O245" s="457"/>
      <c r="P245" s="457"/>
      <c r="Q245" s="457"/>
      <c r="R245" s="22"/>
      <c r="S245" s="458" t="s">
        <v>3</v>
      </c>
      <c r="T245" s="458" t="s">
        <v>45</v>
      </c>
      <c r="U245" s="459">
        <v>0.607</v>
      </c>
      <c r="V245" s="98">
        <f t="shared" si="51"/>
        <v>0.87408</v>
      </c>
      <c r="W245" s="98">
        <v>0.008</v>
      </c>
      <c r="X245" s="98">
        <f t="shared" si="52"/>
        <v>0.011519999999999999</v>
      </c>
      <c r="Y245" s="98">
        <v>0</v>
      </c>
      <c r="Z245" s="99">
        <f t="shared" si="53"/>
        <v>0</v>
      </c>
      <c r="AQ245" s="10" t="s">
        <v>259</v>
      </c>
      <c r="AS245" s="10" t="s">
        <v>256</v>
      </c>
      <c r="AT245" s="10" t="s">
        <v>90</v>
      </c>
      <c r="AX245" s="10" t="s">
        <v>145</v>
      </c>
      <c r="BD245" s="68">
        <f t="shared" si="54"/>
        <v>0</v>
      </c>
      <c r="BE245" s="68">
        <f t="shared" si="55"/>
        <v>0</v>
      </c>
      <c r="BF245" s="68">
        <f t="shared" si="56"/>
        <v>0</v>
      </c>
      <c r="BG245" s="68">
        <f t="shared" si="57"/>
        <v>0</v>
      </c>
      <c r="BH245" s="68">
        <f t="shared" si="58"/>
        <v>0</v>
      </c>
      <c r="BI245" s="10" t="s">
        <v>20</v>
      </c>
      <c r="BJ245" s="68">
        <f t="shared" si="59"/>
        <v>0</v>
      </c>
      <c r="BK245" s="10" t="s">
        <v>210</v>
      </c>
      <c r="BL245" s="10"/>
    </row>
    <row r="246" spans="2:64" s="18" customFormat="1" ht="20.4" customHeight="1">
      <c r="B246" s="19"/>
      <c r="C246" s="94" t="s">
        <v>421</v>
      </c>
      <c r="D246" s="94" t="s">
        <v>147</v>
      </c>
      <c r="E246" s="95" t="s">
        <v>422</v>
      </c>
      <c r="F246" s="479" t="s">
        <v>423</v>
      </c>
      <c r="G246" s="457"/>
      <c r="H246" s="457"/>
      <c r="I246" s="457"/>
      <c r="J246" s="96" t="s">
        <v>150</v>
      </c>
      <c r="K246" s="97">
        <v>195.87</v>
      </c>
      <c r="L246" s="480"/>
      <c r="M246" s="481"/>
      <c r="N246" s="482">
        <f t="shared" si="50"/>
        <v>0</v>
      </c>
      <c r="O246" s="457"/>
      <c r="P246" s="457"/>
      <c r="Q246" s="457"/>
      <c r="R246" s="22"/>
      <c r="S246" s="458" t="s">
        <v>3</v>
      </c>
      <c r="T246" s="458" t="s">
        <v>45</v>
      </c>
      <c r="U246" s="459">
        <v>0.607</v>
      </c>
      <c r="V246" s="98">
        <f t="shared" si="51"/>
        <v>118.89309</v>
      </c>
      <c r="W246" s="98">
        <v>0</v>
      </c>
      <c r="X246" s="98">
        <f t="shared" si="52"/>
        <v>0</v>
      </c>
      <c r="Y246" s="98">
        <v>0.026</v>
      </c>
      <c r="Z246" s="99">
        <f t="shared" si="53"/>
        <v>5.09262</v>
      </c>
      <c r="AQ246" s="10" t="s">
        <v>210</v>
      </c>
      <c r="AS246" s="10" t="s">
        <v>147</v>
      </c>
      <c r="AT246" s="10" t="s">
        <v>90</v>
      </c>
      <c r="AX246" s="10" t="s">
        <v>145</v>
      </c>
      <c r="BD246" s="68">
        <f t="shared" si="54"/>
        <v>0</v>
      </c>
      <c r="BE246" s="68">
        <f t="shared" si="55"/>
        <v>0</v>
      </c>
      <c r="BF246" s="68">
        <f t="shared" si="56"/>
        <v>0</v>
      </c>
      <c r="BG246" s="68">
        <f t="shared" si="57"/>
        <v>0</v>
      </c>
      <c r="BH246" s="68">
        <f t="shared" si="58"/>
        <v>0</v>
      </c>
      <c r="BI246" s="10" t="s">
        <v>20</v>
      </c>
      <c r="BJ246" s="68">
        <f t="shared" si="59"/>
        <v>0</v>
      </c>
      <c r="BK246" s="10" t="s">
        <v>210</v>
      </c>
      <c r="BL246" s="10"/>
    </row>
    <row r="247" spans="2:64" s="18" customFormat="1" ht="28.95" customHeight="1">
      <c r="B247" s="19"/>
      <c r="C247" s="94" t="s">
        <v>424</v>
      </c>
      <c r="D247" s="94" t="s">
        <v>147</v>
      </c>
      <c r="E247" s="95" t="s">
        <v>425</v>
      </c>
      <c r="F247" s="479" t="s">
        <v>426</v>
      </c>
      <c r="G247" s="457"/>
      <c r="H247" s="457"/>
      <c r="I247" s="457"/>
      <c r="J247" s="96" t="s">
        <v>213</v>
      </c>
      <c r="K247" s="97">
        <v>25.436</v>
      </c>
      <c r="L247" s="480"/>
      <c r="M247" s="481"/>
      <c r="N247" s="482">
        <f t="shared" si="50"/>
        <v>0</v>
      </c>
      <c r="O247" s="457"/>
      <c r="P247" s="457"/>
      <c r="Q247" s="457"/>
      <c r="R247" s="22"/>
      <c r="S247" s="458" t="s">
        <v>3</v>
      </c>
      <c r="T247" s="458" t="s">
        <v>45</v>
      </c>
      <c r="U247" s="459">
        <v>0.607</v>
      </c>
      <c r="V247" s="98">
        <f t="shared" si="51"/>
        <v>15.439651999999999</v>
      </c>
      <c r="W247" s="98">
        <v>0</v>
      </c>
      <c r="X247" s="98">
        <f t="shared" si="52"/>
        <v>0</v>
      </c>
      <c r="Y247" s="98">
        <v>0</v>
      </c>
      <c r="Z247" s="99">
        <f t="shared" si="53"/>
        <v>0</v>
      </c>
      <c r="AQ247" s="10" t="s">
        <v>210</v>
      </c>
      <c r="AS247" s="10" t="s">
        <v>147</v>
      </c>
      <c r="AT247" s="10" t="s">
        <v>90</v>
      </c>
      <c r="AX247" s="10" t="s">
        <v>145</v>
      </c>
      <c r="BD247" s="68">
        <f t="shared" si="54"/>
        <v>0</v>
      </c>
      <c r="BE247" s="68">
        <f t="shared" si="55"/>
        <v>0</v>
      </c>
      <c r="BF247" s="68">
        <f t="shared" si="56"/>
        <v>0</v>
      </c>
      <c r="BG247" s="68">
        <f t="shared" si="57"/>
        <v>0</v>
      </c>
      <c r="BH247" s="68">
        <f t="shared" si="58"/>
        <v>0</v>
      </c>
      <c r="BI247" s="10" t="s">
        <v>20</v>
      </c>
      <c r="BJ247" s="68">
        <f t="shared" si="59"/>
        <v>0</v>
      </c>
      <c r="BK247" s="10" t="s">
        <v>210</v>
      </c>
      <c r="BL247" s="10"/>
    </row>
    <row r="248" spans="2:62" s="89" customFormat="1" ht="29.85" customHeight="1">
      <c r="B248" s="83"/>
      <c r="C248" s="84"/>
      <c r="D248" s="93" t="s">
        <v>117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472">
        <f>BJ248</f>
        <v>0</v>
      </c>
      <c r="O248" s="465"/>
      <c r="P248" s="465"/>
      <c r="Q248" s="465"/>
      <c r="R248" s="86"/>
      <c r="S248" s="465"/>
      <c r="T248" s="465"/>
      <c r="U248" s="466"/>
      <c r="V248" s="87">
        <f>SUM(V249:V275)</f>
        <v>180.834256</v>
      </c>
      <c r="W248" s="84"/>
      <c r="X248" s="87">
        <f>SUM(X249:X275)</f>
        <v>1.3035000000000005</v>
      </c>
      <c r="Y248" s="84"/>
      <c r="Z248" s="88">
        <f>SUM(Z249:Z275)</f>
        <v>2.7840000000000003</v>
      </c>
      <c r="AQ248" s="90" t="s">
        <v>90</v>
      </c>
      <c r="AS248" s="91" t="s">
        <v>79</v>
      </c>
      <c r="AT248" s="91" t="s">
        <v>20</v>
      </c>
      <c r="AX248" s="90" t="s">
        <v>145</v>
      </c>
      <c r="BJ248" s="92">
        <f>SUM(BJ249:BJ275)</f>
        <v>0</v>
      </c>
    </row>
    <row r="249" spans="2:64" s="18" customFormat="1" ht="28.95" customHeight="1">
      <c r="B249" s="19"/>
      <c r="C249" s="94" t="s">
        <v>427</v>
      </c>
      <c r="D249" s="94" t="s">
        <v>147</v>
      </c>
      <c r="E249" s="95" t="s">
        <v>428</v>
      </c>
      <c r="F249" s="479" t="s">
        <v>429</v>
      </c>
      <c r="G249" s="457"/>
      <c r="H249" s="457"/>
      <c r="I249" s="457"/>
      <c r="J249" s="96" t="s">
        <v>266</v>
      </c>
      <c r="K249" s="97">
        <v>1</v>
      </c>
      <c r="L249" s="482">
        <f>Interiér!E52</f>
        <v>0</v>
      </c>
      <c r="M249" s="457"/>
      <c r="N249" s="482">
        <f aca="true" t="shared" si="60" ref="N249:N275">ROUND(L249*K249,2)</f>
        <v>0</v>
      </c>
      <c r="O249" s="457"/>
      <c r="P249" s="457"/>
      <c r="Q249" s="457"/>
      <c r="R249" s="22"/>
      <c r="S249" s="457" t="s">
        <v>3</v>
      </c>
      <c r="T249" s="457" t="s">
        <v>45</v>
      </c>
      <c r="U249" s="462">
        <v>0.429</v>
      </c>
      <c r="V249" s="98">
        <f aca="true" t="shared" si="61" ref="V249:V275">U249*K249</f>
        <v>0.429</v>
      </c>
      <c r="W249" s="98">
        <v>0</v>
      </c>
      <c r="X249" s="98">
        <f aca="true" t="shared" si="62" ref="X249:X275">W249*K249</f>
        <v>0</v>
      </c>
      <c r="Y249" s="98">
        <v>0</v>
      </c>
      <c r="Z249" s="99">
        <f aca="true" t="shared" si="63" ref="Z249:Z275">Y249*K249</f>
        <v>0</v>
      </c>
      <c r="AQ249" s="10" t="s">
        <v>210</v>
      </c>
      <c r="AS249" s="10" t="s">
        <v>147</v>
      </c>
      <c r="AT249" s="10" t="s">
        <v>90</v>
      </c>
      <c r="AX249" s="10" t="s">
        <v>145</v>
      </c>
      <c r="BD249" s="68">
        <f aca="true" t="shared" si="64" ref="BD249:BD275">IF(T249="základní",N249,0)</f>
        <v>0</v>
      </c>
      <c r="BE249" s="68">
        <f aca="true" t="shared" si="65" ref="BE249:BE275">IF(T249="snížená",N249,0)</f>
        <v>0</v>
      </c>
      <c r="BF249" s="68">
        <f aca="true" t="shared" si="66" ref="BF249:BF275">IF(T249="zákl. přenesená",N249,0)</f>
        <v>0</v>
      </c>
      <c r="BG249" s="68">
        <f aca="true" t="shared" si="67" ref="BG249:BG275">IF(T249="sníž. přenesená",N249,0)</f>
        <v>0</v>
      </c>
      <c r="BH249" s="68">
        <f aca="true" t="shared" si="68" ref="BH249:BH275">IF(T249="nulová",N249,0)</f>
        <v>0</v>
      </c>
      <c r="BI249" s="10" t="s">
        <v>20</v>
      </c>
      <c r="BJ249" s="68">
        <f aca="true" t="shared" si="69" ref="BJ249:BJ275">ROUND(L249*K249,2)</f>
        <v>0</v>
      </c>
      <c r="BK249" s="10" t="s">
        <v>210</v>
      </c>
      <c r="BL249" s="10"/>
    </row>
    <row r="250" spans="2:64" s="18" customFormat="1" ht="28.95" customHeight="1">
      <c r="B250" s="19"/>
      <c r="C250" s="94" t="s">
        <v>430</v>
      </c>
      <c r="D250" s="94" t="s">
        <v>147</v>
      </c>
      <c r="E250" s="95" t="s">
        <v>431</v>
      </c>
      <c r="F250" s="479" t="s">
        <v>432</v>
      </c>
      <c r="G250" s="457"/>
      <c r="H250" s="457"/>
      <c r="I250" s="457"/>
      <c r="J250" s="96" t="s">
        <v>266</v>
      </c>
      <c r="K250" s="97">
        <v>1</v>
      </c>
      <c r="L250" s="480"/>
      <c r="M250" s="481"/>
      <c r="N250" s="482">
        <f t="shared" si="60"/>
        <v>0</v>
      </c>
      <c r="O250" s="457"/>
      <c r="P250" s="457"/>
      <c r="Q250" s="457"/>
      <c r="R250" s="22"/>
      <c r="S250" s="458" t="s">
        <v>3</v>
      </c>
      <c r="T250" s="458" t="s">
        <v>45</v>
      </c>
      <c r="U250" s="459">
        <v>0.607</v>
      </c>
      <c r="V250" s="98">
        <f t="shared" si="61"/>
        <v>0.607</v>
      </c>
      <c r="W250" s="98">
        <v>0</v>
      </c>
      <c r="X250" s="98">
        <f t="shared" si="62"/>
        <v>0</v>
      </c>
      <c r="Y250" s="98">
        <v>0</v>
      </c>
      <c r="Z250" s="99">
        <f t="shared" si="63"/>
        <v>0</v>
      </c>
      <c r="AQ250" s="10" t="s">
        <v>210</v>
      </c>
      <c r="AS250" s="10" t="s">
        <v>147</v>
      </c>
      <c r="AT250" s="10" t="s">
        <v>90</v>
      </c>
      <c r="AX250" s="10" t="s">
        <v>145</v>
      </c>
      <c r="BD250" s="68">
        <f t="shared" si="64"/>
        <v>0</v>
      </c>
      <c r="BE250" s="68">
        <f t="shared" si="65"/>
        <v>0</v>
      </c>
      <c r="BF250" s="68">
        <f t="shared" si="66"/>
        <v>0</v>
      </c>
      <c r="BG250" s="68">
        <f t="shared" si="67"/>
        <v>0</v>
      </c>
      <c r="BH250" s="68">
        <f t="shared" si="68"/>
        <v>0</v>
      </c>
      <c r="BI250" s="10" t="s">
        <v>20</v>
      </c>
      <c r="BJ250" s="68">
        <f t="shared" si="69"/>
        <v>0</v>
      </c>
      <c r="BK250" s="10" t="s">
        <v>210</v>
      </c>
      <c r="BL250" s="10"/>
    </row>
    <row r="251" spans="2:64" s="18" customFormat="1" ht="40.2" customHeight="1">
      <c r="B251" s="19"/>
      <c r="C251" s="94" t="s">
        <v>433</v>
      </c>
      <c r="D251" s="94" t="s">
        <v>147</v>
      </c>
      <c r="E251" s="95" t="s">
        <v>434</v>
      </c>
      <c r="F251" s="479" t="s">
        <v>435</v>
      </c>
      <c r="G251" s="457"/>
      <c r="H251" s="457"/>
      <c r="I251" s="457"/>
      <c r="J251" s="96" t="s">
        <v>194</v>
      </c>
      <c r="K251" s="97">
        <v>62</v>
      </c>
      <c r="L251" s="480"/>
      <c r="M251" s="481"/>
      <c r="N251" s="482">
        <f t="shared" si="60"/>
        <v>0</v>
      </c>
      <c r="O251" s="457"/>
      <c r="P251" s="457"/>
      <c r="Q251" s="457"/>
      <c r="R251" s="22"/>
      <c r="S251" s="458" t="s">
        <v>3</v>
      </c>
      <c r="T251" s="458" t="s">
        <v>45</v>
      </c>
      <c r="U251" s="459">
        <v>0.607</v>
      </c>
      <c r="V251" s="98">
        <f t="shared" si="61"/>
        <v>37.634</v>
      </c>
      <c r="W251" s="98">
        <v>0</v>
      </c>
      <c r="X251" s="98">
        <f t="shared" si="62"/>
        <v>0</v>
      </c>
      <c r="Y251" s="98">
        <v>0</v>
      </c>
      <c r="Z251" s="99">
        <f t="shared" si="63"/>
        <v>0</v>
      </c>
      <c r="AQ251" s="10" t="s">
        <v>210</v>
      </c>
      <c r="AS251" s="10" t="s">
        <v>147</v>
      </c>
      <c r="AT251" s="10" t="s">
        <v>90</v>
      </c>
      <c r="AX251" s="10" t="s">
        <v>145</v>
      </c>
      <c r="BD251" s="68">
        <f t="shared" si="64"/>
        <v>0</v>
      </c>
      <c r="BE251" s="68">
        <f t="shared" si="65"/>
        <v>0</v>
      </c>
      <c r="BF251" s="68">
        <f t="shared" si="66"/>
        <v>0</v>
      </c>
      <c r="BG251" s="68">
        <f t="shared" si="67"/>
        <v>0</v>
      </c>
      <c r="BH251" s="68">
        <f t="shared" si="68"/>
        <v>0</v>
      </c>
      <c r="BI251" s="10" t="s">
        <v>20</v>
      </c>
      <c r="BJ251" s="68">
        <f t="shared" si="69"/>
        <v>0</v>
      </c>
      <c r="BK251" s="10" t="s">
        <v>210</v>
      </c>
      <c r="BL251" s="10"/>
    </row>
    <row r="252" spans="2:64" s="18" customFormat="1" ht="20.4" customHeight="1">
      <c r="B252" s="19"/>
      <c r="C252" s="100" t="s">
        <v>26</v>
      </c>
      <c r="D252" s="100" t="s">
        <v>256</v>
      </c>
      <c r="E252" s="101" t="s">
        <v>436</v>
      </c>
      <c r="F252" s="460" t="s">
        <v>437</v>
      </c>
      <c r="G252" s="461"/>
      <c r="H252" s="461"/>
      <c r="I252" s="461"/>
      <c r="J252" s="102" t="s">
        <v>194</v>
      </c>
      <c r="K252" s="103">
        <v>5</v>
      </c>
      <c r="L252" s="454"/>
      <c r="M252" s="455"/>
      <c r="N252" s="456">
        <f t="shared" si="60"/>
        <v>0</v>
      </c>
      <c r="O252" s="457"/>
      <c r="P252" s="457"/>
      <c r="Q252" s="457"/>
      <c r="R252" s="22"/>
      <c r="S252" s="458" t="s">
        <v>3</v>
      </c>
      <c r="T252" s="458" t="s">
        <v>45</v>
      </c>
      <c r="U252" s="459">
        <v>0.607</v>
      </c>
      <c r="V252" s="98">
        <f t="shared" si="61"/>
        <v>3.035</v>
      </c>
      <c r="W252" s="98">
        <v>0.0155</v>
      </c>
      <c r="X252" s="98">
        <f t="shared" si="62"/>
        <v>0.0775</v>
      </c>
      <c r="Y252" s="98">
        <v>0</v>
      </c>
      <c r="Z252" s="99">
        <f t="shared" si="63"/>
        <v>0</v>
      </c>
      <c r="AQ252" s="10" t="s">
        <v>259</v>
      </c>
      <c r="AS252" s="10" t="s">
        <v>256</v>
      </c>
      <c r="AT252" s="10" t="s">
        <v>90</v>
      </c>
      <c r="AX252" s="10" t="s">
        <v>145</v>
      </c>
      <c r="BD252" s="68">
        <f t="shared" si="64"/>
        <v>0</v>
      </c>
      <c r="BE252" s="68">
        <f t="shared" si="65"/>
        <v>0</v>
      </c>
      <c r="BF252" s="68">
        <f t="shared" si="66"/>
        <v>0</v>
      </c>
      <c r="BG252" s="68">
        <f t="shared" si="67"/>
        <v>0</v>
      </c>
      <c r="BH252" s="68">
        <f t="shared" si="68"/>
        <v>0</v>
      </c>
      <c r="BI252" s="10" t="s">
        <v>20</v>
      </c>
      <c r="BJ252" s="68">
        <f t="shared" si="69"/>
        <v>0</v>
      </c>
      <c r="BK252" s="10" t="s">
        <v>210</v>
      </c>
      <c r="BL252" s="10"/>
    </row>
    <row r="253" spans="2:64" s="18" customFormat="1" ht="20.4" customHeight="1">
      <c r="B253" s="19"/>
      <c r="C253" s="100" t="s">
        <v>438</v>
      </c>
      <c r="D253" s="100" t="s">
        <v>256</v>
      </c>
      <c r="E253" s="101" t="s">
        <v>439</v>
      </c>
      <c r="F253" s="460" t="s">
        <v>440</v>
      </c>
      <c r="G253" s="461"/>
      <c r="H253" s="461"/>
      <c r="I253" s="461"/>
      <c r="J253" s="102" t="s">
        <v>194</v>
      </c>
      <c r="K253" s="103">
        <v>7</v>
      </c>
      <c r="L253" s="454"/>
      <c r="M253" s="455"/>
      <c r="N253" s="456">
        <f t="shared" si="60"/>
        <v>0</v>
      </c>
      <c r="O253" s="457"/>
      <c r="P253" s="457"/>
      <c r="Q253" s="457"/>
      <c r="R253" s="22"/>
      <c r="S253" s="458" t="s">
        <v>3</v>
      </c>
      <c r="T253" s="458" t="s">
        <v>45</v>
      </c>
      <c r="U253" s="459">
        <v>0.607</v>
      </c>
      <c r="V253" s="98">
        <f t="shared" si="61"/>
        <v>4.249</v>
      </c>
      <c r="W253" s="98">
        <v>0.0155</v>
      </c>
      <c r="X253" s="98">
        <f t="shared" si="62"/>
        <v>0.1085</v>
      </c>
      <c r="Y253" s="98">
        <v>0</v>
      </c>
      <c r="Z253" s="99">
        <f t="shared" si="63"/>
        <v>0</v>
      </c>
      <c r="AQ253" s="10" t="s">
        <v>259</v>
      </c>
      <c r="AS253" s="10" t="s">
        <v>256</v>
      </c>
      <c r="AT253" s="10" t="s">
        <v>90</v>
      </c>
      <c r="AX253" s="10" t="s">
        <v>145</v>
      </c>
      <c r="BD253" s="68">
        <f t="shared" si="64"/>
        <v>0</v>
      </c>
      <c r="BE253" s="68">
        <f t="shared" si="65"/>
        <v>0</v>
      </c>
      <c r="BF253" s="68">
        <f t="shared" si="66"/>
        <v>0</v>
      </c>
      <c r="BG253" s="68">
        <f t="shared" si="67"/>
        <v>0</v>
      </c>
      <c r="BH253" s="68">
        <f t="shared" si="68"/>
        <v>0</v>
      </c>
      <c r="BI253" s="10" t="s">
        <v>20</v>
      </c>
      <c r="BJ253" s="68">
        <f t="shared" si="69"/>
        <v>0</v>
      </c>
      <c r="BK253" s="10" t="s">
        <v>210</v>
      </c>
      <c r="BL253" s="10"/>
    </row>
    <row r="254" spans="2:64" s="18" customFormat="1" ht="20.4" customHeight="1">
      <c r="B254" s="19"/>
      <c r="C254" s="100" t="s">
        <v>441</v>
      </c>
      <c r="D254" s="100" t="s">
        <v>256</v>
      </c>
      <c r="E254" s="101" t="s">
        <v>442</v>
      </c>
      <c r="F254" s="460" t="s">
        <v>443</v>
      </c>
      <c r="G254" s="461"/>
      <c r="H254" s="461"/>
      <c r="I254" s="461"/>
      <c r="J254" s="102" t="s">
        <v>194</v>
      </c>
      <c r="K254" s="103">
        <v>9</v>
      </c>
      <c r="L254" s="454"/>
      <c r="M254" s="455"/>
      <c r="N254" s="456">
        <f t="shared" si="60"/>
        <v>0</v>
      </c>
      <c r="O254" s="457"/>
      <c r="P254" s="457"/>
      <c r="Q254" s="457"/>
      <c r="R254" s="22"/>
      <c r="S254" s="458" t="s">
        <v>3</v>
      </c>
      <c r="T254" s="458" t="s">
        <v>45</v>
      </c>
      <c r="U254" s="459">
        <v>0.607</v>
      </c>
      <c r="V254" s="98">
        <f t="shared" si="61"/>
        <v>5.463</v>
      </c>
      <c r="W254" s="98">
        <v>0</v>
      </c>
      <c r="X254" s="98">
        <f t="shared" si="62"/>
        <v>0</v>
      </c>
      <c r="Y254" s="98">
        <v>0</v>
      </c>
      <c r="Z254" s="99">
        <f t="shared" si="63"/>
        <v>0</v>
      </c>
      <c r="AQ254" s="10" t="s">
        <v>259</v>
      </c>
      <c r="AS254" s="10" t="s">
        <v>256</v>
      </c>
      <c r="AT254" s="10" t="s">
        <v>90</v>
      </c>
      <c r="AX254" s="10" t="s">
        <v>145</v>
      </c>
      <c r="BD254" s="68">
        <f t="shared" si="64"/>
        <v>0</v>
      </c>
      <c r="BE254" s="68">
        <f t="shared" si="65"/>
        <v>0</v>
      </c>
      <c r="BF254" s="68">
        <f t="shared" si="66"/>
        <v>0</v>
      </c>
      <c r="BG254" s="68">
        <f t="shared" si="67"/>
        <v>0</v>
      </c>
      <c r="BH254" s="68">
        <f t="shared" si="68"/>
        <v>0</v>
      </c>
      <c r="BI254" s="10" t="s">
        <v>20</v>
      </c>
      <c r="BJ254" s="68">
        <f t="shared" si="69"/>
        <v>0</v>
      </c>
      <c r="BK254" s="10" t="s">
        <v>210</v>
      </c>
      <c r="BL254" s="10"/>
    </row>
    <row r="255" spans="2:64" s="18" customFormat="1" ht="20.4" customHeight="1">
      <c r="B255" s="19"/>
      <c r="C255" s="100" t="s">
        <v>444</v>
      </c>
      <c r="D255" s="100" t="s">
        <v>256</v>
      </c>
      <c r="E255" s="101" t="s">
        <v>445</v>
      </c>
      <c r="F255" s="460" t="s">
        <v>446</v>
      </c>
      <c r="G255" s="461"/>
      <c r="H255" s="461"/>
      <c r="I255" s="461"/>
      <c r="J255" s="102" t="s">
        <v>194</v>
      </c>
      <c r="K255" s="103">
        <v>6</v>
      </c>
      <c r="L255" s="454"/>
      <c r="M255" s="455"/>
      <c r="N255" s="456">
        <f t="shared" si="60"/>
        <v>0</v>
      </c>
      <c r="O255" s="457"/>
      <c r="P255" s="457"/>
      <c r="Q255" s="457"/>
      <c r="R255" s="22"/>
      <c r="S255" s="458" t="s">
        <v>3</v>
      </c>
      <c r="T255" s="458" t="s">
        <v>45</v>
      </c>
      <c r="U255" s="459">
        <v>0.607</v>
      </c>
      <c r="V255" s="98">
        <f t="shared" si="61"/>
        <v>3.642</v>
      </c>
      <c r="W255" s="98">
        <v>0.0155</v>
      </c>
      <c r="X255" s="98">
        <f t="shared" si="62"/>
        <v>0.093</v>
      </c>
      <c r="Y255" s="98">
        <v>0</v>
      </c>
      <c r="Z255" s="99">
        <f t="shared" si="63"/>
        <v>0</v>
      </c>
      <c r="AQ255" s="10" t="s">
        <v>259</v>
      </c>
      <c r="AS255" s="10" t="s">
        <v>256</v>
      </c>
      <c r="AT255" s="10" t="s">
        <v>90</v>
      </c>
      <c r="AX255" s="10" t="s">
        <v>145</v>
      </c>
      <c r="BD255" s="68">
        <f t="shared" si="64"/>
        <v>0</v>
      </c>
      <c r="BE255" s="68">
        <f t="shared" si="65"/>
        <v>0</v>
      </c>
      <c r="BF255" s="68">
        <f t="shared" si="66"/>
        <v>0</v>
      </c>
      <c r="BG255" s="68">
        <f t="shared" si="67"/>
        <v>0</v>
      </c>
      <c r="BH255" s="68">
        <f t="shared" si="68"/>
        <v>0</v>
      </c>
      <c r="BI255" s="10" t="s">
        <v>20</v>
      </c>
      <c r="BJ255" s="68">
        <f t="shared" si="69"/>
        <v>0</v>
      </c>
      <c r="BK255" s="10" t="s">
        <v>210</v>
      </c>
      <c r="BL255" s="10"/>
    </row>
    <row r="256" spans="2:64" s="18" customFormat="1" ht="20.4" customHeight="1">
      <c r="B256" s="19"/>
      <c r="C256" s="100" t="s">
        <v>447</v>
      </c>
      <c r="D256" s="100" t="s">
        <v>256</v>
      </c>
      <c r="E256" s="101" t="s">
        <v>448</v>
      </c>
      <c r="F256" s="460" t="s">
        <v>449</v>
      </c>
      <c r="G256" s="461"/>
      <c r="H256" s="461"/>
      <c r="I256" s="461"/>
      <c r="J256" s="102" t="s">
        <v>194</v>
      </c>
      <c r="K256" s="103">
        <v>1</v>
      </c>
      <c r="L256" s="454"/>
      <c r="M256" s="455"/>
      <c r="N256" s="456">
        <f t="shared" si="60"/>
        <v>0</v>
      </c>
      <c r="O256" s="457"/>
      <c r="P256" s="457"/>
      <c r="Q256" s="457"/>
      <c r="R256" s="22"/>
      <c r="S256" s="458" t="s">
        <v>3</v>
      </c>
      <c r="T256" s="458" t="s">
        <v>45</v>
      </c>
      <c r="U256" s="459">
        <v>0.607</v>
      </c>
      <c r="V256" s="98">
        <f t="shared" si="61"/>
        <v>0.607</v>
      </c>
      <c r="W256" s="98">
        <v>0.0155</v>
      </c>
      <c r="X256" s="98">
        <f t="shared" si="62"/>
        <v>0.0155</v>
      </c>
      <c r="Y256" s="98">
        <v>0</v>
      </c>
      <c r="Z256" s="99">
        <f t="shared" si="63"/>
        <v>0</v>
      </c>
      <c r="AQ256" s="10" t="s">
        <v>259</v>
      </c>
      <c r="AS256" s="10" t="s">
        <v>256</v>
      </c>
      <c r="AT256" s="10" t="s">
        <v>90</v>
      </c>
      <c r="AX256" s="10" t="s">
        <v>145</v>
      </c>
      <c r="BD256" s="68">
        <f t="shared" si="64"/>
        <v>0</v>
      </c>
      <c r="BE256" s="68">
        <f t="shared" si="65"/>
        <v>0</v>
      </c>
      <c r="BF256" s="68">
        <f t="shared" si="66"/>
        <v>0</v>
      </c>
      <c r="BG256" s="68">
        <f t="shared" si="67"/>
        <v>0</v>
      </c>
      <c r="BH256" s="68">
        <f t="shared" si="68"/>
        <v>0</v>
      </c>
      <c r="BI256" s="10" t="s">
        <v>20</v>
      </c>
      <c r="BJ256" s="68">
        <f t="shared" si="69"/>
        <v>0</v>
      </c>
      <c r="BK256" s="10" t="s">
        <v>210</v>
      </c>
      <c r="BL256" s="10"/>
    </row>
    <row r="257" spans="2:64" s="18" customFormat="1" ht="20.4" customHeight="1">
      <c r="B257" s="19"/>
      <c r="C257" s="100" t="s">
        <v>450</v>
      </c>
      <c r="D257" s="100" t="s">
        <v>256</v>
      </c>
      <c r="E257" s="101" t="s">
        <v>451</v>
      </c>
      <c r="F257" s="460" t="s">
        <v>452</v>
      </c>
      <c r="G257" s="461"/>
      <c r="H257" s="461"/>
      <c r="I257" s="461"/>
      <c r="J257" s="102" t="s">
        <v>194</v>
      </c>
      <c r="K257" s="103">
        <v>1</v>
      </c>
      <c r="L257" s="454"/>
      <c r="M257" s="455"/>
      <c r="N257" s="456">
        <f t="shared" si="60"/>
        <v>0</v>
      </c>
      <c r="O257" s="457"/>
      <c r="P257" s="457"/>
      <c r="Q257" s="457"/>
      <c r="R257" s="22"/>
      <c r="S257" s="458" t="s">
        <v>3</v>
      </c>
      <c r="T257" s="458" t="s">
        <v>45</v>
      </c>
      <c r="U257" s="459">
        <v>0.607</v>
      </c>
      <c r="V257" s="98">
        <f t="shared" si="61"/>
        <v>0.607</v>
      </c>
      <c r="W257" s="98">
        <v>0.016</v>
      </c>
      <c r="X257" s="98">
        <f t="shared" si="62"/>
        <v>0.016</v>
      </c>
      <c r="Y257" s="98">
        <v>0</v>
      </c>
      <c r="Z257" s="99">
        <f t="shared" si="63"/>
        <v>0</v>
      </c>
      <c r="AQ257" s="10" t="s">
        <v>259</v>
      </c>
      <c r="AS257" s="10" t="s">
        <v>256</v>
      </c>
      <c r="AT257" s="10" t="s">
        <v>90</v>
      </c>
      <c r="AX257" s="10" t="s">
        <v>145</v>
      </c>
      <c r="BD257" s="68">
        <f t="shared" si="64"/>
        <v>0</v>
      </c>
      <c r="BE257" s="68">
        <f t="shared" si="65"/>
        <v>0</v>
      </c>
      <c r="BF257" s="68">
        <f t="shared" si="66"/>
        <v>0</v>
      </c>
      <c r="BG257" s="68">
        <f t="shared" si="67"/>
        <v>0</v>
      </c>
      <c r="BH257" s="68">
        <f t="shared" si="68"/>
        <v>0</v>
      </c>
      <c r="BI257" s="10" t="s">
        <v>20</v>
      </c>
      <c r="BJ257" s="68">
        <f t="shared" si="69"/>
        <v>0</v>
      </c>
      <c r="BK257" s="10" t="s">
        <v>210</v>
      </c>
      <c r="BL257" s="10"/>
    </row>
    <row r="258" spans="2:64" s="18" customFormat="1" ht="20.4" customHeight="1">
      <c r="B258" s="19"/>
      <c r="C258" s="100" t="s">
        <v>453</v>
      </c>
      <c r="D258" s="100" t="s">
        <v>256</v>
      </c>
      <c r="E258" s="101" t="s">
        <v>454</v>
      </c>
      <c r="F258" s="460" t="s">
        <v>455</v>
      </c>
      <c r="G258" s="461"/>
      <c r="H258" s="461"/>
      <c r="I258" s="461"/>
      <c r="J258" s="102" t="s">
        <v>194</v>
      </c>
      <c r="K258" s="103">
        <v>13</v>
      </c>
      <c r="L258" s="454"/>
      <c r="M258" s="455"/>
      <c r="N258" s="456">
        <f t="shared" si="60"/>
        <v>0</v>
      </c>
      <c r="O258" s="457"/>
      <c r="P258" s="457"/>
      <c r="Q258" s="457"/>
      <c r="R258" s="22"/>
      <c r="S258" s="458" t="s">
        <v>3</v>
      </c>
      <c r="T258" s="458" t="s">
        <v>45</v>
      </c>
      <c r="U258" s="459">
        <v>0.607</v>
      </c>
      <c r="V258" s="98">
        <f t="shared" si="61"/>
        <v>7.891</v>
      </c>
      <c r="W258" s="98">
        <v>0.016</v>
      </c>
      <c r="X258" s="98">
        <f t="shared" si="62"/>
        <v>0.20800000000000002</v>
      </c>
      <c r="Y258" s="98">
        <v>0</v>
      </c>
      <c r="Z258" s="99">
        <f t="shared" si="63"/>
        <v>0</v>
      </c>
      <c r="AQ258" s="10" t="s">
        <v>259</v>
      </c>
      <c r="AS258" s="10" t="s">
        <v>256</v>
      </c>
      <c r="AT258" s="10" t="s">
        <v>90</v>
      </c>
      <c r="AX258" s="10" t="s">
        <v>145</v>
      </c>
      <c r="BD258" s="68">
        <f t="shared" si="64"/>
        <v>0</v>
      </c>
      <c r="BE258" s="68">
        <f t="shared" si="65"/>
        <v>0</v>
      </c>
      <c r="BF258" s="68">
        <f t="shared" si="66"/>
        <v>0</v>
      </c>
      <c r="BG258" s="68">
        <f t="shared" si="67"/>
        <v>0</v>
      </c>
      <c r="BH258" s="68">
        <f t="shared" si="68"/>
        <v>0</v>
      </c>
      <c r="BI258" s="10" t="s">
        <v>20</v>
      </c>
      <c r="BJ258" s="68">
        <f t="shared" si="69"/>
        <v>0</v>
      </c>
      <c r="BK258" s="10" t="s">
        <v>210</v>
      </c>
      <c r="BL258" s="10"/>
    </row>
    <row r="259" spans="2:64" s="18" customFormat="1" ht="20.4" customHeight="1">
      <c r="B259" s="19"/>
      <c r="C259" s="100" t="s">
        <v>456</v>
      </c>
      <c r="D259" s="100" t="s">
        <v>256</v>
      </c>
      <c r="E259" s="101" t="s">
        <v>457</v>
      </c>
      <c r="F259" s="460" t="s">
        <v>458</v>
      </c>
      <c r="G259" s="461"/>
      <c r="H259" s="461"/>
      <c r="I259" s="461"/>
      <c r="J259" s="102" t="s">
        <v>194</v>
      </c>
      <c r="K259" s="103">
        <v>10</v>
      </c>
      <c r="L259" s="454"/>
      <c r="M259" s="455"/>
      <c r="N259" s="456">
        <f t="shared" si="60"/>
        <v>0</v>
      </c>
      <c r="O259" s="457"/>
      <c r="P259" s="457"/>
      <c r="Q259" s="457"/>
      <c r="R259" s="22"/>
      <c r="S259" s="458" t="s">
        <v>3</v>
      </c>
      <c r="T259" s="458" t="s">
        <v>45</v>
      </c>
      <c r="U259" s="459">
        <v>0.607</v>
      </c>
      <c r="V259" s="98">
        <f t="shared" si="61"/>
        <v>6.07</v>
      </c>
      <c r="W259" s="98">
        <v>0.016</v>
      </c>
      <c r="X259" s="98">
        <f t="shared" si="62"/>
        <v>0.16</v>
      </c>
      <c r="Y259" s="98">
        <v>0</v>
      </c>
      <c r="Z259" s="99">
        <f t="shared" si="63"/>
        <v>0</v>
      </c>
      <c r="AQ259" s="10" t="s">
        <v>259</v>
      </c>
      <c r="AS259" s="10" t="s">
        <v>256</v>
      </c>
      <c r="AT259" s="10" t="s">
        <v>90</v>
      </c>
      <c r="AX259" s="10" t="s">
        <v>145</v>
      </c>
      <c r="BD259" s="68">
        <f t="shared" si="64"/>
        <v>0</v>
      </c>
      <c r="BE259" s="68">
        <f t="shared" si="65"/>
        <v>0</v>
      </c>
      <c r="BF259" s="68">
        <f t="shared" si="66"/>
        <v>0</v>
      </c>
      <c r="BG259" s="68">
        <f t="shared" si="67"/>
        <v>0</v>
      </c>
      <c r="BH259" s="68">
        <f t="shared" si="68"/>
        <v>0</v>
      </c>
      <c r="BI259" s="10" t="s">
        <v>20</v>
      </c>
      <c r="BJ259" s="68">
        <f t="shared" si="69"/>
        <v>0</v>
      </c>
      <c r="BK259" s="10" t="s">
        <v>210</v>
      </c>
      <c r="BL259" s="10"/>
    </row>
    <row r="260" spans="2:64" s="18" customFormat="1" ht="20.4" customHeight="1">
      <c r="B260" s="19"/>
      <c r="C260" s="100" t="s">
        <v>459</v>
      </c>
      <c r="D260" s="100" t="s">
        <v>256</v>
      </c>
      <c r="E260" s="101" t="s">
        <v>460</v>
      </c>
      <c r="F260" s="460" t="s">
        <v>461</v>
      </c>
      <c r="G260" s="461"/>
      <c r="H260" s="461"/>
      <c r="I260" s="461"/>
      <c r="J260" s="102" t="s">
        <v>194</v>
      </c>
      <c r="K260" s="103">
        <v>9</v>
      </c>
      <c r="L260" s="454"/>
      <c r="M260" s="455"/>
      <c r="N260" s="456">
        <f t="shared" si="60"/>
        <v>0</v>
      </c>
      <c r="O260" s="457"/>
      <c r="P260" s="457"/>
      <c r="Q260" s="457"/>
      <c r="R260" s="22"/>
      <c r="S260" s="458" t="s">
        <v>3</v>
      </c>
      <c r="T260" s="458" t="s">
        <v>45</v>
      </c>
      <c r="U260" s="459">
        <v>0.607</v>
      </c>
      <c r="V260" s="98">
        <f t="shared" si="61"/>
        <v>5.463</v>
      </c>
      <c r="W260" s="98">
        <v>0</v>
      </c>
      <c r="X260" s="98">
        <f t="shared" si="62"/>
        <v>0</v>
      </c>
      <c r="Y260" s="98">
        <v>0</v>
      </c>
      <c r="Z260" s="99">
        <f t="shared" si="63"/>
        <v>0</v>
      </c>
      <c r="AQ260" s="10" t="s">
        <v>259</v>
      </c>
      <c r="AS260" s="10" t="s">
        <v>256</v>
      </c>
      <c r="AT260" s="10" t="s">
        <v>90</v>
      </c>
      <c r="AX260" s="10" t="s">
        <v>145</v>
      </c>
      <c r="BD260" s="68">
        <f t="shared" si="64"/>
        <v>0</v>
      </c>
      <c r="BE260" s="68">
        <f t="shared" si="65"/>
        <v>0</v>
      </c>
      <c r="BF260" s="68">
        <f t="shared" si="66"/>
        <v>0</v>
      </c>
      <c r="BG260" s="68">
        <f t="shared" si="67"/>
        <v>0</v>
      </c>
      <c r="BH260" s="68">
        <f t="shared" si="68"/>
        <v>0</v>
      </c>
      <c r="BI260" s="10" t="s">
        <v>20</v>
      </c>
      <c r="BJ260" s="68">
        <f t="shared" si="69"/>
        <v>0</v>
      </c>
      <c r="BK260" s="10" t="s">
        <v>210</v>
      </c>
      <c r="BL260" s="10"/>
    </row>
    <row r="261" spans="2:64" s="18" customFormat="1" ht="20.4" customHeight="1">
      <c r="B261" s="19"/>
      <c r="C261" s="100" t="s">
        <v>462</v>
      </c>
      <c r="D261" s="100" t="s">
        <v>256</v>
      </c>
      <c r="E261" s="101" t="s">
        <v>463</v>
      </c>
      <c r="F261" s="460" t="s">
        <v>464</v>
      </c>
      <c r="G261" s="461"/>
      <c r="H261" s="461"/>
      <c r="I261" s="461"/>
      <c r="J261" s="102" t="s">
        <v>194</v>
      </c>
      <c r="K261" s="103">
        <v>1</v>
      </c>
      <c r="L261" s="454"/>
      <c r="M261" s="455"/>
      <c r="N261" s="456">
        <f t="shared" si="60"/>
        <v>0</v>
      </c>
      <c r="O261" s="457"/>
      <c r="P261" s="457"/>
      <c r="Q261" s="457"/>
      <c r="R261" s="22"/>
      <c r="S261" s="458" t="s">
        <v>3</v>
      </c>
      <c r="T261" s="458" t="s">
        <v>45</v>
      </c>
      <c r="U261" s="459">
        <v>0.607</v>
      </c>
      <c r="V261" s="98">
        <f t="shared" si="61"/>
        <v>0.607</v>
      </c>
      <c r="W261" s="98">
        <v>0.016</v>
      </c>
      <c r="X261" s="98">
        <f t="shared" si="62"/>
        <v>0.016</v>
      </c>
      <c r="Y261" s="98">
        <v>0</v>
      </c>
      <c r="Z261" s="99">
        <f t="shared" si="63"/>
        <v>0</v>
      </c>
      <c r="AQ261" s="10" t="s">
        <v>259</v>
      </c>
      <c r="AS261" s="10" t="s">
        <v>256</v>
      </c>
      <c r="AT261" s="10" t="s">
        <v>90</v>
      </c>
      <c r="AX261" s="10" t="s">
        <v>145</v>
      </c>
      <c r="BD261" s="68">
        <f t="shared" si="64"/>
        <v>0</v>
      </c>
      <c r="BE261" s="68">
        <f t="shared" si="65"/>
        <v>0</v>
      </c>
      <c r="BF261" s="68">
        <f t="shared" si="66"/>
        <v>0</v>
      </c>
      <c r="BG261" s="68">
        <f t="shared" si="67"/>
        <v>0</v>
      </c>
      <c r="BH261" s="68">
        <f t="shared" si="68"/>
        <v>0</v>
      </c>
      <c r="BI261" s="10" t="s">
        <v>20</v>
      </c>
      <c r="BJ261" s="68">
        <f t="shared" si="69"/>
        <v>0</v>
      </c>
      <c r="BK261" s="10" t="s">
        <v>210</v>
      </c>
      <c r="BL261" s="10"/>
    </row>
    <row r="262" spans="2:64" s="18" customFormat="1" ht="40.2" customHeight="1">
      <c r="B262" s="19"/>
      <c r="C262" s="94" t="s">
        <v>465</v>
      </c>
      <c r="D262" s="94" t="s">
        <v>147</v>
      </c>
      <c r="E262" s="95" t="s">
        <v>466</v>
      </c>
      <c r="F262" s="479" t="s">
        <v>467</v>
      </c>
      <c r="G262" s="457"/>
      <c r="H262" s="457"/>
      <c r="I262" s="457"/>
      <c r="J262" s="96" t="s">
        <v>194</v>
      </c>
      <c r="K262" s="97">
        <v>22</v>
      </c>
      <c r="L262" s="480"/>
      <c r="M262" s="481"/>
      <c r="N262" s="482">
        <f t="shared" si="60"/>
        <v>0</v>
      </c>
      <c r="O262" s="457"/>
      <c r="P262" s="457"/>
      <c r="Q262" s="457"/>
      <c r="R262" s="22"/>
      <c r="S262" s="458" t="s">
        <v>3</v>
      </c>
      <c r="T262" s="458" t="s">
        <v>45</v>
      </c>
      <c r="U262" s="459">
        <v>0.607</v>
      </c>
      <c r="V262" s="98">
        <f t="shared" si="61"/>
        <v>13.354</v>
      </c>
      <c r="W262" s="98">
        <v>0</v>
      </c>
      <c r="X262" s="98">
        <f t="shared" si="62"/>
        <v>0</v>
      </c>
      <c r="Y262" s="98">
        <v>0</v>
      </c>
      <c r="Z262" s="99">
        <f t="shared" si="63"/>
        <v>0</v>
      </c>
      <c r="AQ262" s="10" t="s">
        <v>210</v>
      </c>
      <c r="AS262" s="10" t="s">
        <v>147</v>
      </c>
      <c r="AT262" s="10" t="s">
        <v>90</v>
      </c>
      <c r="AX262" s="10" t="s">
        <v>145</v>
      </c>
      <c r="BD262" s="68">
        <f t="shared" si="64"/>
        <v>0</v>
      </c>
      <c r="BE262" s="68">
        <f t="shared" si="65"/>
        <v>0</v>
      </c>
      <c r="BF262" s="68">
        <f t="shared" si="66"/>
        <v>0</v>
      </c>
      <c r="BG262" s="68">
        <f t="shared" si="67"/>
        <v>0</v>
      </c>
      <c r="BH262" s="68">
        <f t="shared" si="68"/>
        <v>0</v>
      </c>
      <c r="BI262" s="10" t="s">
        <v>20</v>
      </c>
      <c r="BJ262" s="68">
        <f t="shared" si="69"/>
        <v>0</v>
      </c>
      <c r="BK262" s="10" t="s">
        <v>210</v>
      </c>
      <c r="BL262" s="10"/>
    </row>
    <row r="263" spans="2:64" s="18" customFormat="1" ht="20.4" customHeight="1">
      <c r="B263" s="19"/>
      <c r="C263" s="100" t="s">
        <v>468</v>
      </c>
      <c r="D263" s="100" t="s">
        <v>256</v>
      </c>
      <c r="E263" s="101" t="s">
        <v>469</v>
      </c>
      <c r="F263" s="460" t="s">
        <v>470</v>
      </c>
      <c r="G263" s="461"/>
      <c r="H263" s="461"/>
      <c r="I263" s="461"/>
      <c r="J263" s="102" t="s">
        <v>194</v>
      </c>
      <c r="K263" s="103">
        <v>20</v>
      </c>
      <c r="L263" s="454"/>
      <c r="M263" s="455"/>
      <c r="N263" s="456">
        <f t="shared" si="60"/>
        <v>0</v>
      </c>
      <c r="O263" s="457"/>
      <c r="P263" s="457"/>
      <c r="Q263" s="457"/>
      <c r="R263" s="22"/>
      <c r="S263" s="458" t="s">
        <v>3</v>
      </c>
      <c r="T263" s="458" t="s">
        <v>45</v>
      </c>
      <c r="U263" s="459">
        <v>0.607</v>
      </c>
      <c r="V263" s="98">
        <f t="shared" si="61"/>
        <v>12.14</v>
      </c>
      <c r="W263" s="98">
        <v>0.0175</v>
      </c>
      <c r="X263" s="98">
        <f t="shared" si="62"/>
        <v>0.35000000000000003</v>
      </c>
      <c r="Y263" s="98">
        <v>0</v>
      </c>
      <c r="Z263" s="99">
        <f t="shared" si="63"/>
        <v>0</v>
      </c>
      <c r="AQ263" s="10" t="s">
        <v>259</v>
      </c>
      <c r="AS263" s="10" t="s">
        <v>256</v>
      </c>
      <c r="AT263" s="10" t="s">
        <v>90</v>
      </c>
      <c r="AX263" s="10" t="s">
        <v>145</v>
      </c>
      <c r="BD263" s="68">
        <f t="shared" si="64"/>
        <v>0</v>
      </c>
      <c r="BE263" s="68">
        <f t="shared" si="65"/>
        <v>0</v>
      </c>
      <c r="BF263" s="68">
        <f t="shared" si="66"/>
        <v>0</v>
      </c>
      <c r="BG263" s="68">
        <f t="shared" si="67"/>
        <v>0</v>
      </c>
      <c r="BH263" s="68">
        <f t="shared" si="68"/>
        <v>0</v>
      </c>
      <c r="BI263" s="10" t="s">
        <v>20</v>
      </c>
      <c r="BJ263" s="68">
        <f t="shared" si="69"/>
        <v>0</v>
      </c>
      <c r="BK263" s="10" t="s">
        <v>210</v>
      </c>
      <c r="BL263" s="10"/>
    </row>
    <row r="264" spans="2:64" s="18" customFormat="1" ht="20.4" customHeight="1">
      <c r="B264" s="19"/>
      <c r="C264" s="100" t="s">
        <v>471</v>
      </c>
      <c r="D264" s="100" t="s">
        <v>256</v>
      </c>
      <c r="E264" s="101" t="s">
        <v>472</v>
      </c>
      <c r="F264" s="460" t="s">
        <v>473</v>
      </c>
      <c r="G264" s="461"/>
      <c r="H264" s="461"/>
      <c r="I264" s="461"/>
      <c r="J264" s="102" t="s">
        <v>194</v>
      </c>
      <c r="K264" s="103">
        <v>1</v>
      </c>
      <c r="L264" s="454"/>
      <c r="M264" s="455"/>
      <c r="N264" s="456">
        <f t="shared" si="60"/>
        <v>0</v>
      </c>
      <c r="O264" s="457"/>
      <c r="P264" s="457"/>
      <c r="Q264" s="457"/>
      <c r="R264" s="22"/>
      <c r="S264" s="458" t="s">
        <v>3</v>
      </c>
      <c r="T264" s="458" t="s">
        <v>45</v>
      </c>
      <c r="U264" s="459">
        <v>0.607</v>
      </c>
      <c r="V264" s="98">
        <f t="shared" si="61"/>
        <v>0.607</v>
      </c>
      <c r="W264" s="98">
        <v>0.0175</v>
      </c>
      <c r="X264" s="98">
        <f t="shared" si="62"/>
        <v>0.0175</v>
      </c>
      <c r="Y264" s="98">
        <v>0</v>
      </c>
      <c r="Z264" s="99">
        <f t="shared" si="63"/>
        <v>0</v>
      </c>
      <c r="AQ264" s="10" t="s">
        <v>259</v>
      </c>
      <c r="AS264" s="10" t="s">
        <v>256</v>
      </c>
      <c r="AT264" s="10" t="s">
        <v>90</v>
      </c>
      <c r="AX264" s="10" t="s">
        <v>145</v>
      </c>
      <c r="BD264" s="68">
        <f t="shared" si="64"/>
        <v>0</v>
      </c>
      <c r="BE264" s="68">
        <f t="shared" si="65"/>
        <v>0</v>
      </c>
      <c r="BF264" s="68">
        <f t="shared" si="66"/>
        <v>0</v>
      </c>
      <c r="BG264" s="68">
        <f t="shared" si="67"/>
        <v>0</v>
      </c>
      <c r="BH264" s="68">
        <f t="shared" si="68"/>
        <v>0</v>
      </c>
      <c r="BI264" s="10" t="s">
        <v>20</v>
      </c>
      <c r="BJ264" s="68">
        <f t="shared" si="69"/>
        <v>0</v>
      </c>
      <c r="BK264" s="10" t="s">
        <v>210</v>
      </c>
      <c r="BL264" s="10"/>
    </row>
    <row r="265" spans="2:64" s="18" customFormat="1" ht="20.4" customHeight="1">
      <c r="B265" s="19"/>
      <c r="C265" s="100" t="s">
        <v>474</v>
      </c>
      <c r="D265" s="100" t="s">
        <v>256</v>
      </c>
      <c r="E265" s="101" t="s">
        <v>475</v>
      </c>
      <c r="F265" s="460" t="s">
        <v>476</v>
      </c>
      <c r="G265" s="461"/>
      <c r="H265" s="461"/>
      <c r="I265" s="461"/>
      <c r="J265" s="102" t="s">
        <v>194</v>
      </c>
      <c r="K265" s="103">
        <v>1</v>
      </c>
      <c r="L265" s="454"/>
      <c r="M265" s="455"/>
      <c r="N265" s="456">
        <f t="shared" si="60"/>
        <v>0</v>
      </c>
      <c r="O265" s="457"/>
      <c r="P265" s="457"/>
      <c r="Q265" s="457"/>
      <c r="R265" s="22"/>
      <c r="S265" s="458" t="s">
        <v>3</v>
      </c>
      <c r="T265" s="458" t="s">
        <v>45</v>
      </c>
      <c r="U265" s="459">
        <v>0.607</v>
      </c>
      <c r="V265" s="98">
        <f t="shared" si="61"/>
        <v>0.607</v>
      </c>
      <c r="W265" s="98">
        <v>0.0175</v>
      </c>
      <c r="X265" s="98">
        <f t="shared" si="62"/>
        <v>0.0175</v>
      </c>
      <c r="Y265" s="98">
        <v>0</v>
      </c>
      <c r="Z265" s="99">
        <f t="shared" si="63"/>
        <v>0</v>
      </c>
      <c r="AQ265" s="10" t="s">
        <v>259</v>
      </c>
      <c r="AS265" s="10" t="s">
        <v>256</v>
      </c>
      <c r="AT265" s="10" t="s">
        <v>90</v>
      </c>
      <c r="AX265" s="10" t="s">
        <v>145</v>
      </c>
      <c r="BD265" s="68">
        <f t="shared" si="64"/>
        <v>0</v>
      </c>
      <c r="BE265" s="68">
        <f t="shared" si="65"/>
        <v>0</v>
      </c>
      <c r="BF265" s="68">
        <f t="shared" si="66"/>
        <v>0</v>
      </c>
      <c r="BG265" s="68">
        <f t="shared" si="67"/>
        <v>0</v>
      </c>
      <c r="BH265" s="68">
        <f t="shared" si="68"/>
        <v>0</v>
      </c>
      <c r="BI265" s="10" t="s">
        <v>20</v>
      </c>
      <c r="BJ265" s="68">
        <f t="shared" si="69"/>
        <v>0</v>
      </c>
      <c r="BK265" s="10" t="s">
        <v>210</v>
      </c>
      <c r="BL265" s="10"/>
    </row>
    <row r="266" spans="2:64" s="18" customFormat="1" ht="40.2" customHeight="1">
      <c r="B266" s="19"/>
      <c r="C266" s="94" t="s">
        <v>477</v>
      </c>
      <c r="D266" s="94" t="s">
        <v>147</v>
      </c>
      <c r="E266" s="95" t="s">
        <v>478</v>
      </c>
      <c r="F266" s="479" t="s">
        <v>479</v>
      </c>
      <c r="G266" s="457"/>
      <c r="H266" s="457"/>
      <c r="I266" s="457"/>
      <c r="J266" s="96" t="s">
        <v>194</v>
      </c>
      <c r="K266" s="97">
        <v>3</v>
      </c>
      <c r="L266" s="480"/>
      <c r="M266" s="481"/>
      <c r="N266" s="482">
        <f t="shared" si="60"/>
        <v>0</v>
      </c>
      <c r="O266" s="457"/>
      <c r="P266" s="457"/>
      <c r="Q266" s="457"/>
      <c r="R266" s="22"/>
      <c r="S266" s="458" t="s">
        <v>3</v>
      </c>
      <c r="T266" s="458" t="s">
        <v>45</v>
      </c>
      <c r="U266" s="459">
        <v>0.607</v>
      </c>
      <c r="V266" s="98">
        <f t="shared" si="61"/>
        <v>1.821</v>
      </c>
      <c r="W266" s="98">
        <v>0</v>
      </c>
      <c r="X266" s="98">
        <f t="shared" si="62"/>
        <v>0</v>
      </c>
      <c r="Y266" s="98">
        <v>0</v>
      </c>
      <c r="Z266" s="99">
        <f t="shared" si="63"/>
        <v>0</v>
      </c>
      <c r="AQ266" s="10" t="s">
        <v>210</v>
      </c>
      <c r="AS266" s="10" t="s">
        <v>147</v>
      </c>
      <c r="AT266" s="10" t="s">
        <v>90</v>
      </c>
      <c r="AX266" s="10" t="s">
        <v>145</v>
      </c>
      <c r="BD266" s="68">
        <f t="shared" si="64"/>
        <v>0</v>
      </c>
      <c r="BE266" s="68">
        <f t="shared" si="65"/>
        <v>0</v>
      </c>
      <c r="BF266" s="68">
        <f t="shared" si="66"/>
        <v>0</v>
      </c>
      <c r="BG266" s="68">
        <f t="shared" si="67"/>
        <v>0</v>
      </c>
      <c r="BH266" s="68">
        <f t="shared" si="68"/>
        <v>0</v>
      </c>
      <c r="BI266" s="10" t="s">
        <v>20</v>
      </c>
      <c r="BJ266" s="68">
        <f t="shared" si="69"/>
        <v>0</v>
      </c>
      <c r="BK266" s="10" t="s">
        <v>210</v>
      </c>
      <c r="BL266" s="10"/>
    </row>
    <row r="267" spans="2:64" s="18" customFormat="1" ht="20.4" customHeight="1">
      <c r="B267" s="19"/>
      <c r="C267" s="100" t="s">
        <v>1134</v>
      </c>
      <c r="D267" s="100" t="s">
        <v>256</v>
      </c>
      <c r="E267" s="101" t="s">
        <v>1135</v>
      </c>
      <c r="F267" s="460" t="s">
        <v>1136</v>
      </c>
      <c r="G267" s="461"/>
      <c r="H267" s="461"/>
      <c r="I267" s="461"/>
      <c r="J267" s="102" t="s">
        <v>194</v>
      </c>
      <c r="K267" s="103">
        <v>2</v>
      </c>
      <c r="L267" s="454"/>
      <c r="M267" s="455"/>
      <c r="N267" s="456">
        <f t="shared" si="60"/>
        <v>0</v>
      </c>
      <c r="O267" s="457"/>
      <c r="P267" s="457"/>
      <c r="Q267" s="457"/>
      <c r="R267" s="22"/>
      <c r="S267" s="458" t="s">
        <v>3</v>
      </c>
      <c r="T267" s="458" t="s">
        <v>45</v>
      </c>
      <c r="U267" s="459">
        <v>0.607</v>
      </c>
      <c r="V267" s="98">
        <f t="shared" si="61"/>
        <v>1.214</v>
      </c>
      <c r="W267" s="98">
        <v>0.032</v>
      </c>
      <c r="X267" s="98">
        <f t="shared" si="62"/>
        <v>0.064</v>
      </c>
      <c r="Y267" s="98">
        <v>0</v>
      </c>
      <c r="Z267" s="99">
        <f t="shared" si="63"/>
        <v>0</v>
      </c>
      <c r="AQ267" s="10" t="s">
        <v>259</v>
      </c>
      <c r="AS267" s="10" t="s">
        <v>256</v>
      </c>
      <c r="AT267" s="10" t="s">
        <v>90</v>
      </c>
      <c r="AX267" s="10" t="s">
        <v>145</v>
      </c>
      <c r="BD267" s="68">
        <f t="shared" si="64"/>
        <v>0</v>
      </c>
      <c r="BE267" s="68">
        <f t="shared" si="65"/>
        <v>0</v>
      </c>
      <c r="BF267" s="68">
        <f t="shared" si="66"/>
        <v>0</v>
      </c>
      <c r="BG267" s="68">
        <f t="shared" si="67"/>
        <v>0</v>
      </c>
      <c r="BH267" s="68">
        <f t="shared" si="68"/>
        <v>0</v>
      </c>
      <c r="BI267" s="10" t="s">
        <v>20</v>
      </c>
      <c r="BJ267" s="68">
        <f t="shared" si="69"/>
        <v>0</v>
      </c>
      <c r="BK267" s="10" t="s">
        <v>210</v>
      </c>
      <c r="BL267" s="10"/>
    </row>
    <row r="268" spans="2:64" s="18" customFormat="1" ht="20.4" customHeight="1">
      <c r="B268" s="19"/>
      <c r="C268" s="100" t="s">
        <v>480</v>
      </c>
      <c r="D268" s="100" t="s">
        <v>256</v>
      </c>
      <c r="E268" s="101" t="s">
        <v>481</v>
      </c>
      <c r="F268" s="460" t="s">
        <v>482</v>
      </c>
      <c r="G268" s="461"/>
      <c r="H268" s="461"/>
      <c r="I268" s="461"/>
      <c r="J268" s="102" t="s">
        <v>194</v>
      </c>
      <c r="K268" s="103">
        <v>1</v>
      </c>
      <c r="L268" s="454"/>
      <c r="M268" s="455"/>
      <c r="N268" s="456">
        <f aca="true" t="shared" si="70" ref="N268">ROUND(L268*K268,2)</f>
        <v>0</v>
      </c>
      <c r="O268" s="457"/>
      <c r="P268" s="457"/>
      <c r="Q268" s="457"/>
      <c r="R268" s="22"/>
      <c r="S268" s="458" t="s">
        <v>3</v>
      </c>
      <c r="T268" s="458" t="s">
        <v>45</v>
      </c>
      <c r="U268" s="459">
        <v>0.607</v>
      </c>
      <c r="V268" s="98">
        <f aca="true" t="shared" si="71" ref="V268">U268*K268</f>
        <v>0.607</v>
      </c>
      <c r="W268" s="98">
        <v>0.032</v>
      </c>
      <c r="X268" s="98">
        <f aca="true" t="shared" si="72" ref="X268">W268*K268</f>
        <v>0.032</v>
      </c>
      <c r="Y268" s="98">
        <v>0</v>
      </c>
      <c r="Z268" s="99">
        <f aca="true" t="shared" si="73" ref="Z268">Y268*K268</f>
        <v>0</v>
      </c>
      <c r="AQ268" s="10" t="s">
        <v>259</v>
      </c>
      <c r="AS268" s="10" t="s">
        <v>256</v>
      </c>
      <c r="AT268" s="10" t="s">
        <v>90</v>
      </c>
      <c r="AX268" s="10" t="s">
        <v>145</v>
      </c>
      <c r="BD268" s="68">
        <f aca="true" t="shared" si="74" ref="BD268">IF(T268="základní",N268,0)</f>
        <v>0</v>
      </c>
      <c r="BE268" s="68">
        <f aca="true" t="shared" si="75" ref="BE268">IF(T268="snížená",N268,0)</f>
        <v>0</v>
      </c>
      <c r="BF268" s="68">
        <f aca="true" t="shared" si="76" ref="BF268">IF(T268="zákl. přenesená",N268,0)</f>
        <v>0</v>
      </c>
      <c r="BG268" s="68">
        <f aca="true" t="shared" si="77" ref="BG268">IF(T268="sníž. přenesená",N268,0)</f>
        <v>0</v>
      </c>
      <c r="BH268" s="68">
        <f aca="true" t="shared" si="78" ref="BH268">IF(T268="nulová",N268,0)</f>
        <v>0</v>
      </c>
      <c r="BI268" s="10" t="s">
        <v>20</v>
      </c>
      <c r="BJ268" s="68">
        <f aca="true" t="shared" si="79" ref="BJ268">ROUND(L268*K268,2)</f>
        <v>0</v>
      </c>
      <c r="BK268" s="10" t="s">
        <v>210</v>
      </c>
      <c r="BL268" s="10"/>
    </row>
    <row r="269" spans="2:64" s="18" customFormat="1" ht="20.4" customHeight="1">
      <c r="B269" s="19"/>
      <c r="C269" s="100" t="s">
        <v>483</v>
      </c>
      <c r="D269" s="100" t="s">
        <v>256</v>
      </c>
      <c r="E269" s="101" t="s">
        <v>484</v>
      </c>
      <c r="F269" s="460" t="s">
        <v>485</v>
      </c>
      <c r="G269" s="461"/>
      <c r="H269" s="461"/>
      <c r="I269" s="461"/>
      <c r="J269" s="102" t="s">
        <v>194</v>
      </c>
      <c r="K269" s="103">
        <v>1</v>
      </c>
      <c r="L269" s="454"/>
      <c r="M269" s="455"/>
      <c r="N269" s="456">
        <f t="shared" si="60"/>
        <v>0</v>
      </c>
      <c r="O269" s="457"/>
      <c r="P269" s="457"/>
      <c r="Q269" s="457"/>
      <c r="R269" s="22"/>
      <c r="S269" s="458" t="s">
        <v>3</v>
      </c>
      <c r="T269" s="458" t="s">
        <v>45</v>
      </c>
      <c r="U269" s="459">
        <v>0.607</v>
      </c>
      <c r="V269" s="98">
        <f t="shared" si="61"/>
        <v>0.607</v>
      </c>
      <c r="W269" s="98">
        <v>0.032</v>
      </c>
      <c r="X269" s="98">
        <f t="shared" si="62"/>
        <v>0.032</v>
      </c>
      <c r="Y269" s="98">
        <v>0</v>
      </c>
      <c r="Z269" s="99">
        <f t="shared" si="63"/>
        <v>0</v>
      </c>
      <c r="AQ269" s="10" t="s">
        <v>259</v>
      </c>
      <c r="AS269" s="10" t="s">
        <v>256</v>
      </c>
      <c r="AT269" s="10" t="s">
        <v>90</v>
      </c>
      <c r="AX269" s="10" t="s">
        <v>145</v>
      </c>
      <c r="BD269" s="68">
        <f t="shared" si="64"/>
        <v>0</v>
      </c>
      <c r="BE269" s="68">
        <f t="shared" si="65"/>
        <v>0</v>
      </c>
      <c r="BF269" s="68">
        <f t="shared" si="66"/>
        <v>0</v>
      </c>
      <c r="BG269" s="68">
        <f t="shared" si="67"/>
        <v>0</v>
      </c>
      <c r="BH269" s="68">
        <f t="shared" si="68"/>
        <v>0</v>
      </c>
      <c r="BI269" s="10" t="s">
        <v>20</v>
      </c>
      <c r="BJ269" s="68">
        <f t="shared" si="69"/>
        <v>0</v>
      </c>
      <c r="BK269" s="10" t="s">
        <v>210</v>
      </c>
      <c r="BL269" s="10"/>
    </row>
    <row r="270" spans="2:64" s="18" customFormat="1" ht="20.4" customHeight="1">
      <c r="B270" s="19"/>
      <c r="C270" s="100" t="s">
        <v>486</v>
      </c>
      <c r="D270" s="100" t="s">
        <v>256</v>
      </c>
      <c r="E270" s="101" t="s">
        <v>487</v>
      </c>
      <c r="F270" s="460" t="s">
        <v>488</v>
      </c>
      <c r="G270" s="461"/>
      <c r="H270" s="461"/>
      <c r="I270" s="461"/>
      <c r="J270" s="102" t="s">
        <v>194</v>
      </c>
      <c r="K270" s="103">
        <v>1</v>
      </c>
      <c r="L270" s="454"/>
      <c r="M270" s="455"/>
      <c r="N270" s="456">
        <f t="shared" si="60"/>
        <v>0</v>
      </c>
      <c r="O270" s="457"/>
      <c r="P270" s="457"/>
      <c r="Q270" s="457"/>
      <c r="R270" s="22"/>
      <c r="S270" s="458" t="s">
        <v>3</v>
      </c>
      <c r="T270" s="458" t="s">
        <v>45</v>
      </c>
      <c r="U270" s="459">
        <v>0.607</v>
      </c>
      <c r="V270" s="98">
        <f t="shared" si="61"/>
        <v>0.607</v>
      </c>
      <c r="W270" s="98">
        <v>0.032</v>
      </c>
      <c r="X270" s="98">
        <f t="shared" si="62"/>
        <v>0.032</v>
      </c>
      <c r="Y270" s="98">
        <v>0</v>
      </c>
      <c r="Z270" s="99">
        <f t="shared" si="63"/>
        <v>0</v>
      </c>
      <c r="AQ270" s="10" t="s">
        <v>259</v>
      </c>
      <c r="AS270" s="10" t="s">
        <v>256</v>
      </c>
      <c r="AT270" s="10" t="s">
        <v>90</v>
      </c>
      <c r="AX270" s="10" t="s">
        <v>145</v>
      </c>
      <c r="BD270" s="68">
        <f t="shared" si="64"/>
        <v>0</v>
      </c>
      <c r="BE270" s="68">
        <f t="shared" si="65"/>
        <v>0</v>
      </c>
      <c r="BF270" s="68">
        <f t="shared" si="66"/>
        <v>0</v>
      </c>
      <c r="BG270" s="68">
        <f t="shared" si="67"/>
        <v>0</v>
      </c>
      <c r="BH270" s="68">
        <f t="shared" si="68"/>
        <v>0</v>
      </c>
      <c r="BI270" s="10" t="s">
        <v>20</v>
      </c>
      <c r="BJ270" s="68">
        <f t="shared" si="69"/>
        <v>0</v>
      </c>
      <c r="BK270" s="10" t="s">
        <v>210</v>
      </c>
      <c r="BL270" s="10"/>
    </row>
    <row r="271" spans="2:64" s="18" customFormat="1" ht="20.4" customHeight="1">
      <c r="B271" s="19"/>
      <c r="C271" s="100" t="s">
        <v>1131</v>
      </c>
      <c r="D271" s="100" t="s">
        <v>256</v>
      </c>
      <c r="E271" s="101" t="s">
        <v>1133</v>
      </c>
      <c r="F271" s="460" t="s">
        <v>1132</v>
      </c>
      <c r="G271" s="461"/>
      <c r="H271" s="461"/>
      <c r="I271" s="461"/>
      <c r="J271" s="102" t="s">
        <v>194</v>
      </c>
      <c r="K271" s="103">
        <v>1</v>
      </c>
      <c r="L271" s="454"/>
      <c r="M271" s="455"/>
      <c r="N271" s="456">
        <f aca="true" t="shared" si="80" ref="N271">ROUND(L271*K271,2)</f>
        <v>0</v>
      </c>
      <c r="O271" s="457"/>
      <c r="P271" s="457"/>
      <c r="Q271" s="457"/>
      <c r="R271" s="22"/>
      <c r="S271" s="458" t="s">
        <v>3</v>
      </c>
      <c r="T271" s="458" t="s">
        <v>45</v>
      </c>
      <c r="U271" s="459">
        <v>0.607</v>
      </c>
      <c r="V271" s="98">
        <f aca="true" t="shared" si="81" ref="V271">U271*K271</f>
        <v>0.607</v>
      </c>
      <c r="W271" s="98">
        <v>0.032</v>
      </c>
      <c r="X271" s="98">
        <f aca="true" t="shared" si="82" ref="X271">W271*K271</f>
        <v>0.032</v>
      </c>
      <c r="Y271" s="98">
        <v>0</v>
      </c>
      <c r="Z271" s="99">
        <f aca="true" t="shared" si="83" ref="Z271">Y271*K271</f>
        <v>0</v>
      </c>
      <c r="AQ271" s="10" t="s">
        <v>259</v>
      </c>
      <c r="AS271" s="10" t="s">
        <v>256</v>
      </c>
      <c r="AT271" s="10" t="s">
        <v>90</v>
      </c>
      <c r="AX271" s="10" t="s">
        <v>145</v>
      </c>
      <c r="BD271" s="68">
        <f aca="true" t="shared" si="84" ref="BD271">IF(T271="základní",N271,0)</f>
        <v>0</v>
      </c>
      <c r="BE271" s="68">
        <f aca="true" t="shared" si="85" ref="BE271">IF(T271="snížená",N271,0)</f>
        <v>0</v>
      </c>
      <c r="BF271" s="68">
        <f aca="true" t="shared" si="86" ref="BF271">IF(T271="zákl. přenesená",N271,0)</f>
        <v>0</v>
      </c>
      <c r="BG271" s="68">
        <f aca="true" t="shared" si="87" ref="BG271">IF(T271="sníž. přenesená",N271,0)</f>
        <v>0</v>
      </c>
      <c r="BH271" s="68">
        <f aca="true" t="shared" si="88" ref="BH271">IF(T271="nulová",N271,0)</f>
        <v>0</v>
      </c>
      <c r="BI271" s="10" t="s">
        <v>20</v>
      </c>
      <c r="BJ271" s="68">
        <f aca="true" t="shared" si="89" ref="BJ271">ROUND(L271*K271,2)</f>
        <v>0</v>
      </c>
      <c r="BK271" s="10" t="s">
        <v>210</v>
      </c>
      <c r="BL271" s="10"/>
    </row>
    <row r="272" spans="2:64" s="18" customFormat="1" ht="40.2" customHeight="1">
      <c r="B272" s="19"/>
      <c r="C272" s="94" t="s">
        <v>489</v>
      </c>
      <c r="D272" s="94" t="s">
        <v>147</v>
      </c>
      <c r="E272" s="95" t="s">
        <v>490</v>
      </c>
      <c r="F272" s="479" t="s">
        <v>491</v>
      </c>
      <c r="G272" s="457"/>
      <c r="H272" s="457"/>
      <c r="I272" s="457"/>
      <c r="J272" s="96" t="s">
        <v>194</v>
      </c>
      <c r="K272" s="97">
        <v>1</v>
      </c>
      <c r="L272" s="480"/>
      <c r="M272" s="481"/>
      <c r="N272" s="482">
        <f t="shared" si="60"/>
        <v>0</v>
      </c>
      <c r="O272" s="457"/>
      <c r="P272" s="457"/>
      <c r="Q272" s="457"/>
      <c r="R272" s="22"/>
      <c r="S272" s="458" t="s">
        <v>3</v>
      </c>
      <c r="T272" s="458" t="s">
        <v>45</v>
      </c>
      <c r="U272" s="459">
        <v>0.607</v>
      </c>
      <c r="V272" s="98">
        <f t="shared" si="61"/>
        <v>0.607</v>
      </c>
      <c r="W272" s="98">
        <v>0</v>
      </c>
      <c r="X272" s="98">
        <f t="shared" si="62"/>
        <v>0</v>
      </c>
      <c r="Y272" s="98">
        <v>0</v>
      </c>
      <c r="Z272" s="99">
        <f t="shared" si="63"/>
        <v>0</v>
      </c>
      <c r="AQ272" s="10" t="s">
        <v>210</v>
      </c>
      <c r="AS272" s="10" t="s">
        <v>147</v>
      </c>
      <c r="AT272" s="10" t="s">
        <v>90</v>
      </c>
      <c r="AX272" s="10" t="s">
        <v>145</v>
      </c>
      <c r="BD272" s="68">
        <f t="shared" si="64"/>
        <v>0</v>
      </c>
      <c r="BE272" s="68">
        <f t="shared" si="65"/>
        <v>0</v>
      </c>
      <c r="BF272" s="68">
        <f t="shared" si="66"/>
        <v>0</v>
      </c>
      <c r="BG272" s="68">
        <f t="shared" si="67"/>
        <v>0</v>
      </c>
      <c r="BH272" s="68">
        <f t="shared" si="68"/>
        <v>0</v>
      </c>
      <c r="BI272" s="10" t="s">
        <v>20</v>
      </c>
      <c r="BJ272" s="68">
        <f t="shared" si="69"/>
        <v>0</v>
      </c>
      <c r="BK272" s="10" t="s">
        <v>210</v>
      </c>
      <c r="BL272" s="10"/>
    </row>
    <row r="273" spans="2:64" s="18" customFormat="1" ht="20.4" customHeight="1">
      <c r="B273" s="19"/>
      <c r="C273" s="100" t="s">
        <v>492</v>
      </c>
      <c r="D273" s="100" t="s">
        <v>256</v>
      </c>
      <c r="E273" s="101" t="s">
        <v>493</v>
      </c>
      <c r="F273" s="460" t="s">
        <v>494</v>
      </c>
      <c r="G273" s="461"/>
      <c r="H273" s="461"/>
      <c r="I273" s="461"/>
      <c r="J273" s="102" t="s">
        <v>194</v>
      </c>
      <c r="K273" s="103">
        <v>1</v>
      </c>
      <c r="L273" s="454"/>
      <c r="M273" s="455"/>
      <c r="N273" s="456">
        <f t="shared" si="60"/>
        <v>0</v>
      </c>
      <c r="O273" s="457"/>
      <c r="P273" s="457"/>
      <c r="Q273" s="457"/>
      <c r="R273" s="22"/>
      <c r="S273" s="458" t="s">
        <v>3</v>
      </c>
      <c r="T273" s="458" t="s">
        <v>45</v>
      </c>
      <c r="U273" s="459">
        <v>0.607</v>
      </c>
      <c r="V273" s="98">
        <f t="shared" si="61"/>
        <v>0.607</v>
      </c>
      <c r="W273" s="98">
        <v>0.032</v>
      </c>
      <c r="X273" s="98">
        <f t="shared" si="62"/>
        <v>0.032</v>
      </c>
      <c r="Y273" s="98">
        <v>0</v>
      </c>
      <c r="Z273" s="99">
        <f t="shared" si="63"/>
        <v>0</v>
      </c>
      <c r="AQ273" s="10" t="s">
        <v>259</v>
      </c>
      <c r="AS273" s="10" t="s">
        <v>256</v>
      </c>
      <c r="AT273" s="10" t="s">
        <v>90</v>
      </c>
      <c r="AX273" s="10" t="s">
        <v>145</v>
      </c>
      <c r="BD273" s="68">
        <f t="shared" si="64"/>
        <v>0</v>
      </c>
      <c r="BE273" s="68">
        <f t="shared" si="65"/>
        <v>0</v>
      </c>
      <c r="BF273" s="68">
        <f t="shared" si="66"/>
        <v>0</v>
      </c>
      <c r="BG273" s="68">
        <f t="shared" si="67"/>
        <v>0</v>
      </c>
      <c r="BH273" s="68">
        <f t="shared" si="68"/>
        <v>0</v>
      </c>
      <c r="BI273" s="10" t="s">
        <v>20</v>
      </c>
      <c r="BJ273" s="68">
        <f t="shared" si="69"/>
        <v>0</v>
      </c>
      <c r="BK273" s="10" t="s">
        <v>210</v>
      </c>
      <c r="BL273" s="10"/>
    </row>
    <row r="274" spans="2:64" s="18" customFormat="1" ht="28.95" customHeight="1">
      <c r="B274" s="19"/>
      <c r="C274" s="94" t="s">
        <v>20</v>
      </c>
      <c r="D274" s="94" t="s">
        <v>147</v>
      </c>
      <c r="E274" s="95" t="s">
        <v>495</v>
      </c>
      <c r="F274" s="479" t="s">
        <v>496</v>
      </c>
      <c r="G274" s="457"/>
      <c r="H274" s="457"/>
      <c r="I274" s="457"/>
      <c r="J274" s="96" t="s">
        <v>194</v>
      </c>
      <c r="K274" s="97">
        <v>116</v>
      </c>
      <c r="L274" s="480"/>
      <c r="M274" s="481"/>
      <c r="N274" s="482">
        <f t="shared" si="60"/>
        <v>0</v>
      </c>
      <c r="O274" s="457"/>
      <c r="P274" s="457"/>
      <c r="Q274" s="457"/>
      <c r="R274" s="22"/>
      <c r="S274" s="458" t="s">
        <v>3</v>
      </c>
      <c r="T274" s="458" t="s">
        <v>45</v>
      </c>
      <c r="U274" s="459">
        <v>0.607</v>
      </c>
      <c r="V274" s="98">
        <f t="shared" si="61"/>
        <v>70.41199999999999</v>
      </c>
      <c r="W274" s="98">
        <v>0</v>
      </c>
      <c r="X274" s="98">
        <f t="shared" si="62"/>
        <v>0</v>
      </c>
      <c r="Y274" s="98">
        <v>0.024</v>
      </c>
      <c r="Z274" s="99">
        <f t="shared" si="63"/>
        <v>2.7840000000000003</v>
      </c>
      <c r="AQ274" s="10" t="s">
        <v>210</v>
      </c>
      <c r="AS274" s="10" t="s">
        <v>147</v>
      </c>
      <c r="AT274" s="10" t="s">
        <v>90</v>
      </c>
      <c r="AX274" s="10" t="s">
        <v>145</v>
      </c>
      <c r="BD274" s="68">
        <f t="shared" si="64"/>
        <v>0</v>
      </c>
      <c r="BE274" s="68">
        <f t="shared" si="65"/>
        <v>0</v>
      </c>
      <c r="BF274" s="68">
        <f t="shared" si="66"/>
        <v>0</v>
      </c>
      <c r="BG274" s="68">
        <f t="shared" si="67"/>
        <v>0</v>
      </c>
      <c r="BH274" s="68">
        <f t="shared" si="68"/>
        <v>0</v>
      </c>
      <c r="BI274" s="10" t="s">
        <v>20</v>
      </c>
      <c r="BJ274" s="68">
        <f t="shared" si="69"/>
        <v>0</v>
      </c>
      <c r="BK274" s="10" t="s">
        <v>210</v>
      </c>
      <c r="BL274" s="10"/>
    </row>
    <row r="275" spans="2:64" s="18" customFormat="1" ht="28.95" customHeight="1">
      <c r="B275" s="19"/>
      <c r="C275" s="94" t="s">
        <v>497</v>
      </c>
      <c r="D275" s="94" t="s">
        <v>147</v>
      </c>
      <c r="E275" s="95" t="s">
        <v>498</v>
      </c>
      <c r="F275" s="479" t="s">
        <v>499</v>
      </c>
      <c r="G275" s="457"/>
      <c r="H275" s="457"/>
      <c r="I275" s="457"/>
      <c r="J275" s="96" t="s">
        <v>213</v>
      </c>
      <c r="K275" s="97">
        <v>1.208</v>
      </c>
      <c r="L275" s="480"/>
      <c r="M275" s="481"/>
      <c r="N275" s="482">
        <f t="shared" si="60"/>
        <v>0</v>
      </c>
      <c r="O275" s="457"/>
      <c r="P275" s="457"/>
      <c r="Q275" s="457"/>
      <c r="R275" s="22"/>
      <c r="S275" s="458" t="s">
        <v>3</v>
      </c>
      <c r="T275" s="458" t="s">
        <v>45</v>
      </c>
      <c r="U275" s="459">
        <v>0.607</v>
      </c>
      <c r="V275" s="98">
        <f t="shared" si="61"/>
        <v>0.7332559999999999</v>
      </c>
      <c r="W275" s="98">
        <v>0</v>
      </c>
      <c r="X275" s="98">
        <f t="shared" si="62"/>
        <v>0</v>
      </c>
      <c r="Y275" s="98">
        <v>0</v>
      </c>
      <c r="Z275" s="99">
        <f t="shared" si="63"/>
        <v>0</v>
      </c>
      <c r="AQ275" s="10" t="s">
        <v>210</v>
      </c>
      <c r="AS275" s="10" t="s">
        <v>147</v>
      </c>
      <c r="AT275" s="10" t="s">
        <v>90</v>
      </c>
      <c r="AX275" s="10" t="s">
        <v>145</v>
      </c>
      <c r="BD275" s="68">
        <f t="shared" si="64"/>
        <v>0</v>
      </c>
      <c r="BE275" s="68">
        <f t="shared" si="65"/>
        <v>0</v>
      </c>
      <c r="BF275" s="68">
        <f t="shared" si="66"/>
        <v>0</v>
      </c>
      <c r="BG275" s="68">
        <f t="shared" si="67"/>
        <v>0</v>
      </c>
      <c r="BH275" s="68">
        <f t="shared" si="68"/>
        <v>0</v>
      </c>
      <c r="BI275" s="10" t="s">
        <v>20</v>
      </c>
      <c r="BJ275" s="68">
        <f t="shared" si="69"/>
        <v>0</v>
      </c>
      <c r="BK275" s="10" t="s">
        <v>210</v>
      </c>
      <c r="BL275" s="10"/>
    </row>
    <row r="276" spans="2:62" s="89" customFormat="1" ht="29.85" customHeight="1">
      <c r="B276" s="83"/>
      <c r="C276" s="84"/>
      <c r="D276" s="93" t="s">
        <v>118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472">
        <f>BJ276</f>
        <v>0</v>
      </c>
      <c r="O276" s="465"/>
      <c r="P276" s="465"/>
      <c r="Q276" s="465"/>
      <c r="R276" s="86"/>
      <c r="S276" s="465"/>
      <c r="T276" s="465"/>
      <c r="U276" s="466"/>
      <c r="V276" s="87">
        <f>SUM(V277:V285)</f>
        <v>496.61583599999994</v>
      </c>
      <c r="W276" s="84"/>
      <c r="X276" s="87">
        <f>SUM(X277:X285)</f>
        <v>0.9330953</v>
      </c>
      <c r="Y276" s="84"/>
      <c r="Z276" s="88">
        <f>SUM(Z277:Z285)</f>
        <v>0</v>
      </c>
      <c r="AQ276" s="90" t="s">
        <v>90</v>
      </c>
      <c r="AS276" s="91" t="s">
        <v>79</v>
      </c>
      <c r="AT276" s="91" t="s">
        <v>20</v>
      </c>
      <c r="AX276" s="90" t="s">
        <v>145</v>
      </c>
      <c r="BJ276" s="92">
        <f>SUM(BJ277:BJ285)</f>
        <v>0</v>
      </c>
    </row>
    <row r="277" spans="2:64" s="18" customFormat="1" ht="40.2" customHeight="1">
      <c r="B277" s="19"/>
      <c r="C277" s="94" t="s">
        <v>500</v>
      </c>
      <c r="D277" s="94" t="s">
        <v>147</v>
      </c>
      <c r="E277" s="95" t="s">
        <v>501</v>
      </c>
      <c r="F277" s="479" t="s">
        <v>502</v>
      </c>
      <c r="G277" s="457"/>
      <c r="H277" s="457"/>
      <c r="I277" s="457"/>
      <c r="J277" s="96" t="s">
        <v>150</v>
      </c>
      <c r="K277" s="97">
        <v>1</v>
      </c>
      <c r="L277" s="480"/>
      <c r="M277" s="481"/>
      <c r="N277" s="482">
        <f aca="true" t="shared" si="90" ref="N277:N285">ROUND(L277*K277,2)</f>
        <v>0</v>
      </c>
      <c r="O277" s="457"/>
      <c r="P277" s="457"/>
      <c r="Q277" s="457"/>
      <c r="R277" s="22"/>
      <c r="S277" s="458" t="s">
        <v>3</v>
      </c>
      <c r="T277" s="458" t="s">
        <v>45</v>
      </c>
      <c r="U277" s="459">
        <v>0.607</v>
      </c>
      <c r="V277" s="98">
        <f aca="true" t="shared" si="91" ref="V277:V285">U277*K277</f>
        <v>0.607</v>
      </c>
      <c r="W277" s="98">
        <v>0.00025</v>
      </c>
      <c r="X277" s="98">
        <f aca="true" t="shared" si="92" ref="X277:X285">W277*K277</f>
        <v>0.00025</v>
      </c>
      <c r="Y277" s="98">
        <v>0</v>
      </c>
      <c r="Z277" s="99">
        <f aca="true" t="shared" si="93" ref="Z277:Z285">Y277*K277</f>
        <v>0</v>
      </c>
      <c r="AQ277" s="10" t="s">
        <v>210</v>
      </c>
      <c r="AS277" s="10" t="s">
        <v>147</v>
      </c>
      <c r="AT277" s="10" t="s">
        <v>90</v>
      </c>
      <c r="AX277" s="10" t="s">
        <v>145</v>
      </c>
      <c r="BD277" s="68">
        <f aca="true" t="shared" si="94" ref="BD277:BD285">IF(T277="základní",N277,0)</f>
        <v>0</v>
      </c>
      <c r="BE277" s="68">
        <f aca="true" t="shared" si="95" ref="BE277:BE285">IF(T277="snížená",N277,0)</f>
        <v>0</v>
      </c>
      <c r="BF277" s="68">
        <f aca="true" t="shared" si="96" ref="BF277:BF285">IF(T277="zákl. přenesená",N277,0)</f>
        <v>0</v>
      </c>
      <c r="BG277" s="68">
        <f aca="true" t="shared" si="97" ref="BG277:BG285">IF(T277="sníž. přenesená",N277,0)</f>
        <v>0</v>
      </c>
      <c r="BH277" s="68">
        <f aca="true" t="shared" si="98" ref="BH277:BH285">IF(T277="nulová",N277,0)</f>
        <v>0</v>
      </c>
      <c r="BI277" s="10" t="s">
        <v>20</v>
      </c>
      <c r="BJ277" s="68">
        <f aca="true" t="shared" si="99" ref="BJ277:BJ285">ROUND(L277*K277,2)</f>
        <v>0</v>
      </c>
      <c r="BK277" s="10" t="s">
        <v>210</v>
      </c>
      <c r="BL277" s="10"/>
    </row>
    <row r="278" spans="2:64" s="18" customFormat="1" ht="28.95" customHeight="1">
      <c r="B278" s="19"/>
      <c r="C278" s="100" t="s">
        <v>503</v>
      </c>
      <c r="D278" s="100" t="s">
        <v>256</v>
      </c>
      <c r="E278" s="101" t="s">
        <v>504</v>
      </c>
      <c r="F278" s="460" t="s">
        <v>505</v>
      </c>
      <c r="G278" s="461"/>
      <c r="H278" s="461"/>
      <c r="I278" s="461"/>
      <c r="J278" s="102" t="s">
        <v>194</v>
      </c>
      <c r="K278" s="103">
        <v>1</v>
      </c>
      <c r="L278" s="454"/>
      <c r="M278" s="455"/>
      <c r="N278" s="456">
        <f t="shared" si="90"/>
        <v>0</v>
      </c>
      <c r="O278" s="457"/>
      <c r="P278" s="457"/>
      <c r="Q278" s="457"/>
      <c r="R278" s="22"/>
      <c r="S278" s="458" t="s">
        <v>3</v>
      </c>
      <c r="T278" s="458" t="s">
        <v>45</v>
      </c>
      <c r="U278" s="459">
        <v>0.607</v>
      </c>
      <c r="V278" s="98">
        <f t="shared" si="91"/>
        <v>0.607</v>
      </c>
      <c r="W278" s="98">
        <v>0.031</v>
      </c>
      <c r="X278" s="98">
        <f t="shared" si="92"/>
        <v>0.031</v>
      </c>
      <c r="Y278" s="98">
        <v>0</v>
      </c>
      <c r="Z278" s="99">
        <f t="shared" si="93"/>
        <v>0</v>
      </c>
      <c r="AQ278" s="10" t="s">
        <v>259</v>
      </c>
      <c r="AS278" s="10" t="s">
        <v>256</v>
      </c>
      <c r="AT278" s="10" t="s">
        <v>90</v>
      </c>
      <c r="AX278" s="10" t="s">
        <v>145</v>
      </c>
      <c r="BD278" s="68">
        <f t="shared" si="94"/>
        <v>0</v>
      </c>
      <c r="BE278" s="68">
        <f t="shared" si="95"/>
        <v>0</v>
      </c>
      <c r="BF278" s="68">
        <f t="shared" si="96"/>
        <v>0</v>
      </c>
      <c r="BG278" s="68">
        <f t="shared" si="97"/>
        <v>0</v>
      </c>
      <c r="BH278" s="68">
        <f t="shared" si="98"/>
        <v>0</v>
      </c>
      <c r="BI278" s="10" t="s">
        <v>20</v>
      </c>
      <c r="BJ278" s="68">
        <f t="shared" si="99"/>
        <v>0</v>
      </c>
      <c r="BK278" s="10" t="s">
        <v>210</v>
      </c>
      <c r="BL278" s="10"/>
    </row>
    <row r="279" spans="2:64" s="18" customFormat="1" ht="40.2" customHeight="1">
      <c r="B279" s="19"/>
      <c r="C279" s="94" t="s">
        <v>506</v>
      </c>
      <c r="D279" s="94" t="s">
        <v>147</v>
      </c>
      <c r="E279" s="95" t="s">
        <v>507</v>
      </c>
      <c r="F279" s="479" t="s">
        <v>508</v>
      </c>
      <c r="G279" s="457"/>
      <c r="H279" s="457"/>
      <c r="I279" s="457"/>
      <c r="J279" s="96" t="s">
        <v>509</v>
      </c>
      <c r="K279" s="97">
        <v>455.6</v>
      </c>
      <c r="L279" s="480"/>
      <c r="M279" s="481"/>
      <c r="N279" s="482">
        <f t="shared" si="90"/>
        <v>0</v>
      </c>
      <c r="O279" s="457"/>
      <c r="P279" s="457"/>
      <c r="Q279" s="457"/>
      <c r="R279" s="22"/>
      <c r="S279" s="458" t="s">
        <v>3</v>
      </c>
      <c r="T279" s="458" t="s">
        <v>45</v>
      </c>
      <c r="U279" s="459">
        <v>0.607</v>
      </c>
      <c r="V279" s="98">
        <f t="shared" si="91"/>
        <v>276.5492</v>
      </c>
      <c r="W279" s="98">
        <v>6E-05</v>
      </c>
      <c r="X279" s="98">
        <f t="shared" si="92"/>
        <v>0.027336000000000003</v>
      </c>
      <c r="Y279" s="98">
        <v>0</v>
      </c>
      <c r="Z279" s="99">
        <f t="shared" si="93"/>
        <v>0</v>
      </c>
      <c r="AQ279" s="10" t="s">
        <v>210</v>
      </c>
      <c r="AS279" s="10" t="s">
        <v>147</v>
      </c>
      <c r="AT279" s="10" t="s">
        <v>90</v>
      </c>
      <c r="AX279" s="10" t="s">
        <v>145</v>
      </c>
      <c r="BD279" s="68">
        <f t="shared" si="94"/>
        <v>0</v>
      </c>
      <c r="BE279" s="68">
        <f t="shared" si="95"/>
        <v>0</v>
      </c>
      <c r="BF279" s="68">
        <f t="shared" si="96"/>
        <v>0</v>
      </c>
      <c r="BG279" s="68">
        <f t="shared" si="97"/>
        <v>0</v>
      </c>
      <c r="BH279" s="68">
        <f t="shared" si="98"/>
        <v>0</v>
      </c>
      <c r="BI279" s="10" t="s">
        <v>20</v>
      </c>
      <c r="BJ279" s="68">
        <f t="shared" si="99"/>
        <v>0</v>
      </c>
      <c r="BK279" s="10" t="s">
        <v>210</v>
      </c>
      <c r="BL279" s="10"/>
    </row>
    <row r="280" spans="2:64" s="18" customFormat="1" ht="28.95" customHeight="1">
      <c r="B280" s="19"/>
      <c r="C280" s="100" t="s">
        <v>510</v>
      </c>
      <c r="D280" s="100" t="s">
        <v>256</v>
      </c>
      <c r="E280" s="101" t="s">
        <v>511</v>
      </c>
      <c r="F280" s="460" t="s">
        <v>512</v>
      </c>
      <c r="G280" s="461"/>
      <c r="H280" s="461"/>
      <c r="I280" s="461"/>
      <c r="J280" s="102" t="s">
        <v>213</v>
      </c>
      <c r="K280" s="103">
        <v>0.456</v>
      </c>
      <c r="L280" s="454"/>
      <c r="M280" s="455"/>
      <c r="N280" s="456">
        <f t="shared" si="90"/>
        <v>0</v>
      </c>
      <c r="O280" s="457"/>
      <c r="P280" s="457"/>
      <c r="Q280" s="457"/>
      <c r="R280" s="22"/>
      <c r="S280" s="458" t="s">
        <v>3</v>
      </c>
      <c r="T280" s="458" t="s">
        <v>45</v>
      </c>
      <c r="U280" s="459">
        <v>0.607</v>
      </c>
      <c r="V280" s="98">
        <f t="shared" si="91"/>
        <v>0.276792</v>
      </c>
      <c r="W280" s="98">
        <v>1</v>
      </c>
      <c r="X280" s="98">
        <f t="shared" si="92"/>
        <v>0.456</v>
      </c>
      <c r="Y280" s="98">
        <v>0</v>
      </c>
      <c r="Z280" s="99">
        <f t="shared" si="93"/>
        <v>0</v>
      </c>
      <c r="AQ280" s="10" t="s">
        <v>259</v>
      </c>
      <c r="AS280" s="10" t="s">
        <v>256</v>
      </c>
      <c r="AT280" s="10" t="s">
        <v>90</v>
      </c>
      <c r="AX280" s="10" t="s">
        <v>145</v>
      </c>
      <c r="BD280" s="68">
        <f t="shared" si="94"/>
        <v>0</v>
      </c>
      <c r="BE280" s="68">
        <f t="shared" si="95"/>
        <v>0</v>
      </c>
      <c r="BF280" s="68">
        <f t="shared" si="96"/>
        <v>0</v>
      </c>
      <c r="BG280" s="68">
        <f t="shared" si="97"/>
        <v>0</v>
      </c>
      <c r="BH280" s="68">
        <f t="shared" si="98"/>
        <v>0</v>
      </c>
      <c r="BI280" s="10" t="s">
        <v>20</v>
      </c>
      <c r="BJ280" s="68">
        <f t="shared" si="99"/>
        <v>0</v>
      </c>
      <c r="BK280" s="10" t="s">
        <v>210</v>
      </c>
      <c r="BL280" s="10"/>
    </row>
    <row r="281" spans="2:64" s="18" customFormat="1" ht="40.2" customHeight="1">
      <c r="B281" s="19"/>
      <c r="C281" s="94" t="s">
        <v>513</v>
      </c>
      <c r="D281" s="94" t="s">
        <v>147</v>
      </c>
      <c r="E281" s="95" t="s">
        <v>514</v>
      </c>
      <c r="F281" s="479" t="s">
        <v>515</v>
      </c>
      <c r="G281" s="457"/>
      <c r="H281" s="457"/>
      <c r="I281" s="457"/>
      <c r="J281" s="96" t="s">
        <v>509</v>
      </c>
      <c r="K281" s="97">
        <v>157.13</v>
      </c>
      <c r="L281" s="480"/>
      <c r="M281" s="481"/>
      <c r="N281" s="482">
        <f t="shared" si="90"/>
        <v>0</v>
      </c>
      <c r="O281" s="457"/>
      <c r="P281" s="457"/>
      <c r="Q281" s="457"/>
      <c r="R281" s="22"/>
      <c r="S281" s="458" t="s">
        <v>3</v>
      </c>
      <c r="T281" s="458" t="s">
        <v>45</v>
      </c>
      <c r="U281" s="459">
        <v>0.607</v>
      </c>
      <c r="V281" s="98">
        <f t="shared" si="91"/>
        <v>95.37791</v>
      </c>
      <c r="W281" s="98">
        <v>6E-05</v>
      </c>
      <c r="X281" s="98">
        <f t="shared" si="92"/>
        <v>0.0094278</v>
      </c>
      <c r="Y281" s="98">
        <v>0</v>
      </c>
      <c r="Z281" s="99">
        <f t="shared" si="93"/>
        <v>0</v>
      </c>
      <c r="AQ281" s="10" t="s">
        <v>210</v>
      </c>
      <c r="AS281" s="10" t="s">
        <v>147</v>
      </c>
      <c r="AT281" s="10" t="s">
        <v>90</v>
      </c>
      <c r="AX281" s="10" t="s">
        <v>145</v>
      </c>
      <c r="BD281" s="68">
        <f t="shared" si="94"/>
        <v>0</v>
      </c>
      <c r="BE281" s="68">
        <f t="shared" si="95"/>
        <v>0</v>
      </c>
      <c r="BF281" s="68">
        <f t="shared" si="96"/>
        <v>0</v>
      </c>
      <c r="BG281" s="68">
        <f t="shared" si="97"/>
        <v>0</v>
      </c>
      <c r="BH281" s="68">
        <f t="shared" si="98"/>
        <v>0</v>
      </c>
      <c r="BI281" s="10" t="s">
        <v>20</v>
      </c>
      <c r="BJ281" s="68">
        <f t="shared" si="99"/>
        <v>0</v>
      </c>
      <c r="BK281" s="10" t="s">
        <v>210</v>
      </c>
      <c r="BL281" s="10"/>
    </row>
    <row r="282" spans="2:64" s="18" customFormat="1" ht="28.95" customHeight="1">
      <c r="B282" s="19"/>
      <c r="C282" s="100" t="s">
        <v>516</v>
      </c>
      <c r="D282" s="100" t="s">
        <v>256</v>
      </c>
      <c r="E282" s="101" t="s">
        <v>517</v>
      </c>
      <c r="F282" s="460" t="s">
        <v>518</v>
      </c>
      <c r="G282" s="461"/>
      <c r="H282" s="461"/>
      <c r="I282" s="461"/>
      <c r="J282" s="102" t="s">
        <v>213</v>
      </c>
      <c r="K282" s="103">
        <v>0.157</v>
      </c>
      <c r="L282" s="454"/>
      <c r="M282" s="455"/>
      <c r="N282" s="456">
        <f t="shared" si="90"/>
        <v>0</v>
      </c>
      <c r="O282" s="457"/>
      <c r="P282" s="457"/>
      <c r="Q282" s="457"/>
      <c r="R282" s="22"/>
      <c r="S282" s="458" t="s">
        <v>3</v>
      </c>
      <c r="T282" s="458" t="s">
        <v>45</v>
      </c>
      <c r="U282" s="459">
        <v>0.607</v>
      </c>
      <c r="V282" s="98">
        <f t="shared" si="91"/>
        <v>0.095299</v>
      </c>
      <c r="W282" s="98">
        <v>1</v>
      </c>
      <c r="X282" s="98">
        <f t="shared" si="92"/>
        <v>0.157</v>
      </c>
      <c r="Y282" s="98">
        <v>0</v>
      </c>
      <c r="Z282" s="99">
        <f t="shared" si="93"/>
        <v>0</v>
      </c>
      <c r="AQ282" s="10" t="s">
        <v>259</v>
      </c>
      <c r="AS282" s="10" t="s">
        <v>256</v>
      </c>
      <c r="AT282" s="10" t="s">
        <v>90</v>
      </c>
      <c r="AX282" s="10" t="s">
        <v>145</v>
      </c>
      <c r="BD282" s="68">
        <f t="shared" si="94"/>
        <v>0</v>
      </c>
      <c r="BE282" s="68">
        <f t="shared" si="95"/>
        <v>0</v>
      </c>
      <c r="BF282" s="68">
        <f t="shared" si="96"/>
        <v>0</v>
      </c>
      <c r="BG282" s="68">
        <f t="shared" si="97"/>
        <v>0</v>
      </c>
      <c r="BH282" s="68">
        <f t="shared" si="98"/>
        <v>0</v>
      </c>
      <c r="BI282" s="10" t="s">
        <v>20</v>
      </c>
      <c r="BJ282" s="68">
        <f t="shared" si="99"/>
        <v>0</v>
      </c>
      <c r="BK282" s="10" t="s">
        <v>210</v>
      </c>
      <c r="BL282" s="10"/>
    </row>
    <row r="283" spans="2:64" s="18" customFormat="1" ht="40.2" customHeight="1">
      <c r="B283" s="19"/>
      <c r="C283" s="94" t="s">
        <v>519</v>
      </c>
      <c r="D283" s="94" t="s">
        <v>147</v>
      </c>
      <c r="E283" s="95" t="s">
        <v>520</v>
      </c>
      <c r="F283" s="479" t="s">
        <v>521</v>
      </c>
      <c r="G283" s="457"/>
      <c r="H283" s="457"/>
      <c r="I283" s="457"/>
      <c r="J283" s="96" t="s">
        <v>509</v>
      </c>
      <c r="K283" s="97">
        <v>201.63</v>
      </c>
      <c r="L283" s="480"/>
      <c r="M283" s="481"/>
      <c r="N283" s="482">
        <f t="shared" si="90"/>
        <v>0</v>
      </c>
      <c r="O283" s="457"/>
      <c r="P283" s="457"/>
      <c r="Q283" s="457"/>
      <c r="R283" s="22"/>
      <c r="S283" s="458" t="s">
        <v>3</v>
      </c>
      <c r="T283" s="458" t="s">
        <v>45</v>
      </c>
      <c r="U283" s="459">
        <v>0.607</v>
      </c>
      <c r="V283" s="98">
        <f t="shared" si="91"/>
        <v>122.38941</v>
      </c>
      <c r="W283" s="98">
        <v>5E-05</v>
      </c>
      <c r="X283" s="98">
        <f t="shared" si="92"/>
        <v>0.0100815</v>
      </c>
      <c r="Y283" s="98">
        <v>0</v>
      </c>
      <c r="Z283" s="99">
        <f t="shared" si="93"/>
        <v>0</v>
      </c>
      <c r="AQ283" s="10" t="s">
        <v>210</v>
      </c>
      <c r="AS283" s="10" t="s">
        <v>147</v>
      </c>
      <c r="AT283" s="10" t="s">
        <v>90</v>
      </c>
      <c r="AX283" s="10" t="s">
        <v>145</v>
      </c>
      <c r="BD283" s="68">
        <f t="shared" si="94"/>
        <v>0</v>
      </c>
      <c r="BE283" s="68">
        <f t="shared" si="95"/>
        <v>0</v>
      </c>
      <c r="BF283" s="68">
        <f t="shared" si="96"/>
        <v>0</v>
      </c>
      <c r="BG283" s="68">
        <f t="shared" si="97"/>
        <v>0</v>
      </c>
      <c r="BH283" s="68">
        <f t="shared" si="98"/>
        <v>0</v>
      </c>
      <c r="BI283" s="10" t="s">
        <v>20</v>
      </c>
      <c r="BJ283" s="68">
        <f t="shared" si="99"/>
        <v>0</v>
      </c>
      <c r="BK283" s="10" t="s">
        <v>210</v>
      </c>
      <c r="BL283" s="10"/>
    </row>
    <row r="284" spans="2:64" s="18" customFormat="1" ht="28.95" customHeight="1">
      <c r="B284" s="19"/>
      <c r="C284" s="100" t="s">
        <v>522</v>
      </c>
      <c r="D284" s="100" t="s">
        <v>256</v>
      </c>
      <c r="E284" s="101" t="s">
        <v>523</v>
      </c>
      <c r="F284" s="460" t="s">
        <v>524</v>
      </c>
      <c r="G284" s="461"/>
      <c r="H284" s="461"/>
      <c r="I284" s="461"/>
      <c r="J284" s="102" t="s">
        <v>213</v>
      </c>
      <c r="K284" s="103">
        <v>0.242</v>
      </c>
      <c r="L284" s="454"/>
      <c r="M284" s="455"/>
      <c r="N284" s="456">
        <f t="shared" si="90"/>
        <v>0</v>
      </c>
      <c r="O284" s="457"/>
      <c r="P284" s="457"/>
      <c r="Q284" s="457"/>
      <c r="R284" s="22"/>
      <c r="S284" s="458" t="s">
        <v>3</v>
      </c>
      <c r="T284" s="458" t="s">
        <v>45</v>
      </c>
      <c r="U284" s="459">
        <v>0.607</v>
      </c>
      <c r="V284" s="98">
        <f t="shared" si="91"/>
        <v>0.146894</v>
      </c>
      <c r="W284" s="98">
        <v>1</v>
      </c>
      <c r="X284" s="98">
        <f t="shared" si="92"/>
        <v>0.242</v>
      </c>
      <c r="Y284" s="98">
        <v>0</v>
      </c>
      <c r="Z284" s="99">
        <f t="shared" si="93"/>
        <v>0</v>
      </c>
      <c r="AQ284" s="10" t="s">
        <v>259</v>
      </c>
      <c r="AS284" s="10" t="s">
        <v>256</v>
      </c>
      <c r="AT284" s="10" t="s">
        <v>90</v>
      </c>
      <c r="AX284" s="10" t="s">
        <v>145</v>
      </c>
      <c r="BD284" s="68">
        <f t="shared" si="94"/>
        <v>0</v>
      </c>
      <c r="BE284" s="68">
        <f t="shared" si="95"/>
        <v>0</v>
      </c>
      <c r="BF284" s="68">
        <f t="shared" si="96"/>
        <v>0</v>
      </c>
      <c r="BG284" s="68">
        <f t="shared" si="97"/>
        <v>0</v>
      </c>
      <c r="BH284" s="68">
        <f t="shared" si="98"/>
        <v>0</v>
      </c>
      <c r="BI284" s="10" t="s">
        <v>20</v>
      </c>
      <c r="BJ284" s="68">
        <f t="shared" si="99"/>
        <v>0</v>
      </c>
      <c r="BK284" s="10" t="s">
        <v>210</v>
      </c>
      <c r="BL284" s="10"/>
    </row>
    <row r="285" spans="2:64" s="18" customFormat="1" ht="28.95" customHeight="1">
      <c r="B285" s="19"/>
      <c r="C285" s="94" t="s">
        <v>525</v>
      </c>
      <c r="D285" s="94" t="s">
        <v>147</v>
      </c>
      <c r="E285" s="95" t="s">
        <v>526</v>
      </c>
      <c r="F285" s="479" t="s">
        <v>527</v>
      </c>
      <c r="G285" s="457"/>
      <c r="H285" s="457"/>
      <c r="I285" s="457"/>
      <c r="J285" s="96" t="s">
        <v>213</v>
      </c>
      <c r="K285" s="97">
        <v>0.933</v>
      </c>
      <c r="L285" s="480"/>
      <c r="M285" s="481"/>
      <c r="N285" s="482">
        <f t="shared" si="90"/>
        <v>0</v>
      </c>
      <c r="O285" s="457"/>
      <c r="P285" s="457"/>
      <c r="Q285" s="457"/>
      <c r="R285" s="22"/>
      <c r="S285" s="458" t="s">
        <v>3</v>
      </c>
      <c r="T285" s="458" t="s">
        <v>45</v>
      </c>
      <c r="U285" s="459">
        <v>0.607</v>
      </c>
      <c r="V285" s="98">
        <f t="shared" si="91"/>
        <v>0.566331</v>
      </c>
      <c r="W285" s="98">
        <v>0</v>
      </c>
      <c r="X285" s="98">
        <f t="shared" si="92"/>
        <v>0</v>
      </c>
      <c r="Y285" s="98">
        <v>0</v>
      </c>
      <c r="Z285" s="99">
        <f t="shared" si="93"/>
        <v>0</v>
      </c>
      <c r="AQ285" s="10" t="s">
        <v>210</v>
      </c>
      <c r="AS285" s="10" t="s">
        <v>147</v>
      </c>
      <c r="AT285" s="10" t="s">
        <v>90</v>
      </c>
      <c r="AX285" s="10" t="s">
        <v>145</v>
      </c>
      <c r="BD285" s="68">
        <f t="shared" si="94"/>
        <v>0</v>
      </c>
      <c r="BE285" s="68">
        <f t="shared" si="95"/>
        <v>0</v>
      </c>
      <c r="BF285" s="68">
        <f t="shared" si="96"/>
        <v>0</v>
      </c>
      <c r="BG285" s="68">
        <f t="shared" si="97"/>
        <v>0</v>
      </c>
      <c r="BH285" s="68">
        <f t="shared" si="98"/>
        <v>0</v>
      </c>
      <c r="BI285" s="10" t="s">
        <v>20</v>
      </c>
      <c r="BJ285" s="68">
        <f t="shared" si="99"/>
        <v>0</v>
      </c>
      <c r="BK285" s="10" t="s">
        <v>210</v>
      </c>
      <c r="BL285" s="10"/>
    </row>
    <row r="286" spans="2:62" s="89" customFormat="1" ht="29.85" customHeight="1">
      <c r="B286" s="83"/>
      <c r="C286" s="84"/>
      <c r="D286" s="93" t="s">
        <v>119</v>
      </c>
      <c r="E286" s="93"/>
      <c r="F286" s="93"/>
      <c r="G286" s="93"/>
      <c r="H286" s="93"/>
      <c r="I286" s="93"/>
      <c r="J286" s="93"/>
      <c r="K286" s="93"/>
      <c r="L286" s="93"/>
      <c r="M286" s="93"/>
      <c r="N286" s="472">
        <f>BJ286</f>
        <v>0</v>
      </c>
      <c r="O286" s="465"/>
      <c r="P286" s="465"/>
      <c r="Q286" s="465"/>
      <c r="R286" s="86"/>
      <c r="S286" s="465"/>
      <c r="T286" s="465"/>
      <c r="U286" s="466"/>
      <c r="V286" s="87">
        <f>SUM(V287:V291)</f>
        <v>236.439247</v>
      </c>
      <c r="W286" s="84"/>
      <c r="X286" s="87">
        <f>SUM(X287:X291)</f>
        <v>10.4612382</v>
      </c>
      <c r="Y286" s="84"/>
      <c r="Z286" s="88">
        <f>SUM(Z287:Z291)</f>
        <v>0</v>
      </c>
      <c r="AQ286" s="90" t="s">
        <v>90</v>
      </c>
      <c r="AS286" s="91" t="s">
        <v>79</v>
      </c>
      <c r="AT286" s="91" t="s">
        <v>20</v>
      </c>
      <c r="AX286" s="90" t="s">
        <v>145</v>
      </c>
      <c r="BJ286" s="92">
        <f>SUM(BJ287:BJ291)</f>
        <v>0</v>
      </c>
    </row>
    <row r="287" spans="2:64" s="18" customFormat="1" ht="28.95" customHeight="1">
      <c r="B287" s="19"/>
      <c r="C287" s="94" t="s">
        <v>528</v>
      </c>
      <c r="D287" s="94" t="s">
        <v>147</v>
      </c>
      <c r="E287" s="95" t="s">
        <v>529</v>
      </c>
      <c r="F287" s="479" t="s">
        <v>530</v>
      </c>
      <c r="G287" s="457"/>
      <c r="H287" s="457"/>
      <c r="I287" s="457"/>
      <c r="J287" s="96" t="s">
        <v>150</v>
      </c>
      <c r="K287" s="97">
        <v>133.98</v>
      </c>
      <c r="L287" s="480"/>
      <c r="M287" s="481"/>
      <c r="N287" s="482">
        <f>ROUND(L287*K287,2)</f>
        <v>0</v>
      </c>
      <c r="O287" s="457"/>
      <c r="P287" s="457"/>
      <c r="Q287" s="457"/>
      <c r="R287" s="22"/>
      <c r="S287" s="458" t="s">
        <v>3</v>
      </c>
      <c r="T287" s="458" t="s">
        <v>45</v>
      </c>
      <c r="U287" s="459">
        <v>0.607</v>
      </c>
      <c r="V287" s="98">
        <f>U287*K287</f>
        <v>81.32585999999999</v>
      </c>
      <c r="W287" s="98">
        <v>0.03767</v>
      </c>
      <c r="X287" s="98">
        <f>W287*K287</f>
        <v>5.0470266</v>
      </c>
      <c r="Y287" s="98">
        <v>0</v>
      </c>
      <c r="Z287" s="99">
        <f>Y287*K287</f>
        <v>0</v>
      </c>
      <c r="AQ287" s="10" t="s">
        <v>210</v>
      </c>
      <c r="AS287" s="10" t="s">
        <v>147</v>
      </c>
      <c r="AT287" s="10" t="s">
        <v>90</v>
      </c>
      <c r="AX287" s="10" t="s">
        <v>145</v>
      </c>
      <c r="BD287" s="68">
        <f>IF(T287="základní",N287,0)</f>
        <v>0</v>
      </c>
      <c r="BE287" s="68">
        <f>IF(T287="snížená",N287,0)</f>
        <v>0</v>
      </c>
      <c r="BF287" s="68">
        <f>IF(T287="zákl. přenesená",N287,0)</f>
        <v>0</v>
      </c>
      <c r="BG287" s="68">
        <f>IF(T287="sníž. přenesená",N287,0)</f>
        <v>0</v>
      </c>
      <c r="BH287" s="68">
        <f>IF(T287="nulová",N287,0)</f>
        <v>0</v>
      </c>
      <c r="BI287" s="10" t="s">
        <v>20</v>
      </c>
      <c r="BJ287" s="68">
        <f>ROUND(L287*K287,2)</f>
        <v>0</v>
      </c>
      <c r="BK287" s="10" t="s">
        <v>210</v>
      </c>
      <c r="BL287" s="10"/>
    </row>
    <row r="288" spans="2:64" s="18" customFormat="1" ht="20.4" customHeight="1">
      <c r="B288" s="19"/>
      <c r="C288" s="100" t="s">
        <v>531</v>
      </c>
      <c r="D288" s="100" t="s">
        <v>256</v>
      </c>
      <c r="E288" s="101" t="s">
        <v>532</v>
      </c>
      <c r="F288" s="460" t="s">
        <v>533</v>
      </c>
      <c r="G288" s="461"/>
      <c r="H288" s="461"/>
      <c r="I288" s="461"/>
      <c r="J288" s="102" t="s">
        <v>150</v>
      </c>
      <c r="K288" s="103">
        <v>147.378</v>
      </c>
      <c r="L288" s="454"/>
      <c r="M288" s="455"/>
      <c r="N288" s="456">
        <f>ROUND(L288*K288,2)</f>
        <v>0</v>
      </c>
      <c r="O288" s="457"/>
      <c r="P288" s="457"/>
      <c r="Q288" s="457"/>
      <c r="R288" s="22"/>
      <c r="S288" s="458" t="s">
        <v>3</v>
      </c>
      <c r="T288" s="458" t="s">
        <v>45</v>
      </c>
      <c r="U288" s="459">
        <v>0.607</v>
      </c>
      <c r="V288" s="98">
        <f>U288*K288</f>
        <v>89.458446</v>
      </c>
      <c r="W288" s="98">
        <v>0.0182</v>
      </c>
      <c r="X288" s="98">
        <f>W288*K288</f>
        <v>2.6822795999999998</v>
      </c>
      <c r="Y288" s="98">
        <v>0</v>
      </c>
      <c r="Z288" s="99">
        <f>Y288*K288</f>
        <v>0</v>
      </c>
      <c r="AQ288" s="10" t="s">
        <v>259</v>
      </c>
      <c r="AS288" s="10" t="s">
        <v>256</v>
      </c>
      <c r="AT288" s="10" t="s">
        <v>90</v>
      </c>
      <c r="AX288" s="10" t="s">
        <v>145</v>
      </c>
      <c r="BD288" s="68">
        <f>IF(T288="základní",N288,0)</f>
        <v>0</v>
      </c>
      <c r="BE288" s="68">
        <f>IF(T288="snížená",N288,0)</f>
        <v>0</v>
      </c>
      <c r="BF288" s="68">
        <f>IF(T288="zákl. přenesená",N288,0)</f>
        <v>0</v>
      </c>
      <c r="BG288" s="68">
        <f>IF(T288="sníž. přenesená",N288,0)</f>
        <v>0</v>
      </c>
      <c r="BH288" s="68">
        <f>IF(T288="nulová",N288,0)</f>
        <v>0</v>
      </c>
      <c r="BI288" s="10" t="s">
        <v>20</v>
      </c>
      <c r="BJ288" s="68">
        <f>ROUND(L288*K288,2)</f>
        <v>0</v>
      </c>
      <c r="BK288" s="10" t="s">
        <v>210</v>
      </c>
      <c r="BL288" s="10"/>
    </row>
    <row r="289" spans="2:64" s="18" customFormat="1" ht="28.95" customHeight="1">
      <c r="B289" s="19"/>
      <c r="C289" s="94" t="s">
        <v>528</v>
      </c>
      <c r="D289" s="94" t="s">
        <v>147</v>
      </c>
      <c r="E289" s="418" t="s">
        <v>1126</v>
      </c>
      <c r="F289" s="484" t="s">
        <v>1127</v>
      </c>
      <c r="G289" s="457"/>
      <c r="H289" s="457"/>
      <c r="I289" s="457"/>
      <c r="J289" s="96" t="s">
        <v>150</v>
      </c>
      <c r="K289" s="97">
        <v>46.62</v>
      </c>
      <c r="L289" s="480"/>
      <c r="M289" s="481"/>
      <c r="N289" s="482">
        <f>ROUND(L289*K289,2)</f>
        <v>0</v>
      </c>
      <c r="O289" s="457"/>
      <c r="P289" s="457"/>
      <c r="Q289" s="457"/>
      <c r="R289" s="22"/>
      <c r="S289" s="458" t="s">
        <v>3</v>
      </c>
      <c r="T289" s="458" t="s">
        <v>45</v>
      </c>
      <c r="U289" s="459">
        <v>0.607</v>
      </c>
      <c r="V289" s="98">
        <f>U289*K289</f>
        <v>28.298339999999996</v>
      </c>
      <c r="W289" s="98">
        <v>0.03767</v>
      </c>
      <c r="X289" s="98">
        <f>W289*K289</f>
        <v>1.7561754</v>
      </c>
      <c r="Y289" s="98">
        <v>0</v>
      </c>
      <c r="Z289" s="99">
        <f>Y289*K289</f>
        <v>0</v>
      </c>
      <c r="AQ289" s="10" t="s">
        <v>210</v>
      </c>
      <c r="AS289" s="10" t="s">
        <v>147</v>
      </c>
      <c r="AT289" s="10" t="s">
        <v>90</v>
      </c>
      <c r="AX289" s="10" t="s">
        <v>145</v>
      </c>
      <c r="BD289" s="68">
        <f>IF(T289="základní",N289,0)</f>
        <v>0</v>
      </c>
      <c r="BE289" s="68">
        <f>IF(T289="snížená",N289,0)</f>
        <v>0</v>
      </c>
      <c r="BF289" s="68">
        <f>IF(T289="zákl. přenesená",N289,0)</f>
        <v>0</v>
      </c>
      <c r="BG289" s="68">
        <f>IF(T289="sníž. přenesená",N289,0)</f>
        <v>0</v>
      </c>
      <c r="BH289" s="68">
        <f>IF(T289="nulová",N289,0)</f>
        <v>0</v>
      </c>
      <c r="BI289" s="10" t="s">
        <v>20</v>
      </c>
      <c r="BJ289" s="68">
        <f>ROUND(L289*K289,2)</f>
        <v>0</v>
      </c>
      <c r="BK289" s="10" t="s">
        <v>210</v>
      </c>
      <c r="BL289" s="10"/>
    </row>
    <row r="290" spans="2:64" s="18" customFormat="1" ht="20.4" customHeight="1">
      <c r="B290" s="19"/>
      <c r="C290" s="100" t="s">
        <v>531</v>
      </c>
      <c r="D290" s="100" t="s">
        <v>256</v>
      </c>
      <c r="E290" s="101" t="s">
        <v>1129</v>
      </c>
      <c r="F290" s="460" t="s">
        <v>1128</v>
      </c>
      <c r="G290" s="461"/>
      <c r="H290" s="461"/>
      <c r="I290" s="461"/>
      <c r="J290" s="102" t="s">
        <v>150</v>
      </c>
      <c r="K290" s="103">
        <v>53.61299999999999</v>
      </c>
      <c r="L290" s="454"/>
      <c r="M290" s="455"/>
      <c r="N290" s="456">
        <f>ROUND(L290*K290,2)</f>
        <v>0</v>
      </c>
      <c r="O290" s="457"/>
      <c r="P290" s="457"/>
      <c r="Q290" s="457"/>
      <c r="R290" s="22"/>
      <c r="S290" s="458" t="s">
        <v>3</v>
      </c>
      <c r="T290" s="458" t="s">
        <v>45</v>
      </c>
      <c r="U290" s="459">
        <v>0.607</v>
      </c>
      <c r="V290" s="98">
        <f>U290*K290</f>
        <v>32.543091</v>
      </c>
      <c r="W290" s="98">
        <v>0.0182</v>
      </c>
      <c r="X290" s="98">
        <f>W290*K290</f>
        <v>0.9757565999999999</v>
      </c>
      <c r="Y290" s="98">
        <v>0</v>
      </c>
      <c r="Z290" s="99">
        <f>Y290*K290</f>
        <v>0</v>
      </c>
      <c r="AQ290" s="10" t="s">
        <v>259</v>
      </c>
      <c r="AS290" s="10" t="s">
        <v>256</v>
      </c>
      <c r="AT290" s="10" t="s">
        <v>90</v>
      </c>
      <c r="AX290" s="10" t="s">
        <v>145</v>
      </c>
      <c r="BD290" s="68">
        <f>IF(T290="základní",N290,0)</f>
        <v>0</v>
      </c>
      <c r="BE290" s="68">
        <f>IF(T290="snížená",N290,0)</f>
        <v>0</v>
      </c>
      <c r="BF290" s="68">
        <f>IF(T290="zákl. přenesená",N290,0)</f>
        <v>0</v>
      </c>
      <c r="BG290" s="68">
        <f>IF(T290="sníž. přenesená",N290,0)</f>
        <v>0</v>
      </c>
      <c r="BH290" s="68">
        <f>IF(T290="nulová",N290,0)</f>
        <v>0</v>
      </c>
      <c r="BI290" s="10" t="s">
        <v>20</v>
      </c>
      <c r="BJ290" s="68">
        <f>ROUND(L290*K290,2)</f>
        <v>0</v>
      </c>
      <c r="BK290" s="10" t="s">
        <v>210</v>
      </c>
      <c r="BL290" s="10"/>
    </row>
    <row r="291" spans="2:64" s="18" customFormat="1" ht="28.95" customHeight="1">
      <c r="B291" s="19"/>
      <c r="C291" s="94" t="s">
        <v>534</v>
      </c>
      <c r="D291" s="94" t="s">
        <v>147</v>
      </c>
      <c r="E291" s="95" t="s">
        <v>535</v>
      </c>
      <c r="F291" s="479" t="s">
        <v>536</v>
      </c>
      <c r="G291" s="457"/>
      <c r="H291" s="457"/>
      <c r="I291" s="457"/>
      <c r="J291" s="96" t="s">
        <v>213</v>
      </c>
      <c r="K291" s="97">
        <v>7.93</v>
      </c>
      <c r="L291" s="480"/>
      <c r="M291" s="481"/>
      <c r="N291" s="482">
        <f>ROUND(L291*K291,2)</f>
        <v>0</v>
      </c>
      <c r="O291" s="457"/>
      <c r="P291" s="457"/>
      <c r="Q291" s="457"/>
      <c r="R291" s="22"/>
      <c r="S291" s="458" t="s">
        <v>3</v>
      </c>
      <c r="T291" s="458" t="s">
        <v>45</v>
      </c>
      <c r="U291" s="459">
        <v>0.607</v>
      </c>
      <c r="V291" s="98">
        <f>U291*K291</f>
        <v>4.81351</v>
      </c>
      <c r="W291" s="98">
        <v>0</v>
      </c>
      <c r="X291" s="98">
        <f>W291*K291</f>
        <v>0</v>
      </c>
      <c r="Y291" s="98">
        <v>0</v>
      </c>
      <c r="Z291" s="99">
        <f>Y291*K291</f>
        <v>0</v>
      </c>
      <c r="AQ291" s="10" t="s">
        <v>210</v>
      </c>
      <c r="AS291" s="10" t="s">
        <v>147</v>
      </c>
      <c r="AT291" s="10" t="s">
        <v>90</v>
      </c>
      <c r="AX291" s="10" t="s">
        <v>145</v>
      </c>
      <c r="BD291" s="68">
        <f>IF(T291="základní",N291,0)</f>
        <v>0</v>
      </c>
      <c r="BE291" s="68">
        <f>IF(T291="snížená",N291,0)</f>
        <v>0</v>
      </c>
      <c r="BF291" s="68">
        <f>IF(T291="zákl. přenesená",N291,0)</f>
        <v>0</v>
      </c>
      <c r="BG291" s="68">
        <f>IF(T291="sníž. přenesená",N291,0)</f>
        <v>0</v>
      </c>
      <c r="BH291" s="68">
        <f>IF(T291="nulová",N291,0)</f>
        <v>0</v>
      </c>
      <c r="BI291" s="10" t="s">
        <v>20</v>
      </c>
      <c r="BJ291" s="68">
        <f>ROUND(L291*K291,2)</f>
        <v>0</v>
      </c>
      <c r="BK291" s="10" t="s">
        <v>210</v>
      </c>
      <c r="BL291" s="10"/>
    </row>
    <row r="292" spans="2:62" s="89" customFormat="1" ht="29.85" customHeight="1">
      <c r="B292" s="83"/>
      <c r="C292" s="84"/>
      <c r="D292" s="93" t="s">
        <v>120</v>
      </c>
      <c r="E292" s="93"/>
      <c r="F292" s="93"/>
      <c r="G292" s="93"/>
      <c r="H292" s="93"/>
      <c r="I292" s="93"/>
      <c r="J292" s="93"/>
      <c r="K292" s="93"/>
      <c r="L292" s="93"/>
      <c r="M292" s="93"/>
      <c r="N292" s="472">
        <f>BJ292</f>
        <v>0</v>
      </c>
      <c r="O292" s="465"/>
      <c r="P292" s="465"/>
      <c r="Q292" s="465"/>
      <c r="R292" s="86"/>
      <c r="S292" s="465"/>
      <c r="T292" s="465"/>
      <c r="U292" s="466"/>
      <c r="V292" s="87">
        <f>SUM(V293:V303)</f>
        <v>4265.056970999999</v>
      </c>
      <c r="W292" s="84"/>
      <c r="X292" s="87">
        <f>SUM(X293:X303)</f>
        <v>9.15523682</v>
      </c>
      <c r="Y292" s="84"/>
      <c r="Z292" s="88">
        <f>SUM(Z293:Z303)</f>
        <v>4.0268500000000005</v>
      </c>
      <c r="AQ292" s="90" t="s">
        <v>90</v>
      </c>
      <c r="AS292" s="91" t="s">
        <v>79</v>
      </c>
      <c r="AT292" s="91" t="s">
        <v>20</v>
      </c>
      <c r="AX292" s="90" t="s">
        <v>145</v>
      </c>
      <c r="BJ292" s="92">
        <f>SUM(BJ293:BJ303)</f>
        <v>0</v>
      </c>
    </row>
    <row r="293" spans="2:64" s="18" customFormat="1" ht="28.95" customHeight="1">
      <c r="B293" s="19"/>
      <c r="C293" s="94" t="s">
        <v>537</v>
      </c>
      <c r="D293" s="94" t="s">
        <v>147</v>
      </c>
      <c r="E293" s="95" t="s">
        <v>538</v>
      </c>
      <c r="F293" s="479" t="s">
        <v>539</v>
      </c>
      <c r="G293" s="457"/>
      <c r="H293" s="457"/>
      <c r="I293" s="457"/>
      <c r="J293" s="96" t="s">
        <v>150</v>
      </c>
      <c r="K293" s="97">
        <v>1610.74</v>
      </c>
      <c r="L293" s="480"/>
      <c r="M293" s="481"/>
      <c r="N293" s="482">
        <f aca="true" t="shared" si="100" ref="N293:N303">ROUND(L293*K293,2)</f>
        <v>0</v>
      </c>
      <c r="O293" s="457"/>
      <c r="P293" s="457"/>
      <c r="Q293" s="457"/>
      <c r="R293" s="22"/>
      <c r="S293" s="458" t="s">
        <v>3</v>
      </c>
      <c r="T293" s="458" t="s">
        <v>45</v>
      </c>
      <c r="U293" s="459">
        <v>0.607</v>
      </c>
      <c r="V293" s="98">
        <f aca="true" t="shared" si="101" ref="V293:V303">U293*K293</f>
        <v>977.7191799999999</v>
      </c>
      <c r="W293" s="98">
        <v>0</v>
      </c>
      <c r="X293" s="98">
        <f aca="true" t="shared" si="102" ref="X293:X303">W293*K293</f>
        <v>0</v>
      </c>
      <c r="Y293" s="98">
        <v>0.0025</v>
      </c>
      <c r="Z293" s="99">
        <f aca="true" t="shared" si="103" ref="Z293:Z303">Y293*K293</f>
        <v>4.0268500000000005</v>
      </c>
      <c r="AQ293" s="10" t="s">
        <v>210</v>
      </c>
      <c r="AS293" s="10" t="s">
        <v>147</v>
      </c>
      <c r="AT293" s="10" t="s">
        <v>90</v>
      </c>
      <c r="AX293" s="10" t="s">
        <v>145</v>
      </c>
      <c r="BD293" s="68">
        <f aca="true" t="shared" si="104" ref="BD293:BD303">IF(T293="základní",N293,0)</f>
        <v>0</v>
      </c>
      <c r="BE293" s="68">
        <f aca="true" t="shared" si="105" ref="BE293:BE303">IF(T293="snížená",N293,0)</f>
        <v>0</v>
      </c>
      <c r="BF293" s="68">
        <f aca="true" t="shared" si="106" ref="BF293:BF303">IF(T293="zákl. přenesená",N293,0)</f>
        <v>0</v>
      </c>
      <c r="BG293" s="68">
        <f aca="true" t="shared" si="107" ref="BG293:BG303">IF(T293="sníž. přenesená",N293,0)</f>
        <v>0</v>
      </c>
      <c r="BH293" s="68">
        <f aca="true" t="shared" si="108" ref="BH293:BH303">IF(T293="nulová",N293,0)</f>
        <v>0</v>
      </c>
      <c r="BI293" s="10" t="s">
        <v>20</v>
      </c>
      <c r="BJ293" s="68">
        <f aca="true" t="shared" si="109" ref="BJ293:BJ303">ROUND(L293*K293,2)</f>
        <v>0</v>
      </c>
      <c r="BK293" s="10" t="s">
        <v>210</v>
      </c>
      <c r="BL293" s="10"/>
    </row>
    <row r="294" spans="2:64" s="18" customFormat="1" ht="20.4" customHeight="1">
      <c r="B294" s="19"/>
      <c r="C294" s="94" t="s">
        <v>540</v>
      </c>
      <c r="D294" s="94" t="s">
        <v>147</v>
      </c>
      <c r="E294" s="95" t="s">
        <v>541</v>
      </c>
      <c r="F294" s="479" t="s">
        <v>542</v>
      </c>
      <c r="G294" s="457"/>
      <c r="H294" s="457"/>
      <c r="I294" s="457"/>
      <c r="J294" s="96" t="s">
        <v>150</v>
      </c>
      <c r="K294" s="97">
        <v>1078.17</v>
      </c>
      <c r="L294" s="480"/>
      <c r="M294" s="481"/>
      <c r="N294" s="482">
        <f t="shared" si="100"/>
        <v>0</v>
      </c>
      <c r="O294" s="457"/>
      <c r="P294" s="457"/>
      <c r="Q294" s="457"/>
      <c r="R294" s="22"/>
      <c r="S294" s="458" t="s">
        <v>3</v>
      </c>
      <c r="T294" s="458" t="s">
        <v>45</v>
      </c>
      <c r="U294" s="459">
        <v>0.607</v>
      </c>
      <c r="V294" s="98">
        <f t="shared" si="101"/>
        <v>654.44919</v>
      </c>
      <c r="W294" s="98">
        <v>0.0005</v>
      </c>
      <c r="X294" s="98">
        <f t="shared" si="102"/>
        <v>0.539085</v>
      </c>
      <c r="Y294" s="98">
        <v>0</v>
      </c>
      <c r="Z294" s="99">
        <f t="shared" si="103"/>
        <v>0</v>
      </c>
      <c r="AQ294" s="10" t="s">
        <v>210</v>
      </c>
      <c r="AS294" s="10" t="s">
        <v>147</v>
      </c>
      <c r="AT294" s="10" t="s">
        <v>90</v>
      </c>
      <c r="AX294" s="10" t="s">
        <v>145</v>
      </c>
      <c r="BD294" s="68">
        <f t="shared" si="104"/>
        <v>0</v>
      </c>
      <c r="BE294" s="68">
        <f t="shared" si="105"/>
        <v>0</v>
      </c>
      <c r="BF294" s="68">
        <f t="shared" si="106"/>
        <v>0</v>
      </c>
      <c r="BG294" s="68">
        <f t="shared" si="107"/>
        <v>0</v>
      </c>
      <c r="BH294" s="68">
        <f t="shared" si="108"/>
        <v>0</v>
      </c>
      <c r="BI294" s="10" t="s">
        <v>20</v>
      </c>
      <c r="BJ294" s="68">
        <f t="shared" si="109"/>
        <v>0</v>
      </c>
      <c r="BK294" s="10" t="s">
        <v>210</v>
      </c>
      <c r="BL294" s="10"/>
    </row>
    <row r="295" spans="2:64" s="18" customFormat="1" ht="20.4" customHeight="1">
      <c r="B295" s="19"/>
      <c r="C295" s="100" t="s">
        <v>543</v>
      </c>
      <c r="D295" s="100" t="s">
        <v>256</v>
      </c>
      <c r="E295" s="101" t="s">
        <v>544</v>
      </c>
      <c r="F295" s="460" t="s">
        <v>545</v>
      </c>
      <c r="G295" s="461"/>
      <c r="H295" s="461"/>
      <c r="I295" s="461"/>
      <c r="J295" s="102" t="s">
        <v>150</v>
      </c>
      <c r="K295" s="103">
        <v>1185.987</v>
      </c>
      <c r="L295" s="454"/>
      <c r="M295" s="455"/>
      <c r="N295" s="456">
        <f t="shared" si="100"/>
        <v>0</v>
      </c>
      <c r="O295" s="457"/>
      <c r="P295" s="457"/>
      <c r="Q295" s="457"/>
      <c r="R295" s="22"/>
      <c r="S295" s="458" t="s">
        <v>3</v>
      </c>
      <c r="T295" s="458" t="s">
        <v>45</v>
      </c>
      <c r="U295" s="459">
        <v>0.607</v>
      </c>
      <c r="V295" s="98">
        <f t="shared" si="101"/>
        <v>719.8941090000001</v>
      </c>
      <c r="W295" s="98">
        <v>0.0022</v>
      </c>
      <c r="X295" s="98">
        <f t="shared" si="102"/>
        <v>2.6091714</v>
      </c>
      <c r="Y295" s="98">
        <v>0</v>
      </c>
      <c r="Z295" s="99">
        <f t="shared" si="103"/>
        <v>0</v>
      </c>
      <c r="AQ295" s="10" t="s">
        <v>259</v>
      </c>
      <c r="AS295" s="10" t="s">
        <v>256</v>
      </c>
      <c r="AT295" s="10" t="s">
        <v>90</v>
      </c>
      <c r="AX295" s="10" t="s">
        <v>145</v>
      </c>
      <c r="BD295" s="68">
        <f t="shared" si="104"/>
        <v>0</v>
      </c>
      <c r="BE295" s="68">
        <f t="shared" si="105"/>
        <v>0</v>
      </c>
      <c r="BF295" s="68">
        <f t="shared" si="106"/>
        <v>0</v>
      </c>
      <c r="BG295" s="68">
        <f t="shared" si="107"/>
        <v>0</v>
      </c>
      <c r="BH295" s="68">
        <f t="shared" si="108"/>
        <v>0</v>
      </c>
      <c r="BI295" s="10" t="s">
        <v>20</v>
      </c>
      <c r="BJ295" s="68">
        <f t="shared" si="109"/>
        <v>0</v>
      </c>
      <c r="BK295" s="10" t="s">
        <v>210</v>
      </c>
      <c r="BL295" s="10"/>
    </row>
    <row r="296" spans="2:64" s="18" customFormat="1" ht="20.4" customHeight="1">
      <c r="B296" s="19"/>
      <c r="C296" s="94" t="s">
        <v>546</v>
      </c>
      <c r="D296" s="94" t="s">
        <v>147</v>
      </c>
      <c r="E296" s="95" t="s">
        <v>547</v>
      </c>
      <c r="F296" s="484" t="s">
        <v>1121</v>
      </c>
      <c r="G296" s="457"/>
      <c r="H296" s="457"/>
      <c r="I296" s="457"/>
      <c r="J296" s="96" t="s">
        <v>150</v>
      </c>
      <c r="K296" s="97">
        <v>354.38</v>
      </c>
      <c r="L296" s="480"/>
      <c r="M296" s="481"/>
      <c r="N296" s="482">
        <f t="shared" si="100"/>
        <v>0</v>
      </c>
      <c r="O296" s="457"/>
      <c r="P296" s="457"/>
      <c r="Q296" s="457"/>
      <c r="R296" s="22"/>
      <c r="S296" s="458" t="s">
        <v>3</v>
      </c>
      <c r="T296" s="458" t="s">
        <v>45</v>
      </c>
      <c r="U296" s="459">
        <v>0.607</v>
      </c>
      <c r="V296" s="98">
        <f t="shared" si="101"/>
        <v>215.10866</v>
      </c>
      <c r="W296" s="98">
        <v>0.0002</v>
      </c>
      <c r="X296" s="98">
        <f t="shared" si="102"/>
        <v>0.07087600000000001</v>
      </c>
      <c r="Y296" s="98">
        <v>0</v>
      </c>
      <c r="Z296" s="99">
        <f t="shared" si="103"/>
        <v>0</v>
      </c>
      <c r="AQ296" s="10" t="s">
        <v>210</v>
      </c>
      <c r="AS296" s="10" t="s">
        <v>147</v>
      </c>
      <c r="AT296" s="10" t="s">
        <v>90</v>
      </c>
      <c r="AX296" s="10" t="s">
        <v>145</v>
      </c>
      <c r="BD296" s="68">
        <f t="shared" si="104"/>
        <v>0</v>
      </c>
      <c r="BE296" s="68">
        <f t="shared" si="105"/>
        <v>0</v>
      </c>
      <c r="BF296" s="68">
        <f t="shared" si="106"/>
        <v>0</v>
      </c>
      <c r="BG296" s="68">
        <f t="shared" si="107"/>
        <v>0</v>
      </c>
      <c r="BH296" s="68">
        <f t="shared" si="108"/>
        <v>0</v>
      </c>
      <c r="BI296" s="10" t="s">
        <v>20</v>
      </c>
      <c r="BJ296" s="68">
        <f t="shared" si="109"/>
        <v>0</v>
      </c>
      <c r="BK296" s="10" t="s">
        <v>210</v>
      </c>
      <c r="BL296" s="10"/>
    </row>
    <row r="297" spans="2:64" s="18" customFormat="1" ht="28.95" customHeight="1">
      <c r="B297" s="19"/>
      <c r="C297" s="100" t="s">
        <v>548</v>
      </c>
      <c r="D297" s="100" t="s">
        <v>256</v>
      </c>
      <c r="E297" s="101" t="s">
        <v>549</v>
      </c>
      <c r="F297" s="460" t="s">
        <v>550</v>
      </c>
      <c r="G297" s="461"/>
      <c r="H297" s="461"/>
      <c r="I297" s="461"/>
      <c r="J297" s="102" t="s">
        <v>150</v>
      </c>
      <c r="K297" s="103">
        <v>389.818</v>
      </c>
      <c r="L297" s="454"/>
      <c r="M297" s="455"/>
      <c r="N297" s="456">
        <f t="shared" si="100"/>
        <v>0</v>
      </c>
      <c r="O297" s="457"/>
      <c r="P297" s="457"/>
      <c r="Q297" s="457"/>
      <c r="R297" s="22"/>
      <c r="S297" s="458" t="s">
        <v>3</v>
      </c>
      <c r="T297" s="458" t="s">
        <v>45</v>
      </c>
      <c r="U297" s="459">
        <v>0.607</v>
      </c>
      <c r="V297" s="98">
        <f t="shared" si="101"/>
        <v>236.61952599999998</v>
      </c>
      <c r="W297" s="98">
        <v>0.00435</v>
      </c>
      <c r="X297" s="98">
        <f t="shared" si="102"/>
        <v>1.6957082999999997</v>
      </c>
      <c r="Y297" s="98">
        <v>0</v>
      </c>
      <c r="Z297" s="99">
        <f t="shared" si="103"/>
        <v>0</v>
      </c>
      <c r="AQ297" s="10" t="s">
        <v>259</v>
      </c>
      <c r="AS297" s="10" t="s">
        <v>256</v>
      </c>
      <c r="AT297" s="10" t="s">
        <v>90</v>
      </c>
      <c r="AX297" s="10" t="s">
        <v>145</v>
      </c>
      <c r="BD297" s="68">
        <f t="shared" si="104"/>
        <v>0</v>
      </c>
      <c r="BE297" s="68">
        <f t="shared" si="105"/>
        <v>0</v>
      </c>
      <c r="BF297" s="68">
        <f t="shared" si="106"/>
        <v>0</v>
      </c>
      <c r="BG297" s="68">
        <f t="shared" si="107"/>
        <v>0</v>
      </c>
      <c r="BH297" s="68">
        <f t="shared" si="108"/>
        <v>0</v>
      </c>
      <c r="BI297" s="10" t="s">
        <v>20</v>
      </c>
      <c r="BJ297" s="68">
        <f t="shared" si="109"/>
        <v>0</v>
      </c>
      <c r="BK297" s="10" t="s">
        <v>210</v>
      </c>
      <c r="BL297" s="10"/>
    </row>
    <row r="298" spans="2:64" s="18" customFormat="1" ht="28.95" customHeight="1">
      <c r="B298" s="19"/>
      <c r="C298" s="94" t="s">
        <v>551</v>
      </c>
      <c r="D298" s="94" t="s">
        <v>147</v>
      </c>
      <c r="E298" s="95" t="s">
        <v>552</v>
      </c>
      <c r="F298" s="484" t="s">
        <v>1122</v>
      </c>
      <c r="G298" s="457"/>
      <c r="H298" s="457"/>
      <c r="I298" s="457"/>
      <c r="J298" s="96" t="s">
        <v>150</v>
      </c>
      <c r="K298" s="97">
        <v>23.49</v>
      </c>
      <c r="L298" s="480"/>
      <c r="M298" s="481"/>
      <c r="N298" s="482">
        <f t="shared" si="100"/>
        <v>0</v>
      </c>
      <c r="O298" s="457"/>
      <c r="P298" s="457"/>
      <c r="Q298" s="457"/>
      <c r="R298" s="22"/>
      <c r="S298" s="458" t="s">
        <v>3</v>
      </c>
      <c r="T298" s="458" t="s">
        <v>45</v>
      </c>
      <c r="U298" s="459">
        <v>0.607</v>
      </c>
      <c r="V298" s="98">
        <f t="shared" si="101"/>
        <v>14.258429999999999</v>
      </c>
      <c r="W298" s="98">
        <v>0.0003</v>
      </c>
      <c r="X298" s="98">
        <f t="shared" si="102"/>
        <v>0.007046999999999999</v>
      </c>
      <c r="Y298" s="98">
        <v>0</v>
      </c>
      <c r="Z298" s="99">
        <f t="shared" si="103"/>
        <v>0</v>
      </c>
      <c r="AQ298" s="10" t="s">
        <v>210</v>
      </c>
      <c r="AS298" s="10" t="s">
        <v>147</v>
      </c>
      <c r="AT298" s="10" t="s">
        <v>90</v>
      </c>
      <c r="AX298" s="10" t="s">
        <v>145</v>
      </c>
      <c r="BD298" s="68">
        <f t="shared" si="104"/>
        <v>0</v>
      </c>
      <c r="BE298" s="68">
        <f t="shared" si="105"/>
        <v>0</v>
      </c>
      <c r="BF298" s="68">
        <f t="shared" si="106"/>
        <v>0</v>
      </c>
      <c r="BG298" s="68">
        <f t="shared" si="107"/>
        <v>0</v>
      </c>
      <c r="BH298" s="68">
        <f t="shared" si="108"/>
        <v>0</v>
      </c>
      <c r="BI298" s="10" t="s">
        <v>20</v>
      </c>
      <c r="BJ298" s="68">
        <f t="shared" si="109"/>
        <v>0</v>
      </c>
      <c r="BK298" s="10" t="s">
        <v>210</v>
      </c>
      <c r="BL298" s="10"/>
    </row>
    <row r="299" spans="2:64" s="18" customFormat="1" ht="72" customHeight="1">
      <c r="B299" s="19"/>
      <c r="C299" s="100" t="s">
        <v>553</v>
      </c>
      <c r="D299" s="100" t="s">
        <v>256</v>
      </c>
      <c r="E299" s="101" t="s">
        <v>554</v>
      </c>
      <c r="F299" s="460" t="s">
        <v>1123</v>
      </c>
      <c r="G299" s="461"/>
      <c r="H299" s="461"/>
      <c r="I299" s="461"/>
      <c r="J299" s="102" t="s">
        <v>150</v>
      </c>
      <c r="K299" s="103">
        <v>25.839</v>
      </c>
      <c r="L299" s="454"/>
      <c r="M299" s="455"/>
      <c r="N299" s="456">
        <f t="shared" si="100"/>
        <v>0</v>
      </c>
      <c r="O299" s="457"/>
      <c r="P299" s="457"/>
      <c r="Q299" s="457"/>
      <c r="R299" s="22"/>
      <c r="S299" s="458" t="s">
        <v>3</v>
      </c>
      <c r="T299" s="458" t="s">
        <v>45</v>
      </c>
      <c r="U299" s="459">
        <v>0.607</v>
      </c>
      <c r="V299" s="98">
        <f t="shared" si="101"/>
        <v>15.684273</v>
      </c>
      <c r="W299" s="98">
        <v>0.00287</v>
      </c>
      <c r="X299" s="98">
        <f t="shared" si="102"/>
        <v>0.07415793</v>
      </c>
      <c r="Y299" s="98">
        <v>0</v>
      </c>
      <c r="Z299" s="99">
        <f t="shared" si="103"/>
        <v>0</v>
      </c>
      <c r="AQ299" s="10" t="s">
        <v>259</v>
      </c>
      <c r="AS299" s="10" t="s">
        <v>256</v>
      </c>
      <c r="AT299" s="10" t="s">
        <v>90</v>
      </c>
      <c r="AX299" s="10" t="s">
        <v>145</v>
      </c>
      <c r="BD299" s="68">
        <f t="shared" si="104"/>
        <v>0</v>
      </c>
      <c r="BE299" s="68">
        <f t="shared" si="105"/>
        <v>0</v>
      </c>
      <c r="BF299" s="68">
        <f t="shared" si="106"/>
        <v>0</v>
      </c>
      <c r="BG299" s="68">
        <f t="shared" si="107"/>
        <v>0</v>
      </c>
      <c r="BH299" s="68">
        <f t="shared" si="108"/>
        <v>0</v>
      </c>
      <c r="BI299" s="10" t="s">
        <v>20</v>
      </c>
      <c r="BJ299" s="68">
        <f t="shared" si="109"/>
        <v>0</v>
      </c>
      <c r="BK299" s="10" t="s">
        <v>210</v>
      </c>
      <c r="BL299" s="10"/>
    </row>
    <row r="300" spans="2:64" s="18" customFormat="1" ht="20.4" customHeight="1">
      <c r="B300" s="19"/>
      <c r="C300" s="94">
        <v>776</v>
      </c>
      <c r="D300" s="94" t="s">
        <v>147</v>
      </c>
      <c r="E300" s="95" t="s">
        <v>1119</v>
      </c>
      <c r="F300" s="484" t="s">
        <v>1120</v>
      </c>
      <c r="G300" s="457"/>
      <c r="H300" s="457"/>
      <c r="I300" s="457"/>
      <c r="J300" s="417" t="s">
        <v>217</v>
      </c>
      <c r="K300" s="97">
        <v>1094.3799999999999</v>
      </c>
      <c r="L300" s="480"/>
      <c r="M300" s="481"/>
      <c r="N300" s="482">
        <f aca="true" t="shared" si="110" ref="N300:N302">ROUND(L300*K300,2)</f>
        <v>0</v>
      </c>
      <c r="O300" s="457"/>
      <c r="P300" s="457"/>
      <c r="Q300" s="457"/>
      <c r="R300" s="22"/>
      <c r="S300" s="458" t="s">
        <v>3</v>
      </c>
      <c r="T300" s="458" t="s">
        <v>45</v>
      </c>
      <c r="U300" s="459">
        <v>0.607</v>
      </c>
      <c r="V300" s="98">
        <f aca="true" t="shared" si="111" ref="V300:V302">U300*K300</f>
        <v>664.2886599999999</v>
      </c>
      <c r="W300" s="98">
        <v>0.0005</v>
      </c>
      <c r="X300" s="98">
        <f aca="true" t="shared" si="112" ref="X300:X302">W300*K300</f>
        <v>0.54719</v>
      </c>
      <c r="Y300" s="98">
        <v>0</v>
      </c>
      <c r="Z300" s="99">
        <f aca="true" t="shared" si="113" ref="Z300:Z302">Y300*K300</f>
        <v>0</v>
      </c>
      <c r="AQ300" s="10" t="s">
        <v>210</v>
      </c>
      <c r="AS300" s="10" t="s">
        <v>147</v>
      </c>
      <c r="AT300" s="10" t="s">
        <v>90</v>
      </c>
      <c r="AX300" s="10" t="s">
        <v>145</v>
      </c>
      <c r="BD300" s="68">
        <f aca="true" t="shared" si="114" ref="BD300:BD302">IF(T300="základní",N300,0)</f>
        <v>0</v>
      </c>
      <c r="BE300" s="68">
        <f aca="true" t="shared" si="115" ref="BE300:BE302">IF(T300="snížená",N300,0)</f>
        <v>0</v>
      </c>
      <c r="BF300" s="68">
        <f aca="true" t="shared" si="116" ref="BF300:BF302">IF(T300="zákl. přenesená",N300,0)</f>
        <v>0</v>
      </c>
      <c r="BG300" s="68">
        <f aca="true" t="shared" si="117" ref="BG300:BG302">IF(T300="sníž. přenesená",N300,0)</f>
        <v>0</v>
      </c>
      <c r="BH300" s="68">
        <f aca="true" t="shared" si="118" ref="BH300:BH302">IF(T300="nulová",N300,0)</f>
        <v>0</v>
      </c>
      <c r="BI300" s="10" t="s">
        <v>20</v>
      </c>
      <c r="BJ300" s="68">
        <f aca="true" t="shared" si="119" ref="BJ300:BJ302">ROUND(L300*K300,2)</f>
        <v>0</v>
      </c>
      <c r="BK300" s="10" t="s">
        <v>210</v>
      </c>
      <c r="BL300" s="10"/>
    </row>
    <row r="301" spans="2:64" s="18" customFormat="1" ht="28.8" customHeight="1">
      <c r="B301" s="19"/>
      <c r="C301" s="100">
        <v>777</v>
      </c>
      <c r="D301" s="100" t="s">
        <v>256</v>
      </c>
      <c r="E301" s="101" t="s">
        <v>554</v>
      </c>
      <c r="F301" s="460" t="s">
        <v>1125</v>
      </c>
      <c r="G301" s="461"/>
      <c r="H301" s="461"/>
      <c r="I301" s="461"/>
      <c r="J301" s="102" t="s">
        <v>217</v>
      </c>
      <c r="K301" s="103">
        <v>1219.0345</v>
      </c>
      <c r="L301" s="454"/>
      <c r="M301" s="455"/>
      <c r="N301" s="456">
        <f t="shared" si="110"/>
        <v>0</v>
      </c>
      <c r="O301" s="457"/>
      <c r="P301" s="457"/>
      <c r="Q301" s="457"/>
      <c r="R301" s="22"/>
      <c r="S301" s="458" t="s">
        <v>3</v>
      </c>
      <c r="T301" s="458" t="s">
        <v>45</v>
      </c>
      <c r="U301" s="459">
        <v>0.607</v>
      </c>
      <c r="V301" s="98">
        <f t="shared" si="111"/>
        <v>739.9539414999999</v>
      </c>
      <c r="W301" s="98">
        <v>0.00287</v>
      </c>
      <c r="X301" s="98">
        <f t="shared" si="112"/>
        <v>3.498629015</v>
      </c>
      <c r="Y301" s="98">
        <v>0</v>
      </c>
      <c r="Z301" s="99">
        <f t="shared" si="113"/>
        <v>0</v>
      </c>
      <c r="AQ301" s="10" t="s">
        <v>259</v>
      </c>
      <c r="AS301" s="10" t="s">
        <v>256</v>
      </c>
      <c r="AT301" s="10" t="s">
        <v>90</v>
      </c>
      <c r="AX301" s="10" t="s">
        <v>145</v>
      </c>
      <c r="BD301" s="68">
        <f t="shared" si="114"/>
        <v>0</v>
      </c>
      <c r="BE301" s="68">
        <f t="shared" si="115"/>
        <v>0</v>
      </c>
      <c r="BF301" s="68">
        <f t="shared" si="116"/>
        <v>0</v>
      </c>
      <c r="BG301" s="68">
        <f t="shared" si="117"/>
        <v>0</v>
      </c>
      <c r="BH301" s="68">
        <f t="shared" si="118"/>
        <v>0</v>
      </c>
      <c r="BI301" s="10" t="s">
        <v>20</v>
      </c>
      <c r="BJ301" s="68">
        <f t="shared" si="119"/>
        <v>0</v>
      </c>
      <c r="BK301" s="10" t="s">
        <v>210</v>
      </c>
      <c r="BL301" s="10"/>
    </row>
    <row r="302" spans="2:64" s="18" customFormat="1" ht="28.8" customHeight="1">
      <c r="B302" s="19"/>
      <c r="C302" s="100">
        <v>778</v>
      </c>
      <c r="D302" s="100" t="s">
        <v>256</v>
      </c>
      <c r="E302" s="101" t="s">
        <v>554</v>
      </c>
      <c r="F302" s="460" t="s">
        <v>1124</v>
      </c>
      <c r="G302" s="461"/>
      <c r="H302" s="461"/>
      <c r="I302" s="461"/>
      <c r="J302" s="102" t="s">
        <v>217</v>
      </c>
      <c r="K302" s="103">
        <v>39.5025</v>
      </c>
      <c r="L302" s="454"/>
      <c r="M302" s="455"/>
      <c r="N302" s="456">
        <f t="shared" si="110"/>
        <v>0</v>
      </c>
      <c r="O302" s="457"/>
      <c r="P302" s="457"/>
      <c r="Q302" s="457"/>
      <c r="R302" s="22"/>
      <c r="S302" s="458" t="s">
        <v>3</v>
      </c>
      <c r="T302" s="458" t="s">
        <v>45</v>
      </c>
      <c r="U302" s="459">
        <v>0.607</v>
      </c>
      <c r="V302" s="98">
        <f t="shared" si="111"/>
        <v>23.978017499999996</v>
      </c>
      <c r="W302" s="98">
        <v>0.00287</v>
      </c>
      <c r="X302" s="98">
        <f t="shared" si="112"/>
        <v>0.113372175</v>
      </c>
      <c r="Y302" s="98">
        <v>0</v>
      </c>
      <c r="Z302" s="99">
        <f t="shared" si="113"/>
        <v>0</v>
      </c>
      <c r="AQ302" s="10" t="s">
        <v>259</v>
      </c>
      <c r="AS302" s="10" t="s">
        <v>256</v>
      </c>
      <c r="AT302" s="10" t="s">
        <v>90</v>
      </c>
      <c r="AX302" s="10" t="s">
        <v>145</v>
      </c>
      <c r="BD302" s="68">
        <f t="shared" si="114"/>
        <v>0</v>
      </c>
      <c r="BE302" s="68">
        <f t="shared" si="115"/>
        <v>0</v>
      </c>
      <c r="BF302" s="68">
        <f t="shared" si="116"/>
        <v>0</v>
      </c>
      <c r="BG302" s="68">
        <f t="shared" si="117"/>
        <v>0</v>
      </c>
      <c r="BH302" s="68">
        <f t="shared" si="118"/>
        <v>0</v>
      </c>
      <c r="BI302" s="10" t="s">
        <v>20</v>
      </c>
      <c r="BJ302" s="68">
        <f t="shared" si="119"/>
        <v>0</v>
      </c>
      <c r="BK302" s="10" t="s">
        <v>210</v>
      </c>
      <c r="BL302" s="10"/>
    </row>
    <row r="303" spans="2:64" s="18" customFormat="1" ht="28.95" customHeight="1">
      <c r="B303" s="19"/>
      <c r="C303" s="94" t="s">
        <v>555</v>
      </c>
      <c r="D303" s="94" t="s">
        <v>147</v>
      </c>
      <c r="E303" s="95" t="s">
        <v>556</v>
      </c>
      <c r="F303" s="479" t="s">
        <v>557</v>
      </c>
      <c r="G303" s="457"/>
      <c r="H303" s="457"/>
      <c r="I303" s="457"/>
      <c r="J303" s="96" t="s">
        <v>213</v>
      </c>
      <c r="K303" s="97">
        <v>5.112</v>
      </c>
      <c r="L303" s="480"/>
      <c r="M303" s="481"/>
      <c r="N303" s="482">
        <f t="shared" si="100"/>
        <v>0</v>
      </c>
      <c r="O303" s="457"/>
      <c r="P303" s="457"/>
      <c r="Q303" s="457"/>
      <c r="R303" s="22"/>
      <c r="S303" s="458" t="s">
        <v>3</v>
      </c>
      <c r="T303" s="458" t="s">
        <v>45</v>
      </c>
      <c r="U303" s="459">
        <v>0.607</v>
      </c>
      <c r="V303" s="98">
        <f t="shared" si="101"/>
        <v>3.102984</v>
      </c>
      <c r="W303" s="98">
        <v>0</v>
      </c>
      <c r="X303" s="98">
        <f t="shared" si="102"/>
        <v>0</v>
      </c>
      <c r="Y303" s="98">
        <v>0</v>
      </c>
      <c r="Z303" s="99">
        <f t="shared" si="103"/>
        <v>0</v>
      </c>
      <c r="AQ303" s="10" t="s">
        <v>210</v>
      </c>
      <c r="AS303" s="10" t="s">
        <v>147</v>
      </c>
      <c r="AT303" s="10" t="s">
        <v>90</v>
      </c>
      <c r="AX303" s="10" t="s">
        <v>145</v>
      </c>
      <c r="BD303" s="68">
        <f t="shared" si="104"/>
        <v>0</v>
      </c>
      <c r="BE303" s="68">
        <f t="shared" si="105"/>
        <v>0</v>
      </c>
      <c r="BF303" s="68">
        <f t="shared" si="106"/>
        <v>0</v>
      </c>
      <c r="BG303" s="68">
        <f t="shared" si="107"/>
        <v>0</v>
      </c>
      <c r="BH303" s="68">
        <f t="shared" si="108"/>
        <v>0</v>
      </c>
      <c r="BI303" s="10" t="s">
        <v>20</v>
      </c>
      <c r="BJ303" s="68">
        <f t="shared" si="109"/>
        <v>0</v>
      </c>
      <c r="BK303" s="10" t="s">
        <v>210</v>
      </c>
      <c r="BL303" s="10"/>
    </row>
    <row r="304" spans="2:62" s="89" customFormat="1" ht="29.85" customHeight="1">
      <c r="B304" s="83"/>
      <c r="C304" s="84"/>
      <c r="D304" s="93" t="s">
        <v>121</v>
      </c>
      <c r="E304" s="93"/>
      <c r="F304" s="93"/>
      <c r="G304" s="93"/>
      <c r="H304" s="93"/>
      <c r="I304" s="93"/>
      <c r="J304" s="93"/>
      <c r="K304" s="93"/>
      <c r="L304" s="93"/>
      <c r="M304" s="93"/>
      <c r="N304" s="472">
        <f>BJ304</f>
        <v>0</v>
      </c>
      <c r="O304" s="465"/>
      <c r="P304" s="465"/>
      <c r="Q304" s="465"/>
      <c r="R304" s="86"/>
      <c r="S304" s="465"/>
      <c r="T304" s="465"/>
      <c r="U304" s="466"/>
      <c r="V304" s="87">
        <f>SUM(V305:V307)</f>
        <v>514.992761</v>
      </c>
      <c r="W304" s="84"/>
      <c r="X304" s="87">
        <f>SUM(X305:X307)</f>
        <v>6.4073408</v>
      </c>
      <c r="Y304" s="84"/>
      <c r="Z304" s="88">
        <f>SUM(Z305:Z307)</f>
        <v>0</v>
      </c>
      <c r="AQ304" s="90" t="s">
        <v>90</v>
      </c>
      <c r="AS304" s="91" t="s">
        <v>79</v>
      </c>
      <c r="AT304" s="91" t="s">
        <v>20</v>
      </c>
      <c r="AX304" s="90" t="s">
        <v>145</v>
      </c>
      <c r="BJ304" s="92">
        <f>SUM(BJ305:BJ307)</f>
        <v>0</v>
      </c>
    </row>
    <row r="305" spans="2:64" s="18" customFormat="1" ht="40.2" customHeight="1">
      <c r="B305" s="19"/>
      <c r="C305" s="94" t="s">
        <v>558</v>
      </c>
      <c r="D305" s="94" t="s">
        <v>147</v>
      </c>
      <c r="E305" s="95" t="s">
        <v>559</v>
      </c>
      <c r="F305" s="479" t="s">
        <v>560</v>
      </c>
      <c r="G305" s="457"/>
      <c r="H305" s="457"/>
      <c r="I305" s="457"/>
      <c r="J305" s="96" t="s">
        <v>150</v>
      </c>
      <c r="K305" s="97">
        <v>400.96</v>
      </c>
      <c r="L305" s="480"/>
      <c r="M305" s="481"/>
      <c r="N305" s="482">
        <f>ROUND(L305*K305,2)</f>
        <v>0</v>
      </c>
      <c r="O305" s="457"/>
      <c r="P305" s="457"/>
      <c r="Q305" s="457"/>
      <c r="R305" s="22"/>
      <c r="S305" s="458" t="s">
        <v>3</v>
      </c>
      <c r="T305" s="458" t="s">
        <v>45</v>
      </c>
      <c r="U305" s="459">
        <v>0.607</v>
      </c>
      <c r="V305" s="98">
        <f>U305*K305</f>
        <v>243.38271999999998</v>
      </c>
      <c r="W305" s="98">
        <v>0.003</v>
      </c>
      <c r="X305" s="98">
        <f>W305*K305</f>
        <v>1.20288</v>
      </c>
      <c r="Y305" s="98">
        <v>0</v>
      </c>
      <c r="Z305" s="99">
        <f>Y305*K305</f>
        <v>0</v>
      </c>
      <c r="AQ305" s="10" t="s">
        <v>210</v>
      </c>
      <c r="AS305" s="10" t="s">
        <v>147</v>
      </c>
      <c r="AT305" s="10" t="s">
        <v>90</v>
      </c>
      <c r="AX305" s="10" t="s">
        <v>145</v>
      </c>
      <c r="BD305" s="68">
        <f>IF(T305="základní",N305,0)</f>
        <v>0</v>
      </c>
      <c r="BE305" s="68">
        <f>IF(T305="snížená",N305,0)</f>
        <v>0</v>
      </c>
      <c r="BF305" s="68">
        <f>IF(T305="zákl. přenesená",N305,0)</f>
        <v>0</v>
      </c>
      <c r="BG305" s="68">
        <f>IF(T305="sníž. přenesená",N305,0)</f>
        <v>0</v>
      </c>
      <c r="BH305" s="68">
        <f>IF(T305="nulová",N305,0)</f>
        <v>0</v>
      </c>
      <c r="BI305" s="10" t="s">
        <v>20</v>
      </c>
      <c r="BJ305" s="68">
        <f>ROUND(L305*K305,2)</f>
        <v>0</v>
      </c>
      <c r="BK305" s="10" t="s">
        <v>210</v>
      </c>
      <c r="BL305" s="10"/>
    </row>
    <row r="306" spans="2:64" s="18" customFormat="1" ht="20.4" customHeight="1">
      <c r="B306" s="19"/>
      <c r="C306" s="100" t="s">
        <v>561</v>
      </c>
      <c r="D306" s="100" t="s">
        <v>256</v>
      </c>
      <c r="E306" s="101" t="s">
        <v>562</v>
      </c>
      <c r="F306" s="460" t="s">
        <v>563</v>
      </c>
      <c r="G306" s="461"/>
      <c r="H306" s="461"/>
      <c r="I306" s="461"/>
      <c r="J306" s="102" t="s">
        <v>150</v>
      </c>
      <c r="K306" s="103">
        <v>441.056</v>
      </c>
      <c r="L306" s="454"/>
      <c r="M306" s="455"/>
      <c r="N306" s="456">
        <f>ROUND(L306*K306,2)</f>
        <v>0</v>
      </c>
      <c r="O306" s="457"/>
      <c r="P306" s="457"/>
      <c r="Q306" s="457"/>
      <c r="R306" s="22"/>
      <c r="S306" s="458" t="s">
        <v>3</v>
      </c>
      <c r="T306" s="458" t="s">
        <v>45</v>
      </c>
      <c r="U306" s="459">
        <v>0.607</v>
      </c>
      <c r="V306" s="98">
        <f>U306*K306</f>
        <v>267.72099199999997</v>
      </c>
      <c r="W306" s="98">
        <v>0.0118</v>
      </c>
      <c r="X306" s="98">
        <f>W306*K306</f>
        <v>5.2044608</v>
      </c>
      <c r="Y306" s="98">
        <v>0</v>
      </c>
      <c r="Z306" s="99">
        <f>Y306*K306</f>
        <v>0</v>
      </c>
      <c r="AQ306" s="10" t="s">
        <v>259</v>
      </c>
      <c r="AS306" s="10" t="s">
        <v>256</v>
      </c>
      <c r="AT306" s="10" t="s">
        <v>90</v>
      </c>
      <c r="AX306" s="10" t="s">
        <v>145</v>
      </c>
      <c r="BD306" s="68">
        <f>IF(T306="základní",N306,0)</f>
        <v>0</v>
      </c>
      <c r="BE306" s="68">
        <f>IF(T306="snížená",N306,0)</f>
        <v>0</v>
      </c>
      <c r="BF306" s="68">
        <f>IF(T306="zákl. přenesená",N306,0)</f>
        <v>0</v>
      </c>
      <c r="BG306" s="68">
        <f>IF(T306="sníž. přenesená",N306,0)</f>
        <v>0</v>
      </c>
      <c r="BH306" s="68">
        <f>IF(T306="nulová",N306,0)</f>
        <v>0</v>
      </c>
      <c r="BI306" s="10" t="s">
        <v>20</v>
      </c>
      <c r="BJ306" s="68">
        <f>ROUND(L306*K306,2)</f>
        <v>0</v>
      </c>
      <c r="BK306" s="10" t="s">
        <v>210</v>
      </c>
      <c r="BL306" s="10"/>
    </row>
    <row r="307" spans="2:64" s="18" customFormat="1" ht="28.95" customHeight="1">
      <c r="B307" s="19"/>
      <c r="C307" s="94" t="s">
        <v>564</v>
      </c>
      <c r="D307" s="94" t="s">
        <v>147</v>
      </c>
      <c r="E307" s="95" t="s">
        <v>565</v>
      </c>
      <c r="F307" s="479" t="s">
        <v>566</v>
      </c>
      <c r="G307" s="457"/>
      <c r="H307" s="457"/>
      <c r="I307" s="457"/>
      <c r="J307" s="96" t="s">
        <v>213</v>
      </c>
      <c r="K307" s="97">
        <v>6.407</v>
      </c>
      <c r="L307" s="480"/>
      <c r="M307" s="481"/>
      <c r="N307" s="482">
        <f>ROUND(L307*K307,2)</f>
        <v>0</v>
      </c>
      <c r="O307" s="457"/>
      <c r="P307" s="457"/>
      <c r="Q307" s="457"/>
      <c r="R307" s="22"/>
      <c r="S307" s="458" t="s">
        <v>3</v>
      </c>
      <c r="T307" s="458" t="s">
        <v>45</v>
      </c>
      <c r="U307" s="459">
        <v>0.607</v>
      </c>
      <c r="V307" s="98">
        <f>U307*K307</f>
        <v>3.889049</v>
      </c>
      <c r="W307" s="98">
        <v>0</v>
      </c>
      <c r="X307" s="98">
        <f>W307*K307</f>
        <v>0</v>
      </c>
      <c r="Y307" s="98">
        <v>0</v>
      </c>
      <c r="Z307" s="99">
        <f>Y307*K307</f>
        <v>0</v>
      </c>
      <c r="AQ307" s="10" t="s">
        <v>210</v>
      </c>
      <c r="AS307" s="10" t="s">
        <v>147</v>
      </c>
      <c r="AT307" s="10" t="s">
        <v>90</v>
      </c>
      <c r="AX307" s="10" t="s">
        <v>145</v>
      </c>
      <c r="BD307" s="68">
        <f>IF(T307="základní",N307,0)</f>
        <v>0</v>
      </c>
      <c r="BE307" s="68">
        <f>IF(T307="snížená",N307,0)</f>
        <v>0</v>
      </c>
      <c r="BF307" s="68">
        <f>IF(T307="zákl. přenesená",N307,0)</f>
        <v>0</v>
      </c>
      <c r="BG307" s="68">
        <f>IF(T307="sníž. přenesená",N307,0)</f>
        <v>0</v>
      </c>
      <c r="BH307" s="68">
        <f>IF(T307="nulová",N307,0)</f>
        <v>0</v>
      </c>
      <c r="BI307" s="10" t="s">
        <v>20</v>
      </c>
      <c r="BJ307" s="68">
        <f>ROUND(L307*K307,2)</f>
        <v>0</v>
      </c>
      <c r="BK307" s="10" t="s">
        <v>210</v>
      </c>
      <c r="BL307" s="10"/>
    </row>
    <row r="308" spans="2:62" s="89" customFormat="1" ht="29.85" customHeight="1">
      <c r="B308" s="83"/>
      <c r="C308" s="84"/>
      <c r="D308" s="93" t="s">
        <v>122</v>
      </c>
      <c r="E308" s="93"/>
      <c r="F308" s="93"/>
      <c r="G308" s="93"/>
      <c r="H308" s="93"/>
      <c r="I308" s="93"/>
      <c r="J308" s="93"/>
      <c r="K308" s="93"/>
      <c r="L308" s="93"/>
      <c r="M308" s="93"/>
      <c r="N308" s="472">
        <f>BJ308</f>
        <v>0</v>
      </c>
      <c r="O308" s="465"/>
      <c r="P308" s="465"/>
      <c r="Q308" s="465"/>
      <c r="R308" s="86"/>
      <c r="S308" s="465"/>
      <c r="T308" s="465"/>
      <c r="U308" s="466"/>
      <c r="V308" s="87">
        <f>SUM(V309:V310)</f>
        <v>5132.160719999999</v>
      </c>
      <c r="W308" s="84"/>
      <c r="X308" s="87">
        <f>SUM(X309:X310)</f>
        <v>2.0291904</v>
      </c>
      <c r="Y308" s="84"/>
      <c r="Z308" s="88">
        <f>SUM(Z309:Z310)</f>
        <v>0</v>
      </c>
      <c r="AQ308" s="90" t="s">
        <v>90</v>
      </c>
      <c r="AS308" s="91" t="s">
        <v>79</v>
      </c>
      <c r="AT308" s="91" t="s">
        <v>20</v>
      </c>
      <c r="AX308" s="90" t="s">
        <v>145</v>
      </c>
      <c r="BJ308" s="92">
        <f>SUM(BJ309:BJ310)</f>
        <v>0</v>
      </c>
    </row>
    <row r="309" spans="2:64" s="18" customFormat="1" ht="28.95" customHeight="1">
      <c r="B309" s="19"/>
      <c r="C309" s="94" t="s">
        <v>567</v>
      </c>
      <c r="D309" s="94" t="s">
        <v>147</v>
      </c>
      <c r="E309" s="95" t="s">
        <v>568</v>
      </c>
      <c r="F309" s="479" t="s">
        <v>569</v>
      </c>
      <c r="G309" s="457"/>
      <c r="H309" s="457"/>
      <c r="I309" s="457"/>
      <c r="J309" s="96" t="s">
        <v>150</v>
      </c>
      <c r="K309" s="97">
        <v>4227.48</v>
      </c>
      <c r="L309" s="480"/>
      <c r="M309" s="481"/>
      <c r="N309" s="482">
        <f>ROUND(L309*K309,2)</f>
        <v>0</v>
      </c>
      <c r="O309" s="457"/>
      <c r="P309" s="457"/>
      <c r="Q309" s="457"/>
      <c r="R309" s="22"/>
      <c r="S309" s="458" t="s">
        <v>3</v>
      </c>
      <c r="T309" s="458" t="s">
        <v>45</v>
      </c>
      <c r="U309" s="459">
        <v>0.607</v>
      </c>
      <c r="V309" s="98">
        <f>U309*K309</f>
        <v>2566.0803599999995</v>
      </c>
      <c r="W309" s="98">
        <v>0.00019</v>
      </c>
      <c r="X309" s="98">
        <f>W309*K309</f>
        <v>0.8032212</v>
      </c>
      <c r="Y309" s="98">
        <v>0</v>
      </c>
      <c r="Z309" s="99">
        <f>Y309*K309</f>
        <v>0</v>
      </c>
      <c r="AQ309" s="10" t="s">
        <v>210</v>
      </c>
      <c r="AS309" s="10" t="s">
        <v>147</v>
      </c>
      <c r="AT309" s="10" t="s">
        <v>90</v>
      </c>
      <c r="AX309" s="10" t="s">
        <v>145</v>
      </c>
      <c r="BD309" s="68">
        <f>IF(T309="základní",N309,0)</f>
        <v>0</v>
      </c>
      <c r="BE309" s="68">
        <f>IF(T309="snížená",N309,0)</f>
        <v>0</v>
      </c>
      <c r="BF309" s="68">
        <f>IF(T309="zákl. přenesená",N309,0)</f>
        <v>0</v>
      </c>
      <c r="BG309" s="68">
        <f>IF(T309="sníž. přenesená",N309,0)</f>
        <v>0</v>
      </c>
      <c r="BH309" s="68">
        <f>IF(T309="nulová",N309,0)</f>
        <v>0</v>
      </c>
      <c r="BI309" s="10" t="s">
        <v>20</v>
      </c>
      <c r="BJ309" s="68">
        <f>ROUND(L309*K309,2)</f>
        <v>0</v>
      </c>
      <c r="BK309" s="10" t="s">
        <v>210</v>
      </c>
      <c r="BL309" s="10"/>
    </row>
    <row r="310" spans="2:64" s="18" customFormat="1" ht="40.2" customHeight="1">
      <c r="B310" s="19"/>
      <c r="C310" s="94" t="s">
        <v>570</v>
      </c>
      <c r="D310" s="94" t="s">
        <v>147</v>
      </c>
      <c r="E310" s="95" t="s">
        <v>571</v>
      </c>
      <c r="F310" s="479" t="s">
        <v>572</v>
      </c>
      <c r="G310" s="457"/>
      <c r="H310" s="457"/>
      <c r="I310" s="457"/>
      <c r="J310" s="96" t="s">
        <v>150</v>
      </c>
      <c r="K310" s="97">
        <v>4227.48</v>
      </c>
      <c r="L310" s="480"/>
      <c r="M310" s="481"/>
      <c r="N310" s="482">
        <f>ROUND(L310*K310,2)</f>
        <v>0</v>
      </c>
      <c r="O310" s="457"/>
      <c r="P310" s="457"/>
      <c r="Q310" s="457"/>
      <c r="R310" s="22"/>
      <c r="S310" s="458" t="s">
        <v>3</v>
      </c>
      <c r="T310" s="458" t="s">
        <v>45</v>
      </c>
      <c r="U310" s="459">
        <v>0.607</v>
      </c>
      <c r="V310" s="98">
        <f>U310*K310</f>
        <v>2566.0803599999995</v>
      </c>
      <c r="W310" s="98">
        <v>0.00029</v>
      </c>
      <c r="X310" s="98">
        <f>W310*K310</f>
        <v>1.2259692</v>
      </c>
      <c r="Y310" s="98">
        <v>0</v>
      </c>
      <c r="Z310" s="99">
        <f>Y310*K310</f>
        <v>0</v>
      </c>
      <c r="AQ310" s="10" t="s">
        <v>210</v>
      </c>
      <c r="AS310" s="10" t="s">
        <v>147</v>
      </c>
      <c r="AT310" s="10" t="s">
        <v>90</v>
      </c>
      <c r="AX310" s="10" t="s">
        <v>145</v>
      </c>
      <c r="BD310" s="68">
        <f>IF(T310="základní",N310,0)</f>
        <v>0</v>
      </c>
      <c r="BE310" s="68">
        <f>IF(T310="snížená",N310,0)</f>
        <v>0</v>
      </c>
      <c r="BF310" s="68">
        <f>IF(T310="zákl. přenesená",N310,0)</f>
        <v>0</v>
      </c>
      <c r="BG310" s="68">
        <f>IF(T310="sníž. přenesená",N310,0)</f>
        <v>0</v>
      </c>
      <c r="BH310" s="68">
        <f>IF(T310="nulová",N310,0)</f>
        <v>0</v>
      </c>
      <c r="BI310" s="10" t="s">
        <v>20</v>
      </c>
      <c r="BJ310" s="68">
        <f>ROUND(L310*K310,2)</f>
        <v>0</v>
      </c>
      <c r="BK310" s="10" t="s">
        <v>210</v>
      </c>
      <c r="BL310" s="10"/>
    </row>
    <row r="311" spans="2:62" s="89" customFormat="1" ht="29.85" customHeight="1">
      <c r="B311" s="83"/>
      <c r="C311" s="84"/>
      <c r="D311" s="93" t="s">
        <v>123</v>
      </c>
      <c r="E311" s="93"/>
      <c r="F311" s="93"/>
      <c r="G311" s="93"/>
      <c r="H311" s="93"/>
      <c r="I311" s="93"/>
      <c r="J311" s="93"/>
      <c r="K311" s="93"/>
      <c r="L311" s="93"/>
      <c r="M311" s="93"/>
      <c r="N311" s="472">
        <f>BJ311</f>
        <v>0</v>
      </c>
      <c r="O311" s="465"/>
      <c r="P311" s="465"/>
      <c r="Q311" s="465"/>
      <c r="R311" s="86"/>
      <c r="S311" s="465"/>
      <c r="T311" s="465"/>
      <c r="U311" s="466"/>
      <c r="V311" s="87">
        <f>SUM(V312:V313)</f>
        <v>14.540078000000001</v>
      </c>
      <c r="W311" s="84"/>
      <c r="X311" s="87">
        <f>SUM(X312:X313)</f>
        <v>0.0012154</v>
      </c>
      <c r="Y311" s="84"/>
      <c r="Z311" s="88">
        <f>SUM(Z312:Z313)</f>
        <v>0</v>
      </c>
      <c r="AQ311" s="90" t="s">
        <v>90</v>
      </c>
      <c r="AS311" s="91" t="s">
        <v>79</v>
      </c>
      <c r="AT311" s="91" t="s">
        <v>20</v>
      </c>
      <c r="AX311" s="90" t="s">
        <v>145</v>
      </c>
      <c r="BJ311" s="92">
        <f>SUM(BJ312:BJ313)</f>
        <v>0</v>
      </c>
    </row>
    <row r="312" spans="2:64" s="18" customFormat="1" ht="20.4" customHeight="1">
      <c r="B312" s="19"/>
      <c r="C312" s="94" t="s">
        <v>573</v>
      </c>
      <c r="D312" s="94" t="s">
        <v>147</v>
      </c>
      <c r="E312" s="95" t="s">
        <v>574</v>
      </c>
      <c r="F312" s="479" t="s">
        <v>575</v>
      </c>
      <c r="G312" s="457"/>
      <c r="H312" s="457"/>
      <c r="I312" s="457"/>
      <c r="J312" s="96" t="s">
        <v>150</v>
      </c>
      <c r="K312" s="97">
        <v>11.8</v>
      </c>
      <c r="L312" s="480"/>
      <c r="M312" s="481"/>
      <c r="N312" s="482">
        <f>ROUND(L312*K312,2)</f>
        <v>0</v>
      </c>
      <c r="O312" s="457"/>
      <c r="P312" s="457"/>
      <c r="Q312" s="457"/>
      <c r="R312" s="22"/>
      <c r="S312" s="458" t="s">
        <v>3</v>
      </c>
      <c r="T312" s="458" t="s">
        <v>45</v>
      </c>
      <c r="U312" s="459">
        <v>0.607</v>
      </c>
      <c r="V312" s="98">
        <f>U312*K312</f>
        <v>7.1626</v>
      </c>
      <c r="W312" s="98">
        <v>0</v>
      </c>
      <c r="X312" s="98">
        <f>W312*K312</f>
        <v>0</v>
      </c>
      <c r="Y312" s="98">
        <v>0</v>
      </c>
      <c r="Z312" s="99">
        <f>Y312*K312</f>
        <v>0</v>
      </c>
      <c r="AQ312" s="10" t="s">
        <v>210</v>
      </c>
      <c r="AS312" s="10" t="s">
        <v>147</v>
      </c>
      <c r="AT312" s="10" t="s">
        <v>90</v>
      </c>
      <c r="AX312" s="10" t="s">
        <v>145</v>
      </c>
      <c r="BD312" s="68">
        <f>IF(T312="základní",N312,0)</f>
        <v>0</v>
      </c>
      <c r="BE312" s="68">
        <f>IF(T312="snížená",N312,0)</f>
        <v>0</v>
      </c>
      <c r="BF312" s="68">
        <f>IF(T312="zákl. přenesená",N312,0)</f>
        <v>0</v>
      </c>
      <c r="BG312" s="68">
        <f>IF(T312="sníž. přenesená",N312,0)</f>
        <v>0</v>
      </c>
      <c r="BH312" s="68">
        <f>IF(T312="nulová",N312,0)</f>
        <v>0</v>
      </c>
      <c r="BI312" s="10" t="s">
        <v>20</v>
      </c>
      <c r="BJ312" s="68">
        <f>ROUND(L312*K312,2)</f>
        <v>0</v>
      </c>
      <c r="BK312" s="10" t="s">
        <v>210</v>
      </c>
      <c r="BL312" s="10"/>
    </row>
    <row r="313" spans="2:64" s="18" customFormat="1" ht="20.4" customHeight="1">
      <c r="B313" s="19"/>
      <c r="C313" s="100" t="s">
        <v>576</v>
      </c>
      <c r="D313" s="100" t="s">
        <v>256</v>
      </c>
      <c r="E313" s="101" t="s">
        <v>577</v>
      </c>
      <c r="F313" s="460" t="s">
        <v>578</v>
      </c>
      <c r="G313" s="461"/>
      <c r="H313" s="461"/>
      <c r="I313" s="461"/>
      <c r="J313" s="102" t="s">
        <v>150</v>
      </c>
      <c r="K313" s="103">
        <v>12.154</v>
      </c>
      <c r="L313" s="454"/>
      <c r="M313" s="455"/>
      <c r="N313" s="456">
        <f>ROUND(L313*K313,2)</f>
        <v>0</v>
      </c>
      <c r="O313" s="457"/>
      <c r="P313" s="457"/>
      <c r="Q313" s="457"/>
      <c r="R313" s="22"/>
      <c r="S313" s="458" t="s">
        <v>3</v>
      </c>
      <c r="T313" s="458" t="s">
        <v>45</v>
      </c>
      <c r="U313" s="459">
        <v>0.607</v>
      </c>
      <c r="V313" s="98">
        <f>U313*K313</f>
        <v>7.377478</v>
      </c>
      <c r="W313" s="98">
        <v>0.0001</v>
      </c>
      <c r="X313" s="98">
        <f>W313*K313</f>
        <v>0.0012154</v>
      </c>
      <c r="Y313" s="98">
        <v>0</v>
      </c>
      <c r="Z313" s="99">
        <f>Y313*K313</f>
        <v>0</v>
      </c>
      <c r="AQ313" s="10" t="s">
        <v>259</v>
      </c>
      <c r="AS313" s="10" t="s">
        <v>256</v>
      </c>
      <c r="AT313" s="10" t="s">
        <v>90</v>
      </c>
      <c r="AX313" s="10" t="s">
        <v>145</v>
      </c>
      <c r="BD313" s="68">
        <f>IF(T313="základní",N313,0)</f>
        <v>0</v>
      </c>
      <c r="BE313" s="68">
        <f>IF(T313="snížená",N313,0)</f>
        <v>0</v>
      </c>
      <c r="BF313" s="68">
        <f>IF(T313="zákl. přenesená",N313,0)</f>
        <v>0</v>
      </c>
      <c r="BG313" s="68">
        <f>IF(T313="sníž. přenesená",N313,0)</f>
        <v>0</v>
      </c>
      <c r="BH313" s="68">
        <f>IF(T313="nulová",N313,0)</f>
        <v>0</v>
      </c>
      <c r="BI313" s="10" t="s">
        <v>20</v>
      </c>
      <c r="BJ313" s="68">
        <f>ROUND(L313*K313,2)</f>
        <v>0</v>
      </c>
      <c r="BK313" s="10" t="s">
        <v>210</v>
      </c>
      <c r="BL313" s="10"/>
    </row>
    <row r="314" spans="2:62" s="89" customFormat="1" ht="37.35" customHeight="1">
      <c r="B314" s="83"/>
      <c r="C314" s="84"/>
      <c r="D314" s="85" t="s">
        <v>124</v>
      </c>
      <c r="E314" s="85"/>
      <c r="F314" s="85"/>
      <c r="G314" s="85"/>
      <c r="H314" s="85"/>
      <c r="I314" s="85"/>
      <c r="J314" s="85"/>
      <c r="K314" s="85"/>
      <c r="L314" s="85"/>
      <c r="M314" s="85"/>
      <c r="N314" s="483">
        <f>BJ314</f>
        <v>0</v>
      </c>
      <c r="O314" s="463"/>
      <c r="P314" s="463"/>
      <c r="Q314" s="463"/>
      <c r="R314" s="86"/>
      <c r="S314" s="463"/>
      <c r="T314" s="463"/>
      <c r="U314" s="464"/>
      <c r="V314" s="87">
        <f>V315+SUM(V316:V318)</f>
        <v>5.6209999999999996</v>
      </c>
      <c r="W314" s="84"/>
      <c r="X314" s="87">
        <f>X315+SUM(X316:X318)</f>
        <v>0.08700000000000001</v>
      </c>
      <c r="Y314" s="84"/>
      <c r="Z314" s="88">
        <f>Z315+SUM(Z316:Z318)</f>
        <v>0</v>
      </c>
      <c r="AQ314" s="90" t="s">
        <v>324</v>
      </c>
      <c r="AS314" s="91" t="s">
        <v>79</v>
      </c>
      <c r="AT314" s="91" t="s">
        <v>80</v>
      </c>
      <c r="AX314" s="90" t="s">
        <v>145</v>
      </c>
      <c r="BJ314" s="92">
        <f>BJ315+SUM(BJ316:BJ318)</f>
        <v>0</v>
      </c>
    </row>
    <row r="315" spans="2:64" s="18" customFormat="1" ht="40.2" customHeight="1">
      <c r="B315" s="19"/>
      <c r="C315" s="94" t="s">
        <v>579</v>
      </c>
      <c r="D315" s="94" t="s">
        <v>147</v>
      </c>
      <c r="E315" s="95" t="s">
        <v>580</v>
      </c>
      <c r="F315" s="479" t="s">
        <v>581</v>
      </c>
      <c r="G315" s="457"/>
      <c r="H315" s="457"/>
      <c r="I315" s="457"/>
      <c r="J315" s="96" t="s">
        <v>194</v>
      </c>
      <c r="K315" s="97">
        <v>3</v>
      </c>
      <c r="L315" s="480"/>
      <c r="M315" s="481"/>
      <c r="N315" s="482">
        <f>ROUND(L315*K315,2)</f>
        <v>0</v>
      </c>
      <c r="O315" s="457"/>
      <c r="P315" s="457"/>
      <c r="Q315" s="457"/>
      <c r="R315" s="22"/>
      <c r="S315" s="458" t="s">
        <v>3</v>
      </c>
      <c r="T315" s="458" t="s">
        <v>45</v>
      </c>
      <c r="U315" s="459">
        <v>0.607</v>
      </c>
      <c r="V315" s="98">
        <f>U315*K315</f>
        <v>1.821</v>
      </c>
      <c r="W315" s="98">
        <v>0</v>
      </c>
      <c r="X315" s="98">
        <f>W315*K315</f>
        <v>0</v>
      </c>
      <c r="Y315" s="98">
        <v>0</v>
      </c>
      <c r="Z315" s="99">
        <f>Y315*K315</f>
        <v>0</v>
      </c>
      <c r="AQ315" s="10" t="s">
        <v>210</v>
      </c>
      <c r="AS315" s="10" t="s">
        <v>147</v>
      </c>
      <c r="AT315" s="10" t="s">
        <v>20</v>
      </c>
      <c r="AX315" s="10" t="s">
        <v>145</v>
      </c>
      <c r="BD315" s="68">
        <f>IF(T315="základní",N315,0)</f>
        <v>0</v>
      </c>
      <c r="BE315" s="68">
        <f>IF(T315="snížená",N315,0)</f>
        <v>0</v>
      </c>
      <c r="BF315" s="68">
        <f>IF(T315="zákl. přenesená",N315,0)</f>
        <v>0</v>
      </c>
      <c r="BG315" s="68">
        <f>IF(T315="sníž. přenesená",N315,0)</f>
        <v>0</v>
      </c>
      <c r="BH315" s="68">
        <f>IF(T315="nulová",N315,0)</f>
        <v>0</v>
      </c>
      <c r="BI315" s="10" t="s">
        <v>20</v>
      </c>
      <c r="BJ315" s="68">
        <f>ROUND(L315*K315,2)</f>
        <v>0</v>
      </c>
      <c r="BK315" s="10" t="s">
        <v>210</v>
      </c>
      <c r="BL315" s="10"/>
    </row>
    <row r="316" spans="2:64" s="18" customFormat="1" ht="20.4" customHeight="1">
      <c r="B316" s="19"/>
      <c r="C316" s="100" t="s">
        <v>582</v>
      </c>
      <c r="D316" s="100" t="s">
        <v>256</v>
      </c>
      <c r="E316" s="101" t="s">
        <v>583</v>
      </c>
      <c r="F316" s="460" t="s">
        <v>584</v>
      </c>
      <c r="G316" s="461"/>
      <c r="H316" s="461"/>
      <c r="I316" s="461"/>
      <c r="J316" s="102" t="s">
        <v>194</v>
      </c>
      <c r="K316" s="103">
        <v>2</v>
      </c>
      <c r="L316" s="454"/>
      <c r="M316" s="455"/>
      <c r="N316" s="456">
        <f>ROUND(L316*K316,2)</f>
        <v>0</v>
      </c>
      <c r="O316" s="457"/>
      <c r="P316" s="457"/>
      <c r="Q316" s="457"/>
      <c r="R316" s="22"/>
      <c r="S316" s="458" t="s">
        <v>3</v>
      </c>
      <c r="T316" s="458" t="s">
        <v>45</v>
      </c>
      <c r="U316" s="459">
        <v>0.607</v>
      </c>
      <c r="V316" s="98">
        <f>U316*K316</f>
        <v>1.214</v>
      </c>
      <c r="W316" s="98">
        <v>0.029</v>
      </c>
      <c r="X316" s="98">
        <f>W316*K316</f>
        <v>0.058</v>
      </c>
      <c r="Y316" s="98">
        <v>0</v>
      </c>
      <c r="Z316" s="99">
        <f>Y316*K316</f>
        <v>0</v>
      </c>
      <c r="AQ316" s="10" t="s">
        <v>259</v>
      </c>
      <c r="AS316" s="10" t="s">
        <v>256</v>
      </c>
      <c r="AT316" s="10" t="s">
        <v>20</v>
      </c>
      <c r="AX316" s="10" t="s">
        <v>145</v>
      </c>
      <c r="BD316" s="68">
        <f>IF(T316="základní",N316,0)</f>
        <v>0</v>
      </c>
      <c r="BE316" s="68">
        <f>IF(T316="snížená",N316,0)</f>
        <v>0</v>
      </c>
      <c r="BF316" s="68">
        <f>IF(T316="zákl. přenesená",N316,0)</f>
        <v>0</v>
      </c>
      <c r="BG316" s="68">
        <f>IF(T316="sníž. přenesená",N316,0)</f>
        <v>0</v>
      </c>
      <c r="BH316" s="68">
        <f>IF(T316="nulová",N316,0)</f>
        <v>0</v>
      </c>
      <c r="BI316" s="10" t="s">
        <v>20</v>
      </c>
      <c r="BJ316" s="68">
        <f>ROUND(L316*K316,2)</f>
        <v>0</v>
      </c>
      <c r="BK316" s="10" t="s">
        <v>210</v>
      </c>
      <c r="BL316" s="10"/>
    </row>
    <row r="317" spans="2:64" s="18" customFormat="1" ht="20.4" customHeight="1">
      <c r="B317" s="19"/>
      <c r="C317" s="100" t="s">
        <v>585</v>
      </c>
      <c r="D317" s="100" t="s">
        <v>256</v>
      </c>
      <c r="E317" s="101" t="s">
        <v>586</v>
      </c>
      <c r="F317" s="460" t="s">
        <v>587</v>
      </c>
      <c r="G317" s="461"/>
      <c r="H317" s="461"/>
      <c r="I317" s="461"/>
      <c r="J317" s="102" t="s">
        <v>194</v>
      </c>
      <c r="K317" s="103">
        <v>1</v>
      </c>
      <c r="L317" s="454"/>
      <c r="M317" s="455"/>
      <c r="N317" s="456">
        <f>ROUND(L317*K317,2)</f>
        <v>0</v>
      </c>
      <c r="O317" s="457"/>
      <c r="P317" s="457"/>
      <c r="Q317" s="457"/>
      <c r="R317" s="22"/>
      <c r="S317" s="458" t="s">
        <v>3</v>
      </c>
      <c r="T317" s="458" t="s">
        <v>45</v>
      </c>
      <c r="U317" s="459">
        <v>0.607</v>
      </c>
      <c r="V317" s="98">
        <f>U317*K317</f>
        <v>0.607</v>
      </c>
      <c r="W317" s="98">
        <v>0.029</v>
      </c>
      <c r="X317" s="98">
        <f>W317*K317</f>
        <v>0.029</v>
      </c>
      <c r="Y317" s="98">
        <v>0</v>
      </c>
      <c r="Z317" s="99">
        <f>Y317*K317</f>
        <v>0</v>
      </c>
      <c r="AQ317" s="10" t="s">
        <v>259</v>
      </c>
      <c r="AS317" s="10" t="s">
        <v>256</v>
      </c>
      <c r="AT317" s="10" t="s">
        <v>20</v>
      </c>
      <c r="AX317" s="10" t="s">
        <v>145</v>
      </c>
      <c r="BD317" s="68">
        <f>IF(T317="základní",N317,0)</f>
        <v>0</v>
      </c>
      <c r="BE317" s="68">
        <f>IF(T317="snížená",N317,0)</f>
        <v>0</v>
      </c>
      <c r="BF317" s="68">
        <f>IF(T317="zákl. přenesená",N317,0)</f>
        <v>0</v>
      </c>
      <c r="BG317" s="68">
        <f>IF(T317="sníž. přenesená",N317,0)</f>
        <v>0</v>
      </c>
      <c r="BH317" s="68">
        <f>IF(T317="nulová",N317,0)</f>
        <v>0</v>
      </c>
      <c r="BI317" s="10" t="s">
        <v>20</v>
      </c>
      <c r="BJ317" s="68">
        <f>ROUND(L317*K317,2)</f>
        <v>0</v>
      </c>
      <c r="BK317" s="10" t="s">
        <v>210</v>
      </c>
      <c r="BL317" s="10"/>
    </row>
    <row r="318" spans="2:62" s="89" customFormat="1" ht="29.85" customHeight="1">
      <c r="B318" s="83"/>
      <c r="C318" s="84"/>
      <c r="D318" s="93" t="s">
        <v>125</v>
      </c>
      <c r="E318" s="93"/>
      <c r="F318" s="93"/>
      <c r="G318" s="93"/>
      <c r="H318" s="93"/>
      <c r="I318" s="93"/>
      <c r="J318" s="93"/>
      <c r="K318" s="93"/>
      <c r="L318" s="93"/>
      <c r="M318" s="93"/>
      <c r="N318" s="472">
        <f>BJ318</f>
        <v>0</v>
      </c>
      <c r="O318" s="465"/>
      <c r="P318" s="465"/>
      <c r="Q318" s="465"/>
      <c r="R318" s="86"/>
      <c r="S318" s="465"/>
      <c r="T318" s="465"/>
      <c r="U318" s="466"/>
      <c r="V318" s="87">
        <f>SUM(V319:V322)</f>
        <v>1.979</v>
      </c>
      <c r="W318" s="84"/>
      <c r="X318" s="87">
        <f>SUM(X319:X322)</f>
        <v>0</v>
      </c>
      <c r="Y318" s="84"/>
      <c r="Z318" s="88">
        <f>SUM(Z319:Z322)</f>
        <v>0</v>
      </c>
      <c r="AQ318" s="90" t="s">
        <v>324</v>
      </c>
      <c r="AS318" s="91" t="s">
        <v>79</v>
      </c>
      <c r="AT318" s="91" t="s">
        <v>20</v>
      </c>
      <c r="AX318" s="90" t="s">
        <v>145</v>
      </c>
      <c r="BJ318" s="92">
        <f>SUM(BJ319:BJ322)</f>
        <v>0</v>
      </c>
    </row>
    <row r="319" spans="2:64" s="18" customFormat="1" ht="28.95" customHeight="1">
      <c r="B319" s="19"/>
      <c r="C319" s="94" t="s">
        <v>588</v>
      </c>
      <c r="D319" s="94" t="s">
        <v>147</v>
      </c>
      <c r="E319" s="95" t="s">
        <v>589</v>
      </c>
      <c r="F319" s="479" t="s">
        <v>590</v>
      </c>
      <c r="G319" s="457"/>
      <c r="H319" s="457"/>
      <c r="I319" s="457"/>
      <c r="J319" s="96" t="s">
        <v>266</v>
      </c>
      <c r="K319" s="97">
        <v>1</v>
      </c>
      <c r="L319" s="482">
        <f>'Silnoproudé elektroinstalace'!K46</f>
        <v>0</v>
      </c>
      <c r="M319" s="457"/>
      <c r="N319" s="482">
        <f>ROUND(L319*K319,2)</f>
        <v>0</v>
      </c>
      <c r="O319" s="457"/>
      <c r="P319" s="457"/>
      <c r="Q319" s="457"/>
      <c r="R319" s="22"/>
      <c r="S319" s="457" t="s">
        <v>3</v>
      </c>
      <c r="T319" s="457" t="s">
        <v>45</v>
      </c>
      <c r="U319" s="462">
        <v>0.078</v>
      </c>
      <c r="V319" s="98">
        <f>U319*K319</f>
        <v>0.078</v>
      </c>
      <c r="W319" s="98">
        <v>0</v>
      </c>
      <c r="X319" s="98">
        <f>W319*K319</f>
        <v>0</v>
      </c>
      <c r="Y319" s="98">
        <v>0</v>
      </c>
      <c r="Z319" s="99">
        <f>Y319*K319</f>
        <v>0</v>
      </c>
      <c r="AQ319" s="10" t="s">
        <v>161</v>
      </c>
      <c r="AS319" s="10" t="s">
        <v>147</v>
      </c>
      <c r="AT319" s="10" t="s">
        <v>90</v>
      </c>
      <c r="AX319" s="10" t="s">
        <v>145</v>
      </c>
      <c r="BD319" s="68">
        <f>IF(T319="základní",N319,0)</f>
        <v>0</v>
      </c>
      <c r="BE319" s="68">
        <f>IF(T319="snížená",N319,0)</f>
        <v>0</v>
      </c>
      <c r="BF319" s="68">
        <f>IF(T319="zákl. přenesená",N319,0)</f>
        <v>0</v>
      </c>
      <c r="BG319" s="68">
        <f>IF(T319="sníž. přenesená",N319,0)</f>
        <v>0</v>
      </c>
      <c r="BH319" s="68">
        <f>IF(T319="nulová",N319,0)</f>
        <v>0</v>
      </c>
      <c r="BI319" s="10" t="s">
        <v>20</v>
      </c>
      <c r="BJ319" s="68">
        <f>ROUND(L319*K319,2)</f>
        <v>0</v>
      </c>
      <c r="BK319" s="10" t="s">
        <v>161</v>
      </c>
      <c r="BL319" s="10"/>
    </row>
    <row r="320" spans="2:64" s="18" customFormat="1" ht="28.95" customHeight="1">
      <c r="B320" s="19"/>
      <c r="C320" s="94" t="s">
        <v>591</v>
      </c>
      <c r="D320" s="94" t="s">
        <v>147</v>
      </c>
      <c r="E320" s="95" t="s">
        <v>592</v>
      </c>
      <c r="F320" s="479" t="s">
        <v>593</v>
      </c>
      <c r="G320" s="457"/>
      <c r="H320" s="457"/>
      <c r="I320" s="457"/>
      <c r="J320" s="96" t="s">
        <v>266</v>
      </c>
      <c r="K320" s="97">
        <v>1</v>
      </c>
      <c r="L320" s="482">
        <f>'Slaboproudé elektroinstalace'!J132</f>
        <v>0</v>
      </c>
      <c r="M320" s="457"/>
      <c r="N320" s="482">
        <f>ROUND(L320*K320,2)</f>
        <v>0</v>
      </c>
      <c r="O320" s="457"/>
      <c r="P320" s="457"/>
      <c r="Q320" s="457"/>
      <c r="R320" s="22"/>
      <c r="S320" s="457" t="s">
        <v>3</v>
      </c>
      <c r="T320" s="457" t="s">
        <v>45</v>
      </c>
      <c r="U320" s="462">
        <v>0.08</v>
      </c>
      <c r="V320" s="98">
        <f>U320*K320</f>
        <v>0.08</v>
      </c>
      <c r="W320" s="98">
        <v>0</v>
      </c>
      <c r="X320" s="98">
        <f>W320*K320</f>
        <v>0</v>
      </c>
      <c r="Y320" s="98">
        <v>0</v>
      </c>
      <c r="Z320" s="99">
        <f>Y320*K320</f>
        <v>0</v>
      </c>
      <c r="AQ320" s="10" t="s">
        <v>161</v>
      </c>
      <c r="AS320" s="10" t="s">
        <v>147</v>
      </c>
      <c r="AT320" s="10" t="s">
        <v>90</v>
      </c>
      <c r="AX320" s="10" t="s">
        <v>145</v>
      </c>
      <c r="BD320" s="68">
        <f>IF(T320="základní",N320,0)</f>
        <v>0</v>
      </c>
      <c r="BE320" s="68">
        <f>IF(T320="snížená",N320,0)</f>
        <v>0</v>
      </c>
      <c r="BF320" s="68">
        <f>IF(T320="zákl. přenesená",N320,0)</f>
        <v>0</v>
      </c>
      <c r="BG320" s="68">
        <f>IF(T320="sníž. přenesená",N320,0)</f>
        <v>0</v>
      </c>
      <c r="BH320" s="68">
        <f>IF(T320="nulová",N320,0)</f>
        <v>0</v>
      </c>
      <c r="BI320" s="10" t="s">
        <v>20</v>
      </c>
      <c r="BJ320" s="68">
        <f>ROUND(L320*K320,2)</f>
        <v>0</v>
      </c>
      <c r="BK320" s="10" t="s">
        <v>161</v>
      </c>
      <c r="BL320" s="10"/>
    </row>
    <row r="321" spans="2:64" s="18" customFormat="1" ht="28.95" customHeight="1">
      <c r="B321" s="19"/>
      <c r="C321" s="94" t="s">
        <v>594</v>
      </c>
      <c r="D321" s="94" t="s">
        <v>147</v>
      </c>
      <c r="E321" s="95" t="s">
        <v>595</v>
      </c>
      <c r="F321" s="479" t="s">
        <v>596</v>
      </c>
      <c r="G321" s="457"/>
      <c r="H321" s="457"/>
      <c r="I321" s="457"/>
      <c r="J321" s="96" t="s">
        <v>266</v>
      </c>
      <c r="K321" s="97">
        <v>1</v>
      </c>
      <c r="L321" s="480"/>
      <c r="M321" s="481"/>
      <c r="N321" s="482">
        <f>ROUND(L321*K321,2)</f>
        <v>0</v>
      </c>
      <c r="O321" s="457"/>
      <c r="P321" s="457"/>
      <c r="Q321" s="457"/>
      <c r="R321" s="22"/>
      <c r="S321" s="458" t="s">
        <v>3</v>
      </c>
      <c r="T321" s="458" t="s">
        <v>45</v>
      </c>
      <c r="U321" s="459">
        <v>0.607</v>
      </c>
      <c r="V321" s="98">
        <f>U321*K321</f>
        <v>0.607</v>
      </c>
      <c r="W321" s="98">
        <v>0</v>
      </c>
      <c r="X321" s="98">
        <f>W321*K321</f>
        <v>0</v>
      </c>
      <c r="Y321" s="98">
        <v>0</v>
      </c>
      <c r="Z321" s="99">
        <f>Y321*K321</f>
        <v>0</v>
      </c>
      <c r="AQ321" s="10" t="s">
        <v>161</v>
      </c>
      <c r="AS321" s="10" t="s">
        <v>147</v>
      </c>
      <c r="AT321" s="10" t="s">
        <v>90</v>
      </c>
      <c r="AX321" s="10" t="s">
        <v>145</v>
      </c>
      <c r="BD321" s="68">
        <f>IF(T321="základní",N321,0)</f>
        <v>0</v>
      </c>
      <c r="BE321" s="68">
        <f>IF(T321="snížená",N321,0)</f>
        <v>0</v>
      </c>
      <c r="BF321" s="68">
        <f>IF(T321="zákl. přenesená",N321,0)</f>
        <v>0</v>
      </c>
      <c r="BG321" s="68">
        <f>IF(T321="sníž. přenesená",N321,0)</f>
        <v>0</v>
      </c>
      <c r="BH321" s="68">
        <f>IF(T321="nulová",N321,0)</f>
        <v>0</v>
      </c>
      <c r="BI321" s="10" t="s">
        <v>20</v>
      </c>
      <c r="BJ321" s="68">
        <f>ROUND(L321*K321,2)</f>
        <v>0</v>
      </c>
      <c r="BK321" s="10" t="s">
        <v>161</v>
      </c>
      <c r="BL321" s="10"/>
    </row>
    <row r="322" spans="2:64" s="18" customFormat="1" ht="28.95" customHeight="1">
      <c r="B322" s="19"/>
      <c r="C322" s="94" t="s">
        <v>597</v>
      </c>
      <c r="D322" s="94" t="s">
        <v>147</v>
      </c>
      <c r="E322" s="95" t="s">
        <v>598</v>
      </c>
      <c r="F322" s="479" t="s">
        <v>599</v>
      </c>
      <c r="G322" s="457"/>
      <c r="H322" s="457"/>
      <c r="I322" s="457"/>
      <c r="J322" s="96" t="s">
        <v>194</v>
      </c>
      <c r="K322" s="97">
        <v>2</v>
      </c>
      <c r="L322" s="480"/>
      <c r="M322" s="481"/>
      <c r="N322" s="482">
        <f>ROUND(L322*K322,2)</f>
        <v>0</v>
      </c>
      <c r="O322" s="457"/>
      <c r="P322" s="457"/>
      <c r="Q322" s="457"/>
      <c r="R322" s="22"/>
      <c r="S322" s="458" t="s">
        <v>3</v>
      </c>
      <c r="T322" s="458" t="s">
        <v>45</v>
      </c>
      <c r="U322" s="459">
        <v>0.607</v>
      </c>
      <c r="V322" s="106">
        <f>U322*K322</f>
        <v>1.214</v>
      </c>
      <c r="W322" s="106">
        <v>0</v>
      </c>
      <c r="X322" s="106">
        <f>W322*K322</f>
        <v>0</v>
      </c>
      <c r="Y322" s="106">
        <v>0</v>
      </c>
      <c r="Z322" s="107">
        <f>Y322*K322</f>
        <v>0</v>
      </c>
      <c r="AB322" s="108"/>
      <c r="AC322" s="108"/>
      <c r="AD322" s="108"/>
      <c r="AQ322" s="10" t="s">
        <v>161</v>
      </c>
      <c r="AS322" s="10" t="s">
        <v>147</v>
      </c>
      <c r="AT322" s="10" t="s">
        <v>90</v>
      </c>
      <c r="AX322" s="10" t="s">
        <v>145</v>
      </c>
      <c r="BD322" s="68">
        <f>IF(T322="základní",N322,0)</f>
        <v>0</v>
      </c>
      <c r="BE322" s="68">
        <f>IF(T322="snížená",N322,0)</f>
        <v>0</v>
      </c>
      <c r="BF322" s="68">
        <f>IF(T322="zákl. přenesená",N322,0)</f>
        <v>0</v>
      </c>
      <c r="BG322" s="68">
        <f>IF(T322="sníž. přenesená",N322,0)</f>
        <v>0</v>
      </c>
      <c r="BH322" s="68">
        <f>IF(T322="nulová",N322,0)</f>
        <v>0</v>
      </c>
      <c r="BI322" s="10" t="s">
        <v>20</v>
      </c>
      <c r="BJ322" s="68">
        <f>ROUND(L322*K322,2)</f>
        <v>0</v>
      </c>
      <c r="BK322" s="10" t="s">
        <v>161</v>
      </c>
      <c r="BL322" s="10"/>
    </row>
    <row r="323" spans="2:18" s="18" customFormat="1" ht="6.9" customHeight="1">
      <c r="B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8"/>
    </row>
  </sheetData>
  <sheetProtection password="C477" sheet="1" objects="1" scenarios="1"/>
  <mergeCells count="769">
    <mergeCell ref="F271:I271"/>
    <mergeCell ref="L271:M271"/>
    <mergeCell ref="N271:Q271"/>
    <mergeCell ref="S271:U271"/>
    <mergeCell ref="F268:I268"/>
    <mergeCell ref="L268:M268"/>
    <mergeCell ref="N268:Q268"/>
    <mergeCell ref="S268:U268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D119:H119"/>
    <mergeCell ref="N119:Q119"/>
    <mergeCell ref="L121:Q121"/>
    <mergeCell ref="C127:Q127"/>
    <mergeCell ref="F129:P129"/>
    <mergeCell ref="M131:P131"/>
    <mergeCell ref="N113:Q113"/>
    <mergeCell ref="N114:Q114"/>
    <mergeCell ref="N116:Q116"/>
    <mergeCell ref="D117:H117"/>
    <mergeCell ref="N117:Q117"/>
    <mergeCell ref="D118:H118"/>
    <mergeCell ref="N118:Q118"/>
    <mergeCell ref="F141:I141"/>
    <mergeCell ref="L141:M141"/>
    <mergeCell ref="N141:Q141"/>
    <mergeCell ref="F142:I142"/>
    <mergeCell ref="L142:M142"/>
    <mergeCell ref="N142:Q142"/>
    <mergeCell ref="M133:Q133"/>
    <mergeCell ref="M134:Q134"/>
    <mergeCell ref="F136:I136"/>
    <mergeCell ref="L136:M136"/>
    <mergeCell ref="N136:Q136"/>
    <mergeCell ref="F140:I140"/>
    <mergeCell ref="L140:M140"/>
    <mergeCell ref="N140:Q140"/>
    <mergeCell ref="N137:Q137"/>
    <mergeCell ref="N138:Q138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3:I163"/>
    <mergeCell ref="L163:M163"/>
    <mergeCell ref="N163:Q163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F174:I174"/>
    <mergeCell ref="L174:M174"/>
    <mergeCell ref="N174:Q174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9:I179"/>
    <mergeCell ref="L179:M179"/>
    <mergeCell ref="N179:Q179"/>
    <mergeCell ref="F186:I186"/>
    <mergeCell ref="L186:M186"/>
    <mergeCell ref="N186:Q186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204:I204"/>
    <mergeCell ref="L204:M204"/>
    <mergeCell ref="N204:Q204"/>
    <mergeCell ref="F206:I206"/>
    <mergeCell ref="L206:M206"/>
    <mergeCell ref="N206:Q206"/>
    <mergeCell ref="N205:Q205"/>
    <mergeCell ref="F201:I201"/>
    <mergeCell ref="L201:M201"/>
    <mergeCell ref="N201:Q201"/>
    <mergeCell ref="F202:I202"/>
    <mergeCell ref="L202:M202"/>
    <mergeCell ref="N202:Q20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26:I226"/>
    <mergeCell ref="L226:M226"/>
    <mergeCell ref="N226:Q226"/>
    <mergeCell ref="F227:I227"/>
    <mergeCell ref="L227:M227"/>
    <mergeCell ref="N227:Q227"/>
    <mergeCell ref="F223:I223"/>
    <mergeCell ref="L223:M223"/>
    <mergeCell ref="N223:Q223"/>
    <mergeCell ref="F224:I224"/>
    <mergeCell ref="L224:M224"/>
    <mergeCell ref="N224:Q224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1:I231"/>
    <mergeCell ref="L231:M231"/>
    <mergeCell ref="N231:Q231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50:I250"/>
    <mergeCell ref="L250:M250"/>
    <mergeCell ref="N250:Q250"/>
    <mergeCell ref="F251:I251"/>
    <mergeCell ref="L251:M251"/>
    <mergeCell ref="N251:Q251"/>
    <mergeCell ref="F247:I247"/>
    <mergeCell ref="L247:M247"/>
    <mergeCell ref="N247:Q247"/>
    <mergeCell ref="F249:I249"/>
    <mergeCell ref="L249:M249"/>
    <mergeCell ref="N249:Q249"/>
    <mergeCell ref="N248:Q248"/>
    <mergeCell ref="F254:I254"/>
    <mergeCell ref="L254:M254"/>
    <mergeCell ref="N254:Q254"/>
    <mergeCell ref="F255:I255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F258:I258"/>
    <mergeCell ref="L258:M258"/>
    <mergeCell ref="N258:Q25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77:I277"/>
    <mergeCell ref="L277:M277"/>
    <mergeCell ref="N277:Q277"/>
    <mergeCell ref="F278:I278"/>
    <mergeCell ref="L278:M278"/>
    <mergeCell ref="N278:Q278"/>
    <mergeCell ref="F274:I274"/>
    <mergeCell ref="L274:M274"/>
    <mergeCell ref="N274:Q274"/>
    <mergeCell ref="F275:I275"/>
    <mergeCell ref="L275:M275"/>
    <mergeCell ref="N275:Q275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N279:Q279"/>
    <mergeCell ref="F280:I280"/>
    <mergeCell ref="L280:M280"/>
    <mergeCell ref="N280:Q280"/>
    <mergeCell ref="F285:I285"/>
    <mergeCell ref="L285:M285"/>
    <mergeCell ref="N285:Q285"/>
    <mergeCell ref="F287:I287"/>
    <mergeCell ref="L287:M287"/>
    <mergeCell ref="N287:Q287"/>
    <mergeCell ref="F283:I283"/>
    <mergeCell ref="L283:M283"/>
    <mergeCell ref="N283:Q283"/>
    <mergeCell ref="F284:I284"/>
    <mergeCell ref="L284:M284"/>
    <mergeCell ref="N284:Q284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91:I291"/>
    <mergeCell ref="L291:M291"/>
    <mergeCell ref="N291:Q291"/>
    <mergeCell ref="F289:I289"/>
    <mergeCell ref="L289:M289"/>
    <mergeCell ref="N289:Q289"/>
    <mergeCell ref="F290:I290"/>
    <mergeCell ref="F303:I303"/>
    <mergeCell ref="L303:M303"/>
    <mergeCell ref="N303:Q303"/>
    <mergeCell ref="F300:I300"/>
    <mergeCell ref="L300:M300"/>
    <mergeCell ref="N300:Q300"/>
    <mergeCell ref="F301:I301"/>
    <mergeCell ref="F297:I297"/>
    <mergeCell ref="L297:M297"/>
    <mergeCell ref="N297:Q297"/>
    <mergeCell ref="F298:I298"/>
    <mergeCell ref="L298:M298"/>
    <mergeCell ref="N298:Q298"/>
    <mergeCell ref="F307:I307"/>
    <mergeCell ref="L307:M307"/>
    <mergeCell ref="N307:Q307"/>
    <mergeCell ref="F309:I309"/>
    <mergeCell ref="L309:M309"/>
    <mergeCell ref="N309:Q309"/>
    <mergeCell ref="N308:Q308"/>
    <mergeCell ref="F305:I305"/>
    <mergeCell ref="L305:M305"/>
    <mergeCell ref="N305:Q305"/>
    <mergeCell ref="F306:I306"/>
    <mergeCell ref="L306:M306"/>
    <mergeCell ref="N306:Q306"/>
    <mergeCell ref="F313:I313"/>
    <mergeCell ref="L313:M313"/>
    <mergeCell ref="N313:Q313"/>
    <mergeCell ref="F315:I315"/>
    <mergeCell ref="L315:M315"/>
    <mergeCell ref="N315:Q315"/>
    <mergeCell ref="N314:Q314"/>
    <mergeCell ref="F310:I310"/>
    <mergeCell ref="L310:M310"/>
    <mergeCell ref="N310:Q310"/>
    <mergeCell ref="F312:I312"/>
    <mergeCell ref="L312:M312"/>
    <mergeCell ref="N312:Q312"/>
    <mergeCell ref="N311:Q311"/>
    <mergeCell ref="N316:Q316"/>
    <mergeCell ref="F317:I317"/>
    <mergeCell ref="L317:M317"/>
    <mergeCell ref="N317:Q317"/>
    <mergeCell ref="F319:I319"/>
    <mergeCell ref="L319:M319"/>
    <mergeCell ref="N319:Q319"/>
    <mergeCell ref="N318:Q318"/>
    <mergeCell ref="F316:I316"/>
    <mergeCell ref="L316:M316"/>
    <mergeCell ref="F322:I322"/>
    <mergeCell ref="L322:M322"/>
    <mergeCell ref="N322:Q322"/>
    <mergeCell ref="F320:I320"/>
    <mergeCell ref="L320:M320"/>
    <mergeCell ref="N320:Q320"/>
    <mergeCell ref="F321:I321"/>
    <mergeCell ref="L321:M321"/>
    <mergeCell ref="N321:Q321"/>
    <mergeCell ref="N286:Q286"/>
    <mergeCell ref="N292:Q292"/>
    <mergeCell ref="N304:Q304"/>
    <mergeCell ref="N203:Q203"/>
    <mergeCell ref="S136:U136"/>
    <mergeCell ref="S137:U137"/>
    <mergeCell ref="S138:U138"/>
    <mergeCell ref="N228:Q228"/>
    <mergeCell ref="N230:Q230"/>
    <mergeCell ref="N232:Q232"/>
    <mergeCell ref="N171:Q171"/>
    <mergeCell ref="N173:Q173"/>
    <mergeCell ref="N178:Q178"/>
    <mergeCell ref="N180:Q180"/>
    <mergeCell ref="N185:Q185"/>
    <mergeCell ref="N194:Q194"/>
    <mergeCell ref="N139:Q139"/>
    <mergeCell ref="N143:Q143"/>
    <mergeCell ref="N149:Q149"/>
    <mergeCell ref="N162:Q162"/>
    <mergeCell ref="N170:Q170"/>
    <mergeCell ref="N225:Q225"/>
    <mergeCell ref="N299:Q299"/>
    <mergeCell ref="N295:Q295"/>
    <mergeCell ref="S139:U139"/>
    <mergeCell ref="S140:U140"/>
    <mergeCell ref="S141:U141"/>
    <mergeCell ref="S142:U142"/>
    <mergeCell ref="S143:U143"/>
    <mergeCell ref="S144:U144"/>
    <mergeCell ref="H1:K1"/>
    <mergeCell ref="S2:AB2"/>
    <mergeCell ref="N276:Q276"/>
    <mergeCell ref="F272:I272"/>
    <mergeCell ref="L272:M272"/>
    <mergeCell ref="N272:Q272"/>
    <mergeCell ref="F273:I273"/>
    <mergeCell ref="L273:M273"/>
    <mergeCell ref="N273:Q273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S151:U151"/>
    <mergeCell ref="S152:U152"/>
    <mergeCell ref="S153:U153"/>
    <mergeCell ref="S154:U154"/>
    <mergeCell ref="S155:U155"/>
    <mergeCell ref="S156:U156"/>
    <mergeCell ref="S145:U145"/>
    <mergeCell ref="S146:U146"/>
    <mergeCell ref="S147:U147"/>
    <mergeCell ref="S148:U148"/>
    <mergeCell ref="S149:U149"/>
    <mergeCell ref="S150:U150"/>
    <mergeCell ref="S163:U163"/>
    <mergeCell ref="S164:U164"/>
    <mergeCell ref="S165:U165"/>
    <mergeCell ref="S166:U166"/>
    <mergeCell ref="S167:U167"/>
    <mergeCell ref="S168:U168"/>
    <mergeCell ref="S157:U157"/>
    <mergeCell ref="S158:U158"/>
    <mergeCell ref="S159:U159"/>
    <mergeCell ref="S160:U160"/>
    <mergeCell ref="S161:U161"/>
    <mergeCell ref="S162:U162"/>
    <mergeCell ref="S175:U175"/>
    <mergeCell ref="S176:U176"/>
    <mergeCell ref="S177:U177"/>
    <mergeCell ref="S178:U178"/>
    <mergeCell ref="S179:U179"/>
    <mergeCell ref="S180:U180"/>
    <mergeCell ref="S169:U169"/>
    <mergeCell ref="S170:U170"/>
    <mergeCell ref="S171:U171"/>
    <mergeCell ref="S172:U172"/>
    <mergeCell ref="S173:U173"/>
    <mergeCell ref="S174:U174"/>
    <mergeCell ref="S187:U187"/>
    <mergeCell ref="S188:U188"/>
    <mergeCell ref="S189:U189"/>
    <mergeCell ref="S190:U190"/>
    <mergeCell ref="S191:U191"/>
    <mergeCell ref="S192:U192"/>
    <mergeCell ref="S181:U181"/>
    <mergeCell ref="S182:U182"/>
    <mergeCell ref="S183:U183"/>
    <mergeCell ref="S184:U184"/>
    <mergeCell ref="S185:U185"/>
    <mergeCell ref="S186:U186"/>
    <mergeCell ref="S199:U199"/>
    <mergeCell ref="S200:U200"/>
    <mergeCell ref="S201:U201"/>
    <mergeCell ref="S202:U202"/>
    <mergeCell ref="S203:U203"/>
    <mergeCell ref="S204:U204"/>
    <mergeCell ref="S193:U193"/>
    <mergeCell ref="S194:U194"/>
    <mergeCell ref="S195:U195"/>
    <mergeCell ref="S196:U196"/>
    <mergeCell ref="S197:U197"/>
    <mergeCell ref="S198:U198"/>
    <mergeCell ref="S211:U211"/>
    <mergeCell ref="S212:U212"/>
    <mergeCell ref="S213:U213"/>
    <mergeCell ref="S214:U214"/>
    <mergeCell ref="S215:U215"/>
    <mergeCell ref="S216:U216"/>
    <mergeCell ref="S205:U205"/>
    <mergeCell ref="S206:U206"/>
    <mergeCell ref="S207:U207"/>
    <mergeCell ref="S208:U208"/>
    <mergeCell ref="S209:U209"/>
    <mergeCell ref="S210:U210"/>
    <mergeCell ref="S223:U223"/>
    <mergeCell ref="S224:U224"/>
    <mergeCell ref="S225:U225"/>
    <mergeCell ref="S226:U226"/>
    <mergeCell ref="S227:U227"/>
    <mergeCell ref="S228:U228"/>
    <mergeCell ref="S217:U217"/>
    <mergeCell ref="S218:U218"/>
    <mergeCell ref="S219:U219"/>
    <mergeCell ref="S220:U220"/>
    <mergeCell ref="S221:U221"/>
    <mergeCell ref="S222:U222"/>
    <mergeCell ref="S235:U235"/>
    <mergeCell ref="S236:U236"/>
    <mergeCell ref="S237:U237"/>
    <mergeCell ref="S238:U238"/>
    <mergeCell ref="S239:U239"/>
    <mergeCell ref="S240:U240"/>
    <mergeCell ref="S229:U229"/>
    <mergeCell ref="S230:U230"/>
    <mergeCell ref="S231:U231"/>
    <mergeCell ref="S232:U232"/>
    <mergeCell ref="S233:U233"/>
    <mergeCell ref="S234:U234"/>
    <mergeCell ref="S247:U247"/>
    <mergeCell ref="S248:U248"/>
    <mergeCell ref="S249:U249"/>
    <mergeCell ref="S250:U250"/>
    <mergeCell ref="S251:U251"/>
    <mergeCell ref="S252:U252"/>
    <mergeCell ref="S241:U241"/>
    <mergeCell ref="S242:U242"/>
    <mergeCell ref="S243:U243"/>
    <mergeCell ref="S244:U244"/>
    <mergeCell ref="S245:U245"/>
    <mergeCell ref="S246:U246"/>
    <mergeCell ref="S259:U259"/>
    <mergeCell ref="S260:U260"/>
    <mergeCell ref="S261:U261"/>
    <mergeCell ref="S262:U262"/>
    <mergeCell ref="S263:U263"/>
    <mergeCell ref="S264:U264"/>
    <mergeCell ref="S253:U253"/>
    <mergeCell ref="S254:U254"/>
    <mergeCell ref="S255:U255"/>
    <mergeCell ref="S256:U256"/>
    <mergeCell ref="S257:U257"/>
    <mergeCell ref="S258:U258"/>
    <mergeCell ref="S273:U273"/>
    <mergeCell ref="S274:U274"/>
    <mergeCell ref="S275:U275"/>
    <mergeCell ref="S276:U276"/>
    <mergeCell ref="S277:U277"/>
    <mergeCell ref="S278:U278"/>
    <mergeCell ref="S265:U265"/>
    <mergeCell ref="S266:U266"/>
    <mergeCell ref="S267:U267"/>
    <mergeCell ref="S269:U269"/>
    <mergeCell ref="S270:U270"/>
    <mergeCell ref="S272:U272"/>
    <mergeCell ref="S285:U285"/>
    <mergeCell ref="S286:U286"/>
    <mergeCell ref="S287:U287"/>
    <mergeCell ref="S288:U288"/>
    <mergeCell ref="S291:U291"/>
    <mergeCell ref="S292:U292"/>
    <mergeCell ref="S289:U289"/>
    <mergeCell ref="S279:U279"/>
    <mergeCell ref="S280:U280"/>
    <mergeCell ref="S281:U281"/>
    <mergeCell ref="S282:U282"/>
    <mergeCell ref="S283:U283"/>
    <mergeCell ref="S284:U284"/>
    <mergeCell ref="S308:U308"/>
    <mergeCell ref="S309:U309"/>
    <mergeCell ref="S310:U310"/>
    <mergeCell ref="S311:U311"/>
    <mergeCell ref="S312:U312"/>
    <mergeCell ref="S313:U313"/>
    <mergeCell ref="S299:U299"/>
    <mergeCell ref="S303:U303"/>
    <mergeCell ref="S304:U304"/>
    <mergeCell ref="S305:U305"/>
    <mergeCell ref="S306:U306"/>
    <mergeCell ref="S307:U307"/>
    <mergeCell ref="S300:U300"/>
    <mergeCell ref="S320:U320"/>
    <mergeCell ref="S321:U321"/>
    <mergeCell ref="S322:U322"/>
    <mergeCell ref="S314:U314"/>
    <mergeCell ref="S315:U315"/>
    <mergeCell ref="S316:U316"/>
    <mergeCell ref="S317:U317"/>
    <mergeCell ref="S318:U318"/>
    <mergeCell ref="S319:U319"/>
    <mergeCell ref="L290:M290"/>
    <mergeCell ref="N290:Q290"/>
    <mergeCell ref="S290:U290"/>
    <mergeCell ref="L301:M301"/>
    <mergeCell ref="N301:Q301"/>
    <mergeCell ref="S301:U301"/>
    <mergeCell ref="F302:I302"/>
    <mergeCell ref="L302:M302"/>
    <mergeCell ref="N302:Q302"/>
    <mergeCell ref="S302:U302"/>
    <mergeCell ref="S293:U293"/>
    <mergeCell ref="S294:U294"/>
    <mergeCell ref="S295:U295"/>
    <mergeCell ref="S296:U296"/>
    <mergeCell ref="S297:U297"/>
    <mergeCell ref="S298:U298"/>
    <mergeCell ref="F299:I299"/>
    <mergeCell ref="L299:M299"/>
    <mergeCell ref="F295:I295"/>
    <mergeCell ref="L295:M295"/>
    <mergeCell ref="F296:I296"/>
    <mergeCell ref="L296:M296"/>
    <mergeCell ref="N296:Q296"/>
    <mergeCell ref="F293:I293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6" tooltip="Rozpočet" display="3) Rozpočet"/>
    <hyperlink ref="S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C1">
      <selection activeCell="E60" sqref="E60"/>
    </sheetView>
  </sheetViews>
  <sheetFormatPr defaultColWidth="11.5" defaultRowHeight="13.5"/>
  <cols>
    <col min="1" max="1" width="9" style="140" customWidth="1"/>
    <col min="2" max="2" width="13.66015625" style="141" hidden="1" customWidth="1"/>
    <col min="3" max="3" width="62.66015625" style="141" customWidth="1"/>
    <col min="4" max="4" width="5.16015625" style="141" bestFit="1" customWidth="1"/>
    <col min="5" max="6" width="14.16015625" style="142" customWidth="1"/>
    <col min="7" max="7" width="16.5" style="142" customWidth="1"/>
    <col min="8" max="8" width="12.5" style="142" bestFit="1" customWidth="1"/>
    <col min="9" max="9" width="16.33203125" style="142" bestFit="1" customWidth="1"/>
    <col min="10" max="10" width="11.5" style="142" bestFit="1" customWidth="1"/>
    <col min="11" max="11" width="18.5" style="142" bestFit="1" customWidth="1"/>
    <col min="12" max="12" width="11.5" style="6" customWidth="1"/>
    <col min="13" max="13" width="12.83203125" style="6" hidden="1" customWidth="1"/>
    <col min="14" max="16384" width="11.5" style="6" customWidth="1"/>
  </cols>
  <sheetData>
    <row r="1" spans="1:13" ht="13.8">
      <c r="A1" s="109" t="s">
        <v>689</v>
      </c>
      <c r="B1" s="7" t="s">
        <v>688</v>
      </c>
      <c r="C1" s="110" t="s">
        <v>687</v>
      </c>
      <c r="D1" s="110" t="s">
        <v>686</v>
      </c>
      <c r="E1" s="111" t="s">
        <v>685</v>
      </c>
      <c r="F1" s="111" t="s">
        <v>684</v>
      </c>
      <c r="G1" s="111" t="s">
        <v>683</v>
      </c>
      <c r="H1" s="111" t="s">
        <v>682</v>
      </c>
      <c r="I1" s="111" t="s">
        <v>681</v>
      </c>
      <c r="J1" s="111" t="s">
        <v>680</v>
      </c>
      <c r="K1" s="111" t="s">
        <v>679</v>
      </c>
      <c r="L1" s="112"/>
      <c r="M1" s="6" t="e">
        <f>#REF!/100*#REF!+#REF!/100*#REF!+#REF!/100*G2+#REF!/100*G4+#REF!/100*G5+#REF!/100*G6+#REF!/100*G8+#REF!/100*G9+#REF!/100*G11+#REF!/100*G13+#REF!/100*G14+#REF!/100*G16+#REF!/100*G18+#REF!/100*G19+#REF!/100*#REF!+#REF!/100*G21+#REF!/100*G23+#REF!/100*G25+#REF!/100*G27+#REF!/100*G30+#REF!/100*G31+#REF!/100*G32+#REF!/100*G33</f>
        <v>#REF!</v>
      </c>
    </row>
    <row r="2" spans="1:12" ht="13.8">
      <c r="A2" s="109"/>
      <c r="B2" s="113"/>
      <c r="C2" s="114"/>
      <c r="D2" s="114"/>
      <c r="E2" s="115"/>
      <c r="F2" s="115"/>
      <c r="G2" s="115"/>
      <c r="H2" s="115"/>
      <c r="I2" s="115"/>
      <c r="J2" s="115"/>
      <c r="K2" s="115"/>
      <c r="L2" s="112"/>
    </row>
    <row r="3" spans="1:12" ht="13.8">
      <c r="A3" s="116" t="s">
        <v>678</v>
      </c>
      <c r="B3" s="117" t="s">
        <v>678</v>
      </c>
      <c r="C3" s="118" t="s">
        <v>677</v>
      </c>
      <c r="D3" s="119"/>
      <c r="E3" s="120"/>
      <c r="F3" s="121"/>
      <c r="G3" s="121"/>
      <c r="H3" s="121"/>
      <c r="I3" s="121"/>
      <c r="J3" s="121"/>
      <c r="K3" s="121"/>
      <c r="L3" s="112"/>
    </row>
    <row r="4" spans="1:12" ht="13.8">
      <c r="A4" s="109" t="s">
        <v>676</v>
      </c>
      <c r="B4" s="113"/>
      <c r="C4" s="122" t="s">
        <v>675</v>
      </c>
      <c r="D4" s="119" t="s">
        <v>622</v>
      </c>
      <c r="E4" s="123">
        <v>13</v>
      </c>
      <c r="F4" s="143"/>
      <c r="G4" s="124">
        <f aca="true" t="shared" si="0" ref="G4:G10">E4*F4</f>
        <v>0</v>
      </c>
      <c r="H4" s="144"/>
      <c r="I4" s="124">
        <f aca="true" t="shared" si="1" ref="I4:I10">H4*E4</f>
        <v>0</v>
      </c>
      <c r="J4" s="124">
        <f aca="true" t="shared" si="2" ref="J4:J10">F4+H4</f>
        <v>0</v>
      </c>
      <c r="K4" s="124">
        <f aca="true" t="shared" si="3" ref="K4:K10">E4*J4</f>
        <v>0</v>
      </c>
      <c r="L4" s="112"/>
    </row>
    <row r="5" spans="1:12" ht="13.8">
      <c r="A5" s="109" t="s">
        <v>674</v>
      </c>
      <c r="B5" s="113"/>
      <c r="C5" s="122" t="s">
        <v>673</v>
      </c>
      <c r="D5" s="119" t="s">
        <v>622</v>
      </c>
      <c r="E5" s="123">
        <v>12</v>
      </c>
      <c r="F5" s="143"/>
      <c r="G5" s="124">
        <f t="shared" si="0"/>
        <v>0</v>
      </c>
      <c r="H5" s="144"/>
      <c r="I5" s="124">
        <f t="shared" si="1"/>
        <v>0</v>
      </c>
      <c r="J5" s="124">
        <f t="shared" si="2"/>
        <v>0</v>
      </c>
      <c r="K5" s="124">
        <f t="shared" si="3"/>
        <v>0</v>
      </c>
      <c r="L5" s="112"/>
    </row>
    <row r="6" spans="1:12" ht="13.8">
      <c r="A6" s="109" t="s">
        <v>672</v>
      </c>
      <c r="B6" s="113"/>
      <c r="C6" s="122" t="s">
        <v>671</v>
      </c>
      <c r="D6" s="119" t="s">
        <v>622</v>
      </c>
      <c r="E6" s="123">
        <v>62</v>
      </c>
      <c r="F6" s="143"/>
      <c r="G6" s="124">
        <f t="shared" si="0"/>
        <v>0</v>
      </c>
      <c r="H6" s="144"/>
      <c r="I6" s="124">
        <f t="shared" si="1"/>
        <v>0</v>
      </c>
      <c r="J6" s="124">
        <f t="shared" si="2"/>
        <v>0</v>
      </c>
      <c r="K6" s="124">
        <f t="shared" si="3"/>
        <v>0</v>
      </c>
      <c r="L6" s="112"/>
    </row>
    <row r="7" spans="1:12" ht="26.4">
      <c r="A7" s="125" t="s">
        <v>670</v>
      </c>
      <c r="B7" s="117"/>
      <c r="C7" s="122" t="s">
        <v>669</v>
      </c>
      <c r="D7" s="119" t="s">
        <v>622</v>
      </c>
      <c r="E7" s="123">
        <v>47</v>
      </c>
      <c r="F7" s="143"/>
      <c r="G7" s="124">
        <f t="shared" si="0"/>
        <v>0</v>
      </c>
      <c r="H7" s="144"/>
      <c r="I7" s="124">
        <f t="shared" si="1"/>
        <v>0</v>
      </c>
      <c r="J7" s="124">
        <f t="shared" si="2"/>
        <v>0</v>
      </c>
      <c r="K7" s="124">
        <f t="shared" si="3"/>
        <v>0</v>
      </c>
      <c r="L7" s="112"/>
    </row>
    <row r="8" spans="1:12" ht="26.4">
      <c r="A8" s="109" t="s">
        <v>668</v>
      </c>
      <c r="B8" s="113"/>
      <c r="C8" s="122" t="s">
        <v>667</v>
      </c>
      <c r="D8" s="119" t="s">
        <v>622</v>
      </c>
      <c r="E8" s="123">
        <v>425</v>
      </c>
      <c r="F8" s="143"/>
      <c r="G8" s="124">
        <f t="shared" si="0"/>
        <v>0</v>
      </c>
      <c r="H8" s="144"/>
      <c r="I8" s="124">
        <f t="shared" si="1"/>
        <v>0</v>
      </c>
      <c r="J8" s="124">
        <f t="shared" si="2"/>
        <v>0</v>
      </c>
      <c r="K8" s="124">
        <f t="shared" si="3"/>
        <v>0</v>
      </c>
      <c r="L8" s="112"/>
    </row>
    <row r="9" spans="1:12" ht="26.4">
      <c r="A9" s="109" t="s">
        <v>666</v>
      </c>
      <c r="B9" s="113"/>
      <c r="C9" s="122" t="s">
        <v>665</v>
      </c>
      <c r="D9" s="119" t="s">
        <v>622</v>
      </c>
      <c r="E9" s="123">
        <v>145</v>
      </c>
      <c r="F9" s="143"/>
      <c r="G9" s="124">
        <f t="shared" si="0"/>
        <v>0</v>
      </c>
      <c r="H9" s="144"/>
      <c r="I9" s="124">
        <f t="shared" si="1"/>
        <v>0</v>
      </c>
      <c r="J9" s="124">
        <f t="shared" si="2"/>
        <v>0</v>
      </c>
      <c r="K9" s="124">
        <f t="shared" si="3"/>
        <v>0</v>
      </c>
      <c r="L9" s="112"/>
    </row>
    <row r="10" spans="1:12" ht="13.8">
      <c r="A10" s="125" t="s">
        <v>664</v>
      </c>
      <c r="B10" s="117"/>
      <c r="C10" s="122" t="s">
        <v>663</v>
      </c>
      <c r="D10" s="119" t="s">
        <v>622</v>
      </c>
      <c r="E10" s="123">
        <v>34</v>
      </c>
      <c r="F10" s="143"/>
      <c r="G10" s="124">
        <f t="shared" si="0"/>
        <v>0</v>
      </c>
      <c r="H10" s="144"/>
      <c r="I10" s="124">
        <f t="shared" si="1"/>
        <v>0</v>
      </c>
      <c r="J10" s="124">
        <f t="shared" si="2"/>
        <v>0</v>
      </c>
      <c r="K10" s="124">
        <f t="shared" si="3"/>
        <v>0</v>
      </c>
      <c r="L10" s="112"/>
    </row>
    <row r="11" spans="1:12" ht="13.8">
      <c r="A11" s="109"/>
      <c r="B11" s="113"/>
      <c r="C11" s="114"/>
      <c r="D11" s="114"/>
      <c r="E11" s="115"/>
      <c r="F11" s="124"/>
      <c r="G11" s="124"/>
      <c r="H11" s="124"/>
      <c r="I11" s="124"/>
      <c r="J11" s="124"/>
      <c r="K11" s="124"/>
      <c r="L11" s="112"/>
    </row>
    <row r="12" spans="1:12" ht="13.8">
      <c r="A12" s="116" t="s">
        <v>662</v>
      </c>
      <c r="B12" s="117"/>
      <c r="C12" s="118" t="s">
        <v>661</v>
      </c>
      <c r="D12" s="119"/>
      <c r="E12" s="123"/>
      <c r="F12" s="126"/>
      <c r="G12" s="121"/>
      <c r="H12" s="121"/>
      <c r="I12" s="121"/>
      <c r="J12" s="121"/>
      <c r="K12" s="121"/>
      <c r="L12" s="112"/>
    </row>
    <row r="13" spans="1:12" ht="16.2">
      <c r="A13" s="109" t="s">
        <v>660</v>
      </c>
      <c r="B13" s="113"/>
      <c r="C13" s="122" t="s">
        <v>659</v>
      </c>
      <c r="D13" s="119" t="s">
        <v>217</v>
      </c>
      <c r="E13" s="123">
        <v>350</v>
      </c>
      <c r="F13" s="143"/>
      <c r="G13" s="124">
        <f aca="true" t="shared" si="4" ref="G13:G20">E13*F13</f>
        <v>0</v>
      </c>
      <c r="H13" s="144"/>
      <c r="I13" s="124">
        <f aca="true" t="shared" si="5" ref="I13:I20">H13*E13</f>
        <v>0</v>
      </c>
      <c r="J13" s="124">
        <f aca="true" t="shared" si="6" ref="J13:J20">F13+H13</f>
        <v>0</v>
      </c>
      <c r="K13" s="124">
        <f aca="true" t="shared" si="7" ref="K13:K20">E13*J13</f>
        <v>0</v>
      </c>
      <c r="L13" s="112"/>
    </row>
    <row r="14" spans="1:12" ht="16.2">
      <c r="A14" s="109" t="s">
        <v>658</v>
      </c>
      <c r="B14" s="113"/>
      <c r="C14" s="122" t="s">
        <v>657</v>
      </c>
      <c r="D14" s="119" t="s">
        <v>217</v>
      </c>
      <c r="E14" s="123">
        <v>5120</v>
      </c>
      <c r="F14" s="143"/>
      <c r="G14" s="124">
        <f t="shared" si="4"/>
        <v>0</v>
      </c>
      <c r="H14" s="144"/>
      <c r="I14" s="124">
        <f t="shared" si="5"/>
        <v>0</v>
      </c>
      <c r="J14" s="124">
        <f t="shared" si="6"/>
        <v>0</v>
      </c>
      <c r="K14" s="124">
        <f t="shared" si="7"/>
        <v>0</v>
      </c>
      <c r="L14" s="112"/>
    </row>
    <row r="15" spans="1:12" ht="16.2">
      <c r="A15" s="125" t="s">
        <v>656</v>
      </c>
      <c r="B15" s="117"/>
      <c r="C15" s="122" t="s">
        <v>655</v>
      </c>
      <c r="D15" s="119" t="s">
        <v>217</v>
      </c>
      <c r="E15" s="123">
        <v>8560</v>
      </c>
      <c r="F15" s="143"/>
      <c r="G15" s="124">
        <f t="shared" si="4"/>
        <v>0</v>
      </c>
      <c r="H15" s="145"/>
      <c r="I15" s="124">
        <f t="shared" si="5"/>
        <v>0</v>
      </c>
      <c r="J15" s="124">
        <f t="shared" si="6"/>
        <v>0</v>
      </c>
      <c r="K15" s="124">
        <f t="shared" si="7"/>
        <v>0</v>
      </c>
      <c r="L15" s="112"/>
    </row>
    <row r="16" spans="1:12" ht="16.2">
      <c r="A16" s="109" t="s">
        <v>654</v>
      </c>
      <c r="B16" s="113"/>
      <c r="C16" s="122" t="s">
        <v>653</v>
      </c>
      <c r="D16" s="119" t="s">
        <v>217</v>
      </c>
      <c r="E16" s="123">
        <v>375</v>
      </c>
      <c r="F16" s="143"/>
      <c r="G16" s="124">
        <f t="shared" si="4"/>
        <v>0</v>
      </c>
      <c r="H16" s="144"/>
      <c r="I16" s="124">
        <f t="shared" si="5"/>
        <v>0</v>
      </c>
      <c r="J16" s="124">
        <f t="shared" si="6"/>
        <v>0</v>
      </c>
      <c r="K16" s="124">
        <f t="shared" si="7"/>
        <v>0</v>
      </c>
      <c r="L16" s="112"/>
    </row>
    <row r="17" spans="1:12" ht="13.8">
      <c r="A17" s="125" t="s">
        <v>651</v>
      </c>
      <c r="B17" s="117"/>
      <c r="C17" s="122" t="s">
        <v>652</v>
      </c>
      <c r="D17" s="119" t="s">
        <v>217</v>
      </c>
      <c r="E17" s="123">
        <v>285</v>
      </c>
      <c r="F17" s="143"/>
      <c r="G17" s="124">
        <f t="shared" si="4"/>
        <v>0</v>
      </c>
      <c r="H17" s="145"/>
      <c r="I17" s="124">
        <f t="shared" si="5"/>
        <v>0</v>
      </c>
      <c r="J17" s="124">
        <f t="shared" si="6"/>
        <v>0</v>
      </c>
      <c r="K17" s="124">
        <f t="shared" si="7"/>
        <v>0</v>
      </c>
      <c r="L17" s="112"/>
    </row>
    <row r="18" spans="1:12" ht="13.8">
      <c r="A18" s="109" t="s">
        <v>651</v>
      </c>
      <c r="B18" s="113"/>
      <c r="C18" s="122" t="s">
        <v>650</v>
      </c>
      <c r="D18" s="119" t="s">
        <v>217</v>
      </c>
      <c r="E18" s="123">
        <v>675</v>
      </c>
      <c r="F18" s="143"/>
      <c r="G18" s="124">
        <f t="shared" si="4"/>
        <v>0</v>
      </c>
      <c r="H18" s="144"/>
      <c r="I18" s="124">
        <f t="shared" si="5"/>
        <v>0</v>
      </c>
      <c r="J18" s="124">
        <f t="shared" si="6"/>
        <v>0</v>
      </c>
      <c r="K18" s="124">
        <f t="shared" si="7"/>
        <v>0</v>
      </c>
      <c r="L18" s="112"/>
    </row>
    <row r="19" spans="1:12" ht="13.8">
      <c r="A19" s="109" t="s">
        <v>649</v>
      </c>
      <c r="B19" s="113"/>
      <c r="C19" s="122" t="s">
        <v>648</v>
      </c>
      <c r="D19" s="119" t="s">
        <v>217</v>
      </c>
      <c r="E19" s="123">
        <v>85</v>
      </c>
      <c r="F19" s="143"/>
      <c r="G19" s="124">
        <f t="shared" si="4"/>
        <v>0</v>
      </c>
      <c r="H19" s="144"/>
      <c r="I19" s="124">
        <f t="shared" si="5"/>
        <v>0</v>
      </c>
      <c r="J19" s="124">
        <f t="shared" si="6"/>
        <v>0</v>
      </c>
      <c r="K19" s="124">
        <f t="shared" si="7"/>
        <v>0</v>
      </c>
      <c r="L19" s="112"/>
    </row>
    <row r="20" spans="1:12" ht="16.2">
      <c r="A20" s="125" t="s">
        <v>647</v>
      </c>
      <c r="B20" s="117"/>
      <c r="C20" s="122" t="s">
        <v>646</v>
      </c>
      <c r="D20" s="119" t="s">
        <v>217</v>
      </c>
      <c r="E20" s="123">
        <v>150</v>
      </c>
      <c r="F20" s="143"/>
      <c r="G20" s="124">
        <f t="shared" si="4"/>
        <v>0</v>
      </c>
      <c r="H20" s="145"/>
      <c r="I20" s="124">
        <f t="shared" si="5"/>
        <v>0</v>
      </c>
      <c r="J20" s="124">
        <f t="shared" si="6"/>
        <v>0</v>
      </c>
      <c r="K20" s="124">
        <f t="shared" si="7"/>
        <v>0</v>
      </c>
      <c r="L20" s="112"/>
    </row>
    <row r="21" spans="1:12" ht="13.8">
      <c r="A21" s="109"/>
      <c r="B21" s="113"/>
      <c r="C21" s="114"/>
      <c r="D21" s="114"/>
      <c r="E21" s="115"/>
      <c r="F21" s="124"/>
      <c r="G21" s="124"/>
      <c r="H21" s="124"/>
      <c r="I21" s="124"/>
      <c r="J21" s="124"/>
      <c r="K21" s="124"/>
      <c r="L21" s="112"/>
    </row>
    <row r="22" spans="1:12" ht="13.8">
      <c r="A22" s="116" t="s">
        <v>645</v>
      </c>
      <c r="B22" s="117"/>
      <c r="C22" s="118" t="s">
        <v>644</v>
      </c>
      <c r="D22" s="119"/>
      <c r="E22" s="123"/>
      <c r="F22" s="126"/>
      <c r="G22" s="121"/>
      <c r="H22" s="121"/>
      <c r="I22" s="121"/>
      <c r="J22" s="121"/>
      <c r="K22" s="121"/>
      <c r="L22" s="112"/>
    </row>
    <row r="23" spans="1:12" ht="13.8">
      <c r="A23" s="109" t="s">
        <v>643</v>
      </c>
      <c r="B23" s="113"/>
      <c r="C23" s="127" t="s">
        <v>642</v>
      </c>
      <c r="D23" s="119" t="s">
        <v>622</v>
      </c>
      <c r="E23" s="123">
        <v>140</v>
      </c>
      <c r="F23" s="144"/>
      <c r="G23" s="124">
        <f aca="true" t="shared" si="8" ref="G23:G31">E23*F23</f>
        <v>0</v>
      </c>
      <c r="H23" s="144"/>
      <c r="I23" s="124">
        <f aca="true" t="shared" si="9" ref="I23:I31">H23*E23</f>
        <v>0</v>
      </c>
      <c r="J23" s="124">
        <f aca="true" t="shared" si="10" ref="J23:J31">F23+H23</f>
        <v>0</v>
      </c>
      <c r="K23" s="124">
        <f aca="true" t="shared" si="11" ref="K23:K31">E23*J23</f>
        <v>0</v>
      </c>
      <c r="L23" s="112"/>
    </row>
    <row r="24" spans="1:12" ht="13.8">
      <c r="A24" s="109" t="s">
        <v>641</v>
      </c>
      <c r="B24" s="113"/>
      <c r="C24" s="127" t="s">
        <v>640</v>
      </c>
      <c r="D24" s="119" t="s">
        <v>622</v>
      </c>
      <c r="E24" s="123">
        <v>151</v>
      </c>
      <c r="F24" s="144"/>
      <c r="G24" s="124">
        <f t="shared" si="8"/>
        <v>0</v>
      </c>
      <c r="H24" s="144"/>
      <c r="I24" s="124">
        <f t="shared" si="9"/>
        <v>0</v>
      </c>
      <c r="J24" s="124">
        <f t="shared" si="10"/>
        <v>0</v>
      </c>
      <c r="K24" s="124">
        <f t="shared" si="11"/>
        <v>0</v>
      </c>
      <c r="L24" s="112"/>
    </row>
    <row r="25" spans="1:12" ht="13.8">
      <c r="A25" s="109" t="s">
        <v>639</v>
      </c>
      <c r="B25" s="113"/>
      <c r="C25" s="127" t="s">
        <v>638</v>
      </c>
      <c r="D25" s="119" t="s">
        <v>622</v>
      </c>
      <c r="E25" s="123">
        <v>22</v>
      </c>
      <c r="F25" s="143"/>
      <c r="G25" s="124">
        <f t="shared" si="8"/>
        <v>0</v>
      </c>
      <c r="H25" s="144"/>
      <c r="I25" s="124">
        <f t="shared" si="9"/>
        <v>0</v>
      </c>
      <c r="J25" s="124">
        <f t="shared" si="10"/>
        <v>0</v>
      </c>
      <c r="K25" s="124">
        <f t="shared" si="11"/>
        <v>0</v>
      </c>
      <c r="L25" s="112"/>
    </row>
    <row r="26" spans="1:12" ht="13.8">
      <c r="A26" s="125" t="s">
        <v>637</v>
      </c>
      <c r="B26" s="128"/>
      <c r="C26" s="127" t="s">
        <v>636</v>
      </c>
      <c r="D26" s="119" t="s">
        <v>622</v>
      </c>
      <c r="E26" s="123">
        <v>72</v>
      </c>
      <c r="F26" s="143"/>
      <c r="G26" s="124">
        <f t="shared" si="8"/>
        <v>0</v>
      </c>
      <c r="H26" s="144"/>
      <c r="I26" s="124">
        <f t="shared" si="9"/>
        <v>0</v>
      </c>
      <c r="J26" s="124">
        <f t="shared" si="10"/>
        <v>0</v>
      </c>
      <c r="K26" s="124">
        <f t="shared" si="11"/>
        <v>0</v>
      </c>
      <c r="L26" s="112"/>
    </row>
    <row r="27" spans="1:12" ht="13.8">
      <c r="A27" s="109" t="s">
        <v>635</v>
      </c>
      <c r="B27" s="113"/>
      <c r="C27" s="127" t="s">
        <v>634</v>
      </c>
      <c r="D27" s="119" t="s">
        <v>622</v>
      </c>
      <c r="E27" s="123">
        <v>31</v>
      </c>
      <c r="F27" s="143"/>
      <c r="G27" s="124">
        <f t="shared" si="8"/>
        <v>0</v>
      </c>
      <c r="H27" s="144"/>
      <c r="I27" s="124">
        <f t="shared" si="9"/>
        <v>0</v>
      </c>
      <c r="J27" s="124">
        <f t="shared" si="10"/>
        <v>0</v>
      </c>
      <c r="K27" s="124">
        <f t="shared" si="11"/>
        <v>0</v>
      </c>
      <c r="L27" s="112"/>
    </row>
    <row r="28" spans="1:12" ht="13.8">
      <c r="A28" s="125" t="s">
        <v>633</v>
      </c>
      <c r="B28" s="128"/>
      <c r="C28" s="127" t="s">
        <v>632</v>
      </c>
      <c r="D28" s="119" t="s">
        <v>622</v>
      </c>
      <c r="E28" s="123">
        <v>26</v>
      </c>
      <c r="F28" s="143"/>
      <c r="G28" s="124">
        <f t="shared" si="8"/>
        <v>0</v>
      </c>
      <c r="H28" s="144"/>
      <c r="I28" s="124">
        <f t="shared" si="9"/>
        <v>0</v>
      </c>
      <c r="J28" s="124">
        <f t="shared" si="10"/>
        <v>0</v>
      </c>
      <c r="K28" s="124">
        <f t="shared" si="11"/>
        <v>0</v>
      </c>
      <c r="L28" s="112"/>
    </row>
    <row r="29" spans="1:12" ht="13.8">
      <c r="A29" s="125" t="s">
        <v>631</v>
      </c>
      <c r="B29" s="128"/>
      <c r="C29" s="127" t="s">
        <v>630</v>
      </c>
      <c r="D29" s="119" t="s">
        <v>622</v>
      </c>
      <c r="E29" s="123">
        <v>55</v>
      </c>
      <c r="F29" s="146"/>
      <c r="G29" s="124">
        <f t="shared" si="8"/>
        <v>0</v>
      </c>
      <c r="H29" s="144"/>
      <c r="I29" s="124">
        <f t="shared" si="9"/>
        <v>0</v>
      </c>
      <c r="J29" s="124">
        <f t="shared" si="10"/>
        <v>0</v>
      </c>
      <c r="K29" s="124">
        <f t="shared" si="11"/>
        <v>0</v>
      </c>
      <c r="L29" s="112"/>
    </row>
    <row r="30" spans="1:12" ht="13.8">
      <c r="A30" s="109" t="s">
        <v>629</v>
      </c>
      <c r="B30" s="113"/>
      <c r="C30" s="127" t="s">
        <v>628</v>
      </c>
      <c r="D30" s="119" t="s">
        <v>622</v>
      </c>
      <c r="E30" s="123">
        <v>9</v>
      </c>
      <c r="F30" s="146"/>
      <c r="G30" s="124">
        <f t="shared" si="8"/>
        <v>0</v>
      </c>
      <c r="H30" s="144"/>
      <c r="I30" s="124">
        <f t="shared" si="9"/>
        <v>0</v>
      </c>
      <c r="J30" s="124">
        <f t="shared" si="10"/>
        <v>0</v>
      </c>
      <c r="K30" s="124">
        <f t="shared" si="11"/>
        <v>0</v>
      </c>
      <c r="L30" s="112"/>
    </row>
    <row r="31" spans="1:12" ht="13.8">
      <c r="A31" s="109" t="s">
        <v>627</v>
      </c>
      <c r="B31" s="114"/>
      <c r="C31" s="127" t="s">
        <v>626</v>
      </c>
      <c r="D31" s="119" t="s">
        <v>622</v>
      </c>
      <c r="E31" s="123">
        <v>3</v>
      </c>
      <c r="F31" s="146"/>
      <c r="G31" s="124">
        <f t="shared" si="8"/>
        <v>0</v>
      </c>
      <c r="H31" s="144"/>
      <c r="I31" s="124">
        <f t="shared" si="9"/>
        <v>0</v>
      </c>
      <c r="J31" s="124">
        <f t="shared" si="10"/>
        <v>0</v>
      </c>
      <c r="K31" s="124">
        <f t="shared" si="11"/>
        <v>0</v>
      </c>
      <c r="L31" s="112"/>
    </row>
    <row r="32" spans="1:12" ht="13.8">
      <c r="A32" s="109"/>
      <c r="B32" s="113"/>
      <c r="C32" s="127"/>
      <c r="D32" s="119"/>
      <c r="E32" s="123"/>
      <c r="F32" s="115"/>
      <c r="G32" s="115"/>
      <c r="H32" s="115"/>
      <c r="I32" s="115"/>
      <c r="J32" s="115"/>
      <c r="K32" s="115"/>
      <c r="L32" s="112"/>
    </row>
    <row r="33" spans="1:12" ht="13.8">
      <c r="A33" s="109"/>
      <c r="B33" s="113"/>
      <c r="C33" s="129" t="s">
        <v>625</v>
      </c>
      <c r="D33" s="119"/>
      <c r="E33" s="123"/>
      <c r="F33" s="115"/>
      <c r="G33" s="115"/>
      <c r="H33" s="115"/>
      <c r="I33" s="115"/>
      <c r="J33" s="115"/>
      <c r="K33" s="115"/>
      <c r="L33" s="112"/>
    </row>
    <row r="34" spans="1:12" ht="13.8">
      <c r="A34" s="109" t="s">
        <v>624</v>
      </c>
      <c r="B34" s="114"/>
      <c r="C34" s="130" t="s">
        <v>623</v>
      </c>
      <c r="D34" s="119" t="s">
        <v>622</v>
      </c>
      <c r="E34" s="123">
        <v>23</v>
      </c>
      <c r="F34" s="144"/>
      <c r="G34" s="124">
        <f>E34*F34</f>
        <v>0</v>
      </c>
      <c r="H34" s="144"/>
      <c r="I34" s="124">
        <f>H34*E34</f>
        <v>0</v>
      </c>
      <c r="J34" s="124">
        <f>F34+H34</f>
        <v>0</v>
      </c>
      <c r="K34" s="124">
        <f>E34*J34</f>
        <v>0</v>
      </c>
      <c r="L34" s="112"/>
    </row>
    <row r="35" spans="1:12" ht="13.8">
      <c r="A35" s="109"/>
      <c r="B35" s="114"/>
      <c r="C35" s="114"/>
      <c r="D35" s="114"/>
      <c r="E35" s="115"/>
      <c r="F35" s="115"/>
      <c r="G35" s="115"/>
      <c r="H35" s="115"/>
      <c r="I35" s="115"/>
      <c r="J35" s="115"/>
      <c r="K35" s="115"/>
      <c r="L35" s="112"/>
    </row>
    <row r="36" spans="1:12" ht="13.8">
      <c r="A36" s="116" t="s">
        <v>621</v>
      </c>
      <c r="B36" s="128"/>
      <c r="C36" s="131" t="s">
        <v>620</v>
      </c>
      <c r="D36" s="119"/>
      <c r="E36" s="123"/>
      <c r="F36" s="132"/>
      <c r="G36" s="133"/>
      <c r="H36" s="133"/>
      <c r="I36" s="133"/>
      <c r="J36" s="133"/>
      <c r="K36" s="133"/>
      <c r="L36" s="112"/>
    </row>
    <row r="37" spans="1:12" ht="13.8">
      <c r="A37" s="125" t="s">
        <v>619</v>
      </c>
      <c r="B37" s="128"/>
      <c r="C37" s="122" t="s">
        <v>618</v>
      </c>
      <c r="D37" s="119" t="s">
        <v>610</v>
      </c>
      <c r="E37" s="123">
        <v>1</v>
      </c>
      <c r="F37" s="144"/>
      <c r="G37" s="124">
        <f>E37*F37</f>
        <v>0</v>
      </c>
      <c r="H37" s="144"/>
      <c r="I37" s="124">
        <f>H37*E37</f>
        <v>0</v>
      </c>
      <c r="J37" s="124">
        <f>F37+H37</f>
        <v>0</v>
      </c>
      <c r="K37" s="124">
        <f>E37*J37</f>
        <v>0</v>
      </c>
      <c r="L37" s="112"/>
    </row>
    <row r="38" spans="1:12" ht="13.8">
      <c r="A38" s="125" t="s">
        <v>616</v>
      </c>
      <c r="B38" s="128"/>
      <c r="C38" s="122" t="s">
        <v>617</v>
      </c>
      <c r="D38" s="119" t="s">
        <v>610</v>
      </c>
      <c r="E38" s="123">
        <v>1</v>
      </c>
      <c r="F38" s="144"/>
      <c r="G38" s="124">
        <f>E38*F38</f>
        <v>0</v>
      </c>
      <c r="H38" s="144"/>
      <c r="I38" s="124">
        <f>H38*E38</f>
        <v>0</v>
      </c>
      <c r="J38" s="124">
        <f>F38+H38</f>
        <v>0</v>
      </c>
      <c r="K38" s="124">
        <f>E38*J38</f>
        <v>0</v>
      </c>
      <c r="L38" s="112"/>
    </row>
    <row r="39" spans="1:12" ht="13.8">
      <c r="A39" s="125" t="s">
        <v>616</v>
      </c>
      <c r="B39" s="128"/>
      <c r="C39" s="122" t="s">
        <v>615</v>
      </c>
      <c r="D39" s="119" t="s">
        <v>610</v>
      </c>
      <c r="E39" s="123">
        <v>1</v>
      </c>
      <c r="F39" s="144"/>
      <c r="G39" s="124">
        <f>E39*F39</f>
        <v>0</v>
      </c>
      <c r="H39" s="144"/>
      <c r="I39" s="124">
        <f>H39*E39</f>
        <v>0</v>
      </c>
      <c r="J39" s="124">
        <f>F39+H39</f>
        <v>0</v>
      </c>
      <c r="K39" s="124">
        <f>E39*J39</f>
        <v>0</v>
      </c>
      <c r="L39" s="112"/>
    </row>
    <row r="40" spans="1:12" ht="13.8">
      <c r="A40" s="125" t="s">
        <v>614</v>
      </c>
      <c r="B40" s="117"/>
      <c r="C40" s="122" t="s">
        <v>613</v>
      </c>
      <c r="D40" s="119" t="s">
        <v>610</v>
      </c>
      <c r="E40" s="123">
        <v>1</v>
      </c>
      <c r="F40" s="143"/>
      <c r="G40" s="124">
        <f>E40*F40</f>
        <v>0</v>
      </c>
      <c r="H40" s="145"/>
      <c r="I40" s="124">
        <f>H40*E40</f>
        <v>0</v>
      </c>
      <c r="J40" s="124">
        <f>F40+H40</f>
        <v>0</v>
      </c>
      <c r="K40" s="124">
        <f>E40*J40</f>
        <v>0</v>
      </c>
      <c r="L40" s="112"/>
    </row>
    <row r="41" spans="1:12" ht="13.8">
      <c r="A41" s="109" t="s">
        <v>612</v>
      </c>
      <c r="B41" s="134"/>
      <c r="C41" s="122" t="s">
        <v>611</v>
      </c>
      <c r="D41" s="119" t="s">
        <v>610</v>
      </c>
      <c r="E41" s="123">
        <v>1</v>
      </c>
      <c r="F41" s="143"/>
      <c r="G41" s="124">
        <f>E41*F41</f>
        <v>0</v>
      </c>
      <c r="H41" s="144"/>
      <c r="I41" s="124">
        <f>H41*E41</f>
        <v>0</v>
      </c>
      <c r="J41" s="124">
        <f>F41+H41</f>
        <v>0</v>
      </c>
      <c r="K41" s="124">
        <f>E41*J41</f>
        <v>0</v>
      </c>
      <c r="L41" s="112"/>
    </row>
    <row r="42" spans="1:12" ht="13.8">
      <c r="A42" s="125"/>
      <c r="B42" s="117"/>
      <c r="C42" s="122" t="s">
        <v>609</v>
      </c>
      <c r="D42" s="119"/>
      <c r="E42" s="120"/>
      <c r="F42" s="135"/>
      <c r="G42" s="135">
        <f>SUM(G4:G41)</f>
        <v>0</v>
      </c>
      <c r="H42" s="135"/>
      <c r="I42" s="135">
        <f>SUM(I4:I41)</f>
        <v>0</v>
      </c>
      <c r="J42" s="135"/>
      <c r="K42" s="135">
        <f>SUM(K4:K41)</f>
        <v>0</v>
      </c>
      <c r="L42" s="112"/>
    </row>
    <row r="43" spans="1:12" ht="13.8">
      <c r="A43" s="109"/>
      <c r="B43" s="113"/>
      <c r="C43" s="114"/>
      <c r="D43" s="114"/>
      <c r="E43" s="115"/>
      <c r="F43" s="115"/>
      <c r="G43" s="115"/>
      <c r="H43" s="115"/>
      <c r="I43" s="115"/>
      <c r="J43" s="115"/>
      <c r="K43" s="115"/>
      <c r="L43" s="112"/>
    </row>
    <row r="44" spans="1:12" ht="13.8">
      <c r="A44" s="125"/>
      <c r="B44" s="128"/>
      <c r="C44" s="128" t="s">
        <v>608</v>
      </c>
      <c r="D44" s="128" t="s">
        <v>312</v>
      </c>
      <c r="E44" s="136">
        <v>5</v>
      </c>
      <c r="F44" s="136"/>
      <c r="G44" s="136">
        <f>0.05*G42</f>
        <v>0</v>
      </c>
      <c r="H44" s="136"/>
      <c r="I44" s="136"/>
      <c r="J44" s="136"/>
      <c r="K44" s="136"/>
      <c r="L44" s="112"/>
    </row>
    <row r="45" spans="1:12" ht="13.8">
      <c r="A45" s="109"/>
      <c r="B45" s="114"/>
      <c r="C45" s="114"/>
      <c r="D45" s="114"/>
      <c r="E45" s="115"/>
      <c r="F45" s="115"/>
      <c r="G45" s="115"/>
      <c r="H45" s="115"/>
      <c r="I45" s="115"/>
      <c r="J45" s="115"/>
      <c r="K45" s="115"/>
      <c r="L45" s="112"/>
    </row>
    <row r="46" spans="1:12" ht="13.5">
      <c r="A46" s="137"/>
      <c r="B46" s="138"/>
      <c r="C46" s="138" t="s">
        <v>607</v>
      </c>
      <c r="D46" s="138"/>
      <c r="E46" s="139"/>
      <c r="F46" s="139"/>
      <c r="G46" s="139">
        <f>SUM(G42:G45)</f>
        <v>0</v>
      </c>
      <c r="H46" s="139"/>
      <c r="I46" s="139"/>
      <c r="J46" s="139"/>
      <c r="K46" s="139">
        <f>G46+I42</f>
        <v>0</v>
      </c>
      <c r="L46" s="112"/>
    </row>
    <row r="47" spans="1:12" ht="13.5">
      <c r="A47" s="137"/>
      <c r="B47" s="138"/>
      <c r="C47" s="138"/>
      <c r="D47" s="138"/>
      <c r="E47" s="139"/>
      <c r="F47" s="139"/>
      <c r="G47" s="139"/>
      <c r="H47" s="139"/>
      <c r="I47" s="139"/>
      <c r="J47" s="139"/>
      <c r="K47" s="139"/>
      <c r="L47" s="112"/>
    </row>
  </sheetData>
  <sheetProtection password="C477" sheet="1"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E60" sqref="E60"/>
    </sheetView>
  </sheetViews>
  <sheetFormatPr defaultColWidth="9.33203125" defaultRowHeight="13.5"/>
  <cols>
    <col min="1" max="1" width="7.83203125" style="157" bestFit="1" customWidth="1"/>
    <col min="2" max="2" width="98" style="157" customWidth="1"/>
    <col min="3" max="3" width="9.16015625" style="157" customWidth="1"/>
    <col min="4" max="4" width="11.5" style="158" bestFit="1" customWidth="1"/>
    <col min="5" max="5" width="12.66015625" style="158" bestFit="1" customWidth="1"/>
    <col min="6" max="6" width="17.33203125" style="158" customWidth="1"/>
    <col min="7" max="7" width="13.66015625" style="158" customWidth="1"/>
    <col min="8" max="8" width="16.83203125" style="158" customWidth="1"/>
    <col min="9" max="9" width="12.66015625" style="158" bestFit="1" customWidth="1"/>
    <col min="10" max="10" width="18.5" style="158" customWidth="1"/>
    <col min="11" max="16384" width="9.16015625" style="8" customWidth="1"/>
  </cols>
  <sheetData>
    <row r="1" spans="1:10" ht="12.6">
      <c r="A1" s="147" t="s">
        <v>689</v>
      </c>
      <c r="B1" s="147" t="s">
        <v>687</v>
      </c>
      <c r="C1" s="147" t="s">
        <v>686</v>
      </c>
      <c r="D1" s="148" t="s">
        <v>685</v>
      </c>
      <c r="E1" s="148" t="s">
        <v>684</v>
      </c>
      <c r="F1" s="148" t="s">
        <v>683</v>
      </c>
      <c r="G1" s="148" t="s">
        <v>682</v>
      </c>
      <c r="H1" s="148" t="s">
        <v>681</v>
      </c>
      <c r="I1" s="148" t="s">
        <v>680</v>
      </c>
      <c r="J1" s="148" t="s">
        <v>679</v>
      </c>
    </row>
    <row r="2" spans="1:10" ht="14.4">
      <c r="A2" s="149" t="s">
        <v>3</v>
      </c>
      <c r="B2" s="149" t="s">
        <v>924</v>
      </c>
      <c r="C2" s="149" t="s">
        <v>3</v>
      </c>
      <c r="D2" s="150"/>
      <c r="E2" s="150"/>
      <c r="F2" s="150"/>
      <c r="G2" s="150"/>
      <c r="H2" s="150"/>
      <c r="I2" s="150"/>
      <c r="J2" s="150"/>
    </row>
    <row r="3" spans="1:10" ht="13.8">
      <c r="A3" s="151" t="s">
        <v>3</v>
      </c>
      <c r="B3" s="151" t="s">
        <v>923</v>
      </c>
      <c r="C3" s="151" t="s">
        <v>3</v>
      </c>
      <c r="D3" s="152"/>
      <c r="E3" s="152"/>
      <c r="F3" s="152"/>
      <c r="G3" s="152"/>
      <c r="H3" s="152"/>
      <c r="I3" s="152"/>
      <c r="J3" s="152"/>
    </row>
    <row r="4" spans="1:10" ht="12.6">
      <c r="A4" s="153" t="s">
        <v>20</v>
      </c>
      <c r="B4" s="153" t="s">
        <v>922</v>
      </c>
      <c r="C4" s="153" t="s">
        <v>622</v>
      </c>
      <c r="D4" s="154">
        <v>18</v>
      </c>
      <c r="E4" s="159"/>
      <c r="F4" s="160">
        <f>D4*E4</f>
        <v>0</v>
      </c>
      <c r="G4" s="159"/>
      <c r="H4" s="154">
        <f>D4*G4</f>
        <v>0</v>
      </c>
      <c r="I4" s="154">
        <f>E4+G4</f>
        <v>0</v>
      </c>
      <c r="J4" s="154">
        <f>F4+H4</f>
        <v>0</v>
      </c>
    </row>
    <row r="5" spans="1:10" ht="12.6">
      <c r="A5" s="153" t="s">
        <v>90</v>
      </c>
      <c r="B5" s="153" t="s">
        <v>921</v>
      </c>
      <c r="C5" s="153" t="s">
        <v>217</v>
      </c>
      <c r="D5" s="154">
        <v>400</v>
      </c>
      <c r="E5" s="159"/>
      <c r="F5" s="160">
        <f>D5*E5</f>
        <v>0</v>
      </c>
      <c r="G5" s="159"/>
      <c r="H5" s="154">
        <f>D5*G5</f>
        <v>0</v>
      </c>
      <c r="I5" s="154">
        <f>E5+G5</f>
        <v>0</v>
      </c>
      <c r="J5" s="154">
        <f>F5+H5</f>
        <v>0</v>
      </c>
    </row>
    <row r="6" spans="1:10" ht="13.8">
      <c r="A6" s="151" t="s">
        <v>3</v>
      </c>
      <c r="B6" s="151" t="s">
        <v>920</v>
      </c>
      <c r="C6" s="151" t="s">
        <v>3</v>
      </c>
      <c r="D6" s="152"/>
      <c r="E6" s="152"/>
      <c r="F6" s="152"/>
      <c r="G6" s="152"/>
      <c r="H6" s="152"/>
      <c r="I6" s="152"/>
      <c r="J6" s="152"/>
    </row>
    <row r="7" spans="1:10" ht="12.6">
      <c r="A7" s="153" t="s">
        <v>324</v>
      </c>
      <c r="B7" s="153" t="s">
        <v>919</v>
      </c>
      <c r="C7" s="153" t="s">
        <v>622</v>
      </c>
      <c r="D7" s="154">
        <v>4</v>
      </c>
      <c r="E7" s="159"/>
      <c r="F7" s="160">
        <f>D7*E7</f>
        <v>0</v>
      </c>
      <c r="G7" s="159"/>
      <c r="H7" s="154">
        <f>D7*G7</f>
        <v>0</v>
      </c>
      <c r="I7" s="154">
        <f aca="true" t="shared" si="0" ref="I7:J11">E7+G7</f>
        <v>0</v>
      </c>
      <c r="J7" s="154">
        <f t="shared" si="0"/>
        <v>0</v>
      </c>
    </row>
    <row r="8" spans="1:10" ht="12.6">
      <c r="A8" s="153" t="s">
        <v>151</v>
      </c>
      <c r="B8" s="153" t="s">
        <v>918</v>
      </c>
      <c r="C8" s="153" t="s">
        <v>217</v>
      </c>
      <c r="D8" s="154">
        <v>200</v>
      </c>
      <c r="E8" s="159"/>
      <c r="F8" s="160">
        <f>D8*E8</f>
        <v>0</v>
      </c>
      <c r="G8" s="159"/>
      <c r="H8" s="154">
        <f>D8*G8</f>
        <v>0</v>
      </c>
      <c r="I8" s="154">
        <f t="shared" si="0"/>
        <v>0</v>
      </c>
      <c r="J8" s="154">
        <f t="shared" si="0"/>
        <v>0</v>
      </c>
    </row>
    <row r="9" spans="1:10" ht="12.6">
      <c r="A9" s="153" t="s">
        <v>316</v>
      </c>
      <c r="B9" s="153" t="s">
        <v>917</v>
      </c>
      <c r="C9" s="153" t="s">
        <v>622</v>
      </c>
      <c r="D9" s="154">
        <v>8</v>
      </c>
      <c r="E9" s="159"/>
      <c r="F9" s="160">
        <f>D9*E9</f>
        <v>0</v>
      </c>
      <c r="G9" s="159"/>
      <c r="H9" s="154">
        <f>D9*G9</f>
        <v>0</v>
      </c>
      <c r="I9" s="154">
        <f t="shared" si="0"/>
        <v>0</v>
      </c>
      <c r="J9" s="154">
        <f t="shared" si="0"/>
        <v>0</v>
      </c>
    </row>
    <row r="10" spans="1:10" ht="12.6">
      <c r="A10" s="153" t="s">
        <v>333</v>
      </c>
      <c r="B10" s="153" t="s">
        <v>916</v>
      </c>
      <c r="C10" s="153" t="s">
        <v>622</v>
      </c>
      <c r="D10" s="154">
        <v>2</v>
      </c>
      <c r="E10" s="159"/>
      <c r="F10" s="160">
        <f>D10*E10</f>
        <v>0</v>
      </c>
      <c r="G10" s="159"/>
      <c r="H10" s="154">
        <f>D10*G10</f>
        <v>0</v>
      </c>
      <c r="I10" s="154">
        <f t="shared" si="0"/>
        <v>0</v>
      </c>
      <c r="J10" s="154">
        <f t="shared" si="0"/>
        <v>0</v>
      </c>
    </row>
    <row r="11" spans="1:10" ht="12.6">
      <c r="A11" s="153" t="s">
        <v>185</v>
      </c>
      <c r="B11" s="153" t="s">
        <v>915</v>
      </c>
      <c r="C11" s="153" t="s">
        <v>217</v>
      </c>
      <c r="D11" s="154">
        <v>200</v>
      </c>
      <c r="E11" s="159"/>
      <c r="F11" s="160">
        <f>D11*E11</f>
        <v>0</v>
      </c>
      <c r="G11" s="159"/>
      <c r="H11" s="154">
        <f>D11*G11</f>
        <v>0</v>
      </c>
      <c r="I11" s="154">
        <f t="shared" si="0"/>
        <v>0</v>
      </c>
      <c r="J11" s="154">
        <f t="shared" si="0"/>
        <v>0</v>
      </c>
    </row>
    <row r="12" spans="1:10" ht="13.8">
      <c r="A12" s="151" t="s">
        <v>3</v>
      </c>
      <c r="B12" s="151" t="s">
        <v>914</v>
      </c>
      <c r="C12" s="151" t="s">
        <v>3</v>
      </c>
      <c r="D12" s="152"/>
      <c r="E12" s="152"/>
      <c r="F12" s="152"/>
      <c r="G12" s="152"/>
      <c r="H12" s="152"/>
      <c r="I12" s="152"/>
      <c r="J12" s="152"/>
    </row>
    <row r="13" spans="1:10" ht="15" customHeight="1">
      <c r="A13" s="153" t="s">
        <v>188</v>
      </c>
      <c r="B13" s="153" t="s">
        <v>1082</v>
      </c>
      <c r="C13" s="153" t="s">
        <v>622</v>
      </c>
      <c r="D13" s="154">
        <v>1</v>
      </c>
      <c r="E13" s="159"/>
      <c r="F13" s="160">
        <f aca="true" t="shared" si="1" ref="F13:F21">D13*E13</f>
        <v>0</v>
      </c>
      <c r="G13" s="159"/>
      <c r="H13" s="154">
        <f aca="true" t="shared" si="2" ref="H13:H21">D13*G13</f>
        <v>0</v>
      </c>
      <c r="I13" s="154">
        <f aca="true" t="shared" si="3" ref="I13:I21">E13+G13</f>
        <v>0</v>
      </c>
      <c r="J13" s="154">
        <f aca="true" t="shared" si="4" ref="J13:J21">F13+H13</f>
        <v>0</v>
      </c>
    </row>
    <row r="14" spans="1:10" ht="15" customHeight="1">
      <c r="A14" s="153" t="s">
        <v>178</v>
      </c>
      <c r="B14" s="153" t="s">
        <v>1083</v>
      </c>
      <c r="C14" s="153" t="s">
        <v>622</v>
      </c>
      <c r="D14" s="154">
        <v>3</v>
      </c>
      <c r="E14" s="159"/>
      <c r="F14" s="160">
        <f t="shared" si="1"/>
        <v>0</v>
      </c>
      <c r="G14" s="159"/>
      <c r="H14" s="154">
        <f t="shared" si="2"/>
        <v>0</v>
      </c>
      <c r="I14" s="154">
        <f t="shared" si="3"/>
        <v>0</v>
      </c>
      <c r="J14" s="154">
        <f t="shared" si="4"/>
        <v>0</v>
      </c>
    </row>
    <row r="15" spans="1:10" ht="15" customHeight="1">
      <c r="A15" s="153" t="s">
        <v>25</v>
      </c>
      <c r="B15" s="153" t="s">
        <v>913</v>
      </c>
      <c r="C15" s="153" t="s">
        <v>622</v>
      </c>
      <c r="D15" s="154">
        <v>2</v>
      </c>
      <c r="E15" s="159"/>
      <c r="F15" s="160">
        <f t="shared" si="1"/>
        <v>0</v>
      </c>
      <c r="G15" s="159"/>
      <c r="H15" s="154">
        <f t="shared" si="2"/>
        <v>0</v>
      </c>
      <c r="I15" s="154">
        <f t="shared" si="3"/>
        <v>0</v>
      </c>
      <c r="J15" s="154">
        <f t="shared" si="4"/>
        <v>0</v>
      </c>
    </row>
    <row r="16" spans="1:10" ht="15" customHeight="1">
      <c r="A16" s="153" t="s">
        <v>555</v>
      </c>
      <c r="B16" s="153" t="s">
        <v>912</v>
      </c>
      <c r="C16" s="153" t="s">
        <v>217</v>
      </c>
      <c r="D16" s="154">
        <v>3000</v>
      </c>
      <c r="E16" s="159"/>
      <c r="F16" s="160">
        <f t="shared" si="1"/>
        <v>0</v>
      </c>
      <c r="G16" s="159"/>
      <c r="H16" s="154">
        <f t="shared" si="2"/>
        <v>0</v>
      </c>
      <c r="I16" s="154">
        <f t="shared" si="3"/>
        <v>0</v>
      </c>
      <c r="J16" s="154">
        <f t="shared" si="4"/>
        <v>0</v>
      </c>
    </row>
    <row r="17" spans="1:10" ht="15" customHeight="1">
      <c r="A17" s="153" t="s">
        <v>537</v>
      </c>
      <c r="B17" s="153" t="s">
        <v>911</v>
      </c>
      <c r="C17" s="153" t="s">
        <v>622</v>
      </c>
      <c r="D17" s="154">
        <v>150</v>
      </c>
      <c r="E17" s="159"/>
      <c r="F17" s="160">
        <f t="shared" si="1"/>
        <v>0</v>
      </c>
      <c r="G17" s="159"/>
      <c r="H17" s="154">
        <f t="shared" si="2"/>
        <v>0</v>
      </c>
      <c r="I17" s="154">
        <f t="shared" si="3"/>
        <v>0</v>
      </c>
      <c r="J17" s="154">
        <f t="shared" si="4"/>
        <v>0</v>
      </c>
    </row>
    <row r="18" spans="1:10" ht="15" customHeight="1">
      <c r="A18" s="153" t="s">
        <v>181</v>
      </c>
      <c r="B18" s="153" t="s">
        <v>910</v>
      </c>
      <c r="C18" s="153" t="s">
        <v>622</v>
      </c>
      <c r="D18" s="154">
        <v>2</v>
      </c>
      <c r="E18" s="159"/>
      <c r="F18" s="160">
        <f t="shared" si="1"/>
        <v>0</v>
      </c>
      <c r="G18" s="159"/>
      <c r="H18" s="154">
        <f t="shared" si="2"/>
        <v>0</v>
      </c>
      <c r="I18" s="154">
        <f t="shared" si="3"/>
        <v>0</v>
      </c>
      <c r="J18" s="154">
        <f t="shared" si="4"/>
        <v>0</v>
      </c>
    </row>
    <row r="19" spans="1:10" ht="15" customHeight="1">
      <c r="A19" s="153" t="s">
        <v>249</v>
      </c>
      <c r="B19" s="153" t="s">
        <v>909</v>
      </c>
      <c r="C19" s="153" t="s">
        <v>622</v>
      </c>
      <c r="D19" s="154">
        <v>152</v>
      </c>
      <c r="E19" s="159"/>
      <c r="F19" s="160">
        <f t="shared" si="1"/>
        <v>0</v>
      </c>
      <c r="G19" s="159"/>
      <c r="H19" s="154">
        <f t="shared" si="2"/>
        <v>0</v>
      </c>
      <c r="I19" s="154">
        <f t="shared" si="3"/>
        <v>0</v>
      </c>
      <c r="J19" s="154">
        <f t="shared" si="4"/>
        <v>0</v>
      </c>
    </row>
    <row r="20" spans="1:10" ht="15" customHeight="1">
      <c r="A20" s="153" t="s">
        <v>9</v>
      </c>
      <c r="B20" s="153" t="s">
        <v>908</v>
      </c>
      <c r="C20" s="153" t="s">
        <v>622</v>
      </c>
      <c r="D20" s="154">
        <v>74</v>
      </c>
      <c r="E20" s="159"/>
      <c r="F20" s="160">
        <f t="shared" si="1"/>
        <v>0</v>
      </c>
      <c r="G20" s="159"/>
      <c r="H20" s="154">
        <f t="shared" si="2"/>
        <v>0</v>
      </c>
      <c r="I20" s="154">
        <f t="shared" si="3"/>
        <v>0</v>
      </c>
      <c r="J20" s="154">
        <f t="shared" si="4"/>
        <v>0</v>
      </c>
    </row>
    <row r="21" spans="1:10" ht="15" customHeight="1">
      <c r="A21" s="153" t="s">
        <v>210</v>
      </c>
      <c r="B21" s="153" t="s">
        <v>907</v>
      </c>
      <c r="C21" s="153" t="s">
        <v>622</v>
      </c>
      <c r="D21" s="154">
        <v>3</v>
      </c>
      <c r="E21" s="159"/>
      <c r="F21" s="160">
        <f t="shared" si="1"/>
        <v>0</v>
      </c>
      <c r="G21" s="159"/>
      <c r="H21" s="154">
        <f t="shared" si="2"/>
        <v>0</v>
      </c>
      <c r="I21" s="154">
        <f t="shared" si="3"/>
        <v>0</v>
      </c>
      <c r="J21" s="154">
        <f t="shared" si="4"/>
        <v>0</v>
      </c>
    </row>
    <row r="22" spans="1:10" ht="13.8">
      <c r="A22" s="151" t="s">
        <v>3</v>
      </c>
      <c r="B22" s="151" t="s">
        <v>906</v>
      </c>
      <c r="C22" s="151" t="s">
        <v>3</v>
      </c>
      <c r="D22" s="152"/>
      <c r="E22" s="152"/>
      <c r="F22" s="152"/>
      <c r="G22" s="152"/>
      <c r="H22" s="152"/>
      <c r="I22" s="152"/>
      <c r="J22" s="152"/>
    </row>
    <row r="23" spans="1:10" ht="12.6">
      <c r="A23" s="153" t="s">
        <v>214</v>
      </c>
      <c r="B23" s="153" t="s">
        <v>905</v>
      </c>
      <c r="C23" s="153" t="s">
        <v>217</v>
      </c>
      <c r="D23" s="154">
        <v>200</v>
      </c>
      <c r="E23" s="159"/>
      <c r="F23" s="160">
        <f>D23*E23</f>
        <v>0</v>
      </c>
      <c r="G23" s="159"/>
      <c r="H23" s="154">
        <f>D23*G23</f>
        <v>0</v>
      </c>
      <c r="I23" s="154">
        <f>E23+G23</f>
        <v>0</v>
      </c>
      <c r="J23" s="154">
        <f>F23+H23</f>
        <v>0</v>
      </c>
    </row>
    <row r="24" spans="1:10" ht="12.6">
      <c r="A24" s="153" t="s">
        <v>218</v>
      </c>
      <c r="B24" s="153" t="s">
        <v>904</v>
      </c>
      <c r="C24" s="153" t="s">
        <v>622</v>
      </c>
      <c r="D24" s="154">
        <v>5</v>
      </c>
      <c r="E24" s="159"/>
      <c r="F24" s="160">
        <f>D24*E24</f>
        <v>0</v>
      </c>
      <c r="G24" s="159"/>
      <c r="H24" s="154">
        <f>D24*G24</f>
        <v>0</v>
      </c>
      <c r="I24" s="154">
        <f>E24+G24</f>
        <v>0</v>
      </c>
      <c r="J24" s="154">
        <f>F24+H24</f>
        <v>0</v>
      </c>
    </row>
    <row r="25" spans="1:10" ht="13.8">
      <c r="A25" s="151" t="s">
        <v>3</v>
      </c>
      <c r="B25" s="151" t="s">
        <v>903</v>
      </c>
      <c r="C25" s="151" t="s">
        <v>3</v>
      </c>
      <c r="D25" s="152"/>
      <c r="E25" s="152"/>
      <c r="F25" s="152"/>
      <c r="G25" s="152"/>
      <c r="H25" s="152"/>
      <c r="I25" s="152"/>
      <c r="J25" s="152"/>
    </row>
    <row r="26" spans="1:10" ht="13.8">
      <c r="A26" s="151" t="s">
        <v>3</v>
      </c>
      <c r="B26" s="151" t="s">
        <v>902</v>
      </c>
      <c r="C26" s="151" t="s">
        <v>3</v>
      </c>
      <c r="D26" s="152"/>
      <c r="E26" s="152"/>
      <c r="F26" s="152"/>
      <c r="G26" s="152"/>
      <c r="H26" s="152"/>
      <c r="I26" s="152"/>
      <c r="J26" s="152"/>
    </row>
    <row r="27" spans="1:10" ht="12.6">
      <c r="A27" s="153" t="s">
        <v>221</v>
      </c>
      <c r="B27" s="153" t="s">
        <v>901</v>
      </c>
      <c r="C27" s="153" t="s">
        <v>622</v>
      </c>
      <c r="D27" s="154">
        <v>2</v>
      </c>
      <c r="E27" s="159"/>
      <c r="F27" s="160">
        <f aca="true" t="shared" si="5" ref="F27:F40">D27*E27</f>
        <v>0</v>
      </c>
      <c r="G27" s="159"/>
      <c r="H27" s="154">
        <f aca="true" t="shared" si="6" ref="H27:H40">D27*G27</f>
        <v>0</v>
      </c>
      <c r="I27" s="154">
        <f aca="true" t="shared" si="7" ref="I27:I40">E27+G27</f>
        <v>0</v>
      </c>
      <c r="J27" s="154">
        <f aca="true" t="shared" si="8" ref="J27:J40">F27+H27</f>
        <v>0</v>
      </c>
    </row>
    <row r="28" spans="1:10" ht="12.6">
      <c r="A28" s="153" t="s">
        <v>224</v>
      </c>
      <c r="B28" s="153" t="s">
        <v>900</v>
      </c>
      <c r="C28" s="153" t="s">
        <v>622</v>
      </c>
      <c r="D28" s="154">
        <v>2</v>
      </c>
      <c r="E28" s="159"/>
      <c r="F28" s="160">
        <f t="shared" si="5"/>
        <v>0</v>
      </c>
      <c r="G28" s="159"/>
      <c r="H28" s="154">
        <f t="shared" si="6"/>
        <v>0</v>
      </c>
      <c r="I28" s="154">
        <f t="shared" si="7"/>
        <v>0</v>
      </c>
      <c r="J28" s="154">
        <f t="shared" si="8"/>
        <v>0</v>
      </c>
    </row>
    <row r="29" spans="1:10" ht="12.6">
      <c r="A29" s="153" t="s">
        <v>8</v>
      </c>
      <c r="B29" s="153" t="s">
        <v>899</v>
      </c>
      <c r="C29" s="153" t="s">
        <v>622</v>
      </c>
      <c r="D29" s="154">
        <v>2</v>
      </c>
      <c r="E29" s="159"/>
      <c r="F29" s="160">
        <f t="shared" si="5"/>
        <v>0</v>
      </c>
      <c r="G29" s="159"/>
      <c r="H29" s="154">
        <f t="shared" si="6"/>
        <v>0</v>
      </c>
      <c r="I29" s="154">
        <f t="shared" si="7"/>
        <v>0</v>
      </c>
      <c r="J29" s="154">
        <f t="shared" si="8"/>
        <v>0</v>
      </c>
    </row>
    <row r="30" spans="1:10" ht="12.6">
      <c r="A30" s="153" t="s">
        <v>229</v>
      </c>
      <c r="B30" s="153" t="s">
        <v>898</v>
      </c>
      <c r="C30" s="153" t="s">
        <v>622</v>
      </c>
      <c r="D30" s="154">
        <v>2</v>
      </c>
      <c r="E30" s="159"/>
      <c r="F30" s="160">
        <f t="shared" si="5"/>
        <v>0</v>
      </c>
      <c r="G30" s="159"/>
      <c r="H30" s="154">
        <f t="shared" si="6"/>
        <v>0</v>
      </c>
      <c r="I30" s="154">
        <f t="shared" si="7"/>
        <v>0</v>
      </c>
      <c r="J30" s="154">
        <f t="shared" si="8"/>
        <v>0</v>
      </c>
    </row>
    <row r="31" spans="1:10" ht="12.6">
      <c r="A31" s="153" t="s">
        <v>421</v>
      </c>
      <c r="B31" s="153" t="s">
        <v>897</v>
      </c>
      <c r="C31" s="153" t="s">
        <v>622</v>
      </c>
      <c r="D31" s="154">
        <v>6</v>
      </c>
      <c r="E31" s="159"/>
      <c r="F31" s="160">
        <f t="shared" si="5"/>
        <v>0</v>
      </c>
      <c r="G31" s="159"/>
      <c r="H31" s="154">
        <f t="shared" si="6"/>
        <v>0</v>
      </c>
      <c r="I31" s="154">
        <f t="shared" si="7"/>
        <v>0</v>
      </c>
      <c r="J31" s="154">
        <f t="shared" si="8"/>
        <v>0</v>
      </c>
    </row>
    <row r="32" spans="1:10" ht="12.6">
      <c r="A32" s="153" t="s">
        <v>400</v>
      </c>
      <c r="B32" s="153" t="s">
        <v>896</v>
      </c>
      <c r="C32" s="153" t="s">
        <v>622</v>
      </c>
      <c r="D32" s="154">
        <v>10</v>
      </c>
      <c r="E32" s="159"/>
      <c r="F32" s="160">
        <f t="shared" si="5"/>
        <v>0</v>
      </c>
      <c r="G32" s="159"/>
      <c r="H32" s="154">
        <f t="shared" si="6"/>
        <v>0</v>
      </c>
      <c r="I32" s="154">
        <f t="shared" si="7"/>
        <v>0</v>
      </c>
      <c r="J32" s="154">
        <f t="shared" si="8"/>
        <v>0</v>
      </c>
    </row>
    <row r="33" spans="1:10" ht="12.6">
      <c r="A33" s="153" t="s">
        <v>263</v>
      </c>
      <c r="B33" s="153" t="s">
        <v>895</v>
      </c>
      <c r="C33" s="153" t="s">
        <v>622</v>
      </c>
      <c r="D33" s="154">
        <v>2</v>
      </c>
      <c r="E33" s="159"/>
      <c r="F33" s="160">
        <f t="shared" si="5"/>
        <v>0</v>
      </c>
      <c r="G33" s="159"/>
      <c r="H33" s="154">
        <f t="shared" si="6"/>
        <v>0</v>
      </c>
      <c r="I33" s="154">
        <f t="shared" si="7"/>
        <v>0</v>
      </c>
      <c r="J33" s="154">
        <f t="shared" si="8"/>
        <v>0</v>
      </c>
    </row>
    <row r="34" spans="1:10" ht="12.6">
      <c r="A34" s="153" t="s">
        <v>288</v>
      </c>
      <c r="B34" s="153" t="s">
        <v>894</v>
      </c>
      <c r="C34" s="153" t="s">
        <v>622</v>
      </c>
      <c r="D34" s="154">
        <v>4</v>
      </c>
      <c r="E34" s="159"/>
      <c r="F34" s="160">
        <f t="shared" si="5"/>
        <v>0</v>
      </c>
      <c r="G34" s="159"/>
      <c r="H34" s="154">
        <f t="shared" si="6"/>
        <v>0</v>
      </c>
      <c r="I34" s="154">
        <f t="shared" si="7"/>
        <v>0</v>
      </c>
      <c r="J34" s="154">
        <f t="shared" si="8"/>
        <v>0</v>
      </c>
    </row>
    <row r="35" spans="1:10" ht="12.6">
      <c r="A35" s="153" t="s">
        <v>377</v>
      </c>
      <c r="B35" s="153" t="s">
        <v>893</v>
      </c>
      <c r="C35" s="153" t="s">
        <v>622</v>
      </c>
      <c r="D35" s="154">
        <v>4</v>
      </c>
      <c r="E35" s="159"/>
      <c r="F35" s="160">
        <f t="shared" si="5"/>
        <v>0</v>
      </c>
      <c r="G35" s="159"/>
      <c r="H35" s="154">
        <f t="shared" si="6"/>
        <v>0</v>
      </c>
      <c r="I35" s="154">
        <f t="shared" si="7"/>
        <v>0</v>
      </c>
      <c r="J35" s="154">
        <f t="shared" si="8"/>
        <v>0</v>
      </c>
    </row>
    <row r="36" spans="1:10" ht="12.6">
      <c r="A36" s="153" t="s">
        <v>588</v>
      </c>
      <c r="B36" s="153" t="s">
        <v>892</v>
      </c>
      <c r="C36" s="153" t="s">
        <v>622</v>
      </c>
      <c r="D36" s="154">
        <v>2</v>
      </c>
      <c r="E36" s="159"/>
      <c r="F36" s="160">
        <f t="shared" si="5"/>
        <v>0</v>
      </c>
      <c r="G36" s="159"/>
      <c r="H36" s="154">
        <f t="shared" si="6"/>
        <v>0</v>
      </c>
      <c r="I36" s="154">
        <f t="shared" si="7"/>
        <v>0</v>
      </c>
      <c r="J36" s="154">
        <f t="shared" si="8"/>
        <v>0</v>
      </c>
    </row>
    <row r="37" spans="1:10" ht="12.6">
      <c r="A37" s="153" t="s">
        <v>591</v>
      </c>
      <c r="B37" s="153" t="s">
        <v>891</v>
      </c>
      <c r="C37" s="153" t="s">
        <v>622</v>
      </c>
      <c r="D37" s="154">
        <v>20</v>
      </c>
      <c r="E37" s="159"/>
      <c r="F37" s="160">
        <f t="shared" si="5"/>
        <v>0</v>
      </c>
      <c r="G37" s="159"/>
      <c r="H37" s="154">
        <f t="shared" si="6"/>
        <v>0</v>
      </c>
      <c r="I37" s="154">
        <f t="shared" si="7"/>
        <v>0</v>
      </c>
      <c r="J37" s="154">
        <f t="shared" si="8"/>
        <v>0</v>
      </c>
    </row>
    <row r="38" spans="1:10" ht="12.6">
      <c r="A38" s="153" t="s">
        <v>232</v>
      </c>
      <c r="B38" s="153" t="s">
        <v>890</v>
      </c>
      <c r="C38" s="153" t="s">
        <v>622</v>
      </c>
      <c r="D38" s="154">
        <v>2</v>
      </c>
      <c r="E38" s="159"/>
      <c r="F38" s="160">
        <f t="shared" si="5"/>
        <v>0</v>
      </c>
      <c r="G38" s="159"/>
      <c r="H38" s="154">
        <f t="shared" si="6"/>
        <v>0</v>
      </c>
      <c r="I38" s="154">
        <f t="shared" si="7"/>
        <v>0</v>
      </c>
      <c r="J38" s="154">
        <f t="shared" si="8"/>
        <v>0</v>
      </c>
    </row>
    <row r="39" spans="1:10" ht="12.6">
      <c r="A39" s="153" t="s">
        <v>164</v>
      </c>
      <c r="B39" s="153" t="s">
        <v>889</v>
      </c>
      <c r="C39" s="153" t="s">
        <v>622</v>
      </c>
      <c r="D39" s="154">
        <v>2</v>
      </c>
      <c r="E39" s="159"/>
      <c r="F39" s="160">
        <f t="shared" si="5"/>
        <v>0</v>
      </c>
      <c r="G39" s="159"/>
      <c r="H39" s="154">
        <f t="shared" si="6"/>
        <v>0</v>
      </c>
      <c r="I39" s="154">
        <f t="shared" si="7"/>
        <v>0</v>
      </c>
      <c r="J39" s="154">
        <f t="shared" si="8"/>
        <v>0</v>
      </c>
    </row>
    <row r="40" spans="1:10" ht="12.6">
      <c r="A40" s="153" t="s">
        <v>259</v>
      </c>
      <c r="B40" s="153" t="s">
        <v>888</v>
      </c>
      <c r="C40" s="153" t="s">
        <v>622</v>
      </c>
      <c r="D40" s="154">
        <v>2</v>
      </c>
      <c r="E40" s="159"/>
      <c r="F40" s="160">
        <f t="shared" si="5"/>
        <v>0</v>
      </c>
      <c r="G40" s="159"/>
      <c r="H40" s="154">
        <f t="shared" si="6"/>
        <v>0</v>
      </c>
      <c r="I40" s="154">
        <f t="shared" si="7"/>
        <v>0</v>
      </c>
      <c r="J40" s="154">
        <f t="shared" si="8"/>
        <v>0</v>
      </c>
    </row>
    <row r="41" spans="1:10" ht="12.6">
      <c r="A41" s="153"/>
      <c r="B41" s="155" t="s">
        <v>1084</v>
      </c>
      <c r="C41" s="155"/>
      <c r="D41" s="156"/>
      <c r="E41" s="156"/>
      <c r="F41" s="156"/>
      <c r="G41" s="156"/>
      <c r="H41" s="156"/>
      <c r="I41" s="156">
        <f>SUM(I27:I40)</f>
        <v>0</v>
      </c>
      <c r="J41" s="154"/>
    </row>
    <row r="42" spans="1:10" ht="13.8">
      <c r="A42" s="151" t="s">
        <v>3</v>
      </c>
      <c r="B42" s="151" t="s">
        <v>887</v>
      </c>
      <c r="C42" s="151" t="s">
        <v>3</v>
      </c>
      <c r="D42" s="152"/>
      <c r="E42" s="152"/>
      <c r="F42" s="152"/>
      <c r="G42" s="152"/>
      <c r="H42" s="152"/>
      <c r="I42" s="152"/>
      <c r="J42" s="152"/>
    </row>
    <row r="43" spans="1:10" ht="12.6">
      <c r="A43" s="153" t="s">
        <v>155</v>
      </c>
      <c r="B43" s="153" t="s">
        <v>886</v>
      </c>
      <c r="C43" s="153" t="s">
        <v>622</v>
      </c>
      <c r="D43" s="154">
        <v>4</v>
      </c>
      <c r="E43" s="159"/>
      <c r="F43" s="160">
        <f>D43*E43</f>
        <v>0</v>
      </c>
      <c r="G43" s="159"/>
      <c r="H43" s="154">
        <f>D43*G43</f>
        <v>0</v>
      </c>
      <c r="I43" s="154">
        <f aca="true" t="shared" si="9" ref="I43:J45">E43+G43</f>
        <v>0</v>
      </c>
      <c r="J43" s="154">
        <f t="shared" si="9"/>
        <v>0</v>
      </c>
    </row>
    <row r="44" spans="1:10" ht="12.6">
      <c r="A44" s="153" t="s">
        <v>152</v>
      </c>
      <c r="B44" s="153" t="s">
        <v>885</v>
      </c>
      <c r="C44" s="153" t="s">
        <v>622</v>
      </c>
      <c r="D44" s="154">
        <v>2</v>
      </c>
      <c r="E44" s="159"/>
      <c r="F44" s="160">
        <f>D44*E44</f>
        <v>0</v>
      </c>
      <c r="G44" s="159"/>
      <c r="H44" s="154">
        <f>D44*G44</f>
        <v>0</v>
      </c>
      <c r="I44" s="154">
        <f t="shared" si="9"/>
        <v>0</v>
      </c>
      <c r="J44" s="154">
        <f t="shared" si="9"/>
        <v>0</v>
      </c>
    </row>
    <row r="45" spans="1:10" ht="12.6">
      <c r="A45" s="153" t="s">
        <v>146</v>
      </c>
      <c r="B45" s="153" t="s">
        <v>884</v>
      </c>
      <c r="C45" s="153" t="s">
        <v>622</v>
      </c>
      <c r="D45" s="154">
        <v>4</v>
      </c>
      <c r="E45" s="159"/>
      <c r="F45" s="160">
        <f>D45*E45</f>
        <v>0</v>
      </c>
      <c r="G45" s="159"/>
      <c r="H45" s="154">
        <f>D45*G45</f>
        <v>0</v>
      </c>
      <c r="I45" s="154">
        <f t="shared" si="9"/>
        <v>0</v>
      </c>
      <c r="J45" s="154">
        <f t="shared" si="9"/>
        <v>0</v>
      </c>
    </row>
    <row r="46" spans="1:10" ht="13.8">
      <c r="A46" s="151" t="s">
        <v>3</v>
      </c>
      <c r="B46" s="151" t="s">
        <v>883</v>
      </c>
      <c r="C46" s="151" t="s">
        <v>3</v>
      </c>
      <c r="D46" s="152"/>
      <c r="E46" s="152"/>
      <c r="F46" s="152"/>
      <c r="G46" s="152"/>
      <c r="H46" s="152"/>
      <c r="I46" s="152"/>
      <c r="J46" s="152"/>
    </row>
    <row r="47" spans="1:10" ht="12.6">
      <c r="A47" s="153" t="s">
        <v>391</v>
      </c>
      <c r="B47" s="153" t="s">
        <v>882</v>
      </c>
      <c r="C47" s="153" t="s">
        <v>622</v>
      </c>
      <c r="D47" s="154">
        <v>137</v>
      </c>
      <c r="E47" s="159"/>
      <c r="F47" s="160">
        <f>D47*E47</f>
        <v>0</v>
      </c>
      <c r="G47" s="159"/>
      <c r="H47" s="154">
        <f>D47*G47</f>
        <v>0</v>
      </c>
      <c r="I47" s="154">
        <f aca="true" t="shared" si="10" ref="I47:J49">E47+G47</f>
        <v>0</v>
      </c>
      <c r="J47" s="154">
        <f t="shared" si="10"/>
        <v>0</v>
      </c>
    </row>
    <row r="48" spans="1:10" ht="12.6">
      <c r="A48" s="153" t="s">
        <v>388</v>
      </c>
      <c r="B48" s="153" t="s">
        <v>881</v>
      </c>
      <c r="C48" s="153" t="s">
        <v>622</v>
      </c>
      <c r="D48" s="154">
        <v>137</v>
      </c>
      <c r="E48" s="159"/>
      <c r="F48" s="160">
        <f>D48*E48</f>
        <v>0</v>
      </c>
      <c r="G48" s="159"/>
      <c r="H48" s="154">
        <f>D48*G48</f>
        <v>0</v>
      </c>
      <c r="I48" s="154">
        <f t="shared" si="10"/>
        <v>0</v>
      </c>
      <c r="J48" s="154">
        <f t="shared" si="10"/>
        <v>0</v>
      </c>
    </row>
    <row r="49" spans="1:10" ht="12.6">
      <c r="A49" s="153" t="s">
        <v>385</v>
      </c>
      <c r="B49" s="153" t="s">
        <v>880</v>
      </c>
      <c r="C49" s="153" t="s">
        <v>622</v>
      </c>
      <c r="D49" s="154">
        <v>137</v>
      </c>
      <c r="E49" s="159"/>
      <c r="F49" s="160">
        <f>D49*E49</f>
        <v>0</v>
      </c>
      <c r="G49" s="159"/>
      <c r="H49" s="154">
        <f>D49*G49</f>
        <v>0</v>
      </c>
      <c r="I49" s="154">
        <f t="shared" si="10"/>
        <v>0</v>
      </c>
      <c r="J49" s="154">
        <f t="shared" si="10"/>
        <v>0</v>
      </c>
    </row>
    <row r="50" spans="1:10" ht="13.8">
      <c r="A50" s="151" t="s">
        <v>3</v>
      </c>
      <c r="B50" s="151" t="s">
        <v>879</v>
      </c>
      <c r="C50" s="151" t="s">
        <v>3</v>
      </c>
      <c r="D50" s="152"/>
      <c r="E50" s="152"/>
      <c r="F50" s="152"/>
      <c r="G50" s="152"/>
      <c r="H50" s="152"/>
      <c r="I50" s="152"/>
      <c r="J50" s="152"/>
    </row>
    <row r="51" spans="1:10" ht="12.6">
      <c r="A51" s="153" t="s">
        <v>506</v>
      </c>
      <c r="B51" s="153" t="s">
        <v>878</v>
      </c>
      <c r="C51" s="153" t="s">
        <v>217</v>
      </c>
      <c r="D51" s="154">
        <v>40000</v>
      </c>
      <c r="E51" s="159"/>
      <c r="F51" s="160">
        <f>D51*E51</f>
        <v>0</v>
      </c>
      <c r="G51" s="159"/>
      <c r="H51" s="154">
        <f>D51*G51</f>
        <v>0</v>
      </c>
      <c r="I51" s="154">
        <f>E51+G51</f>
        <v>0</v>
      </c>
      <c r="J51" s="154">
        <f>F51+H51</f>
        <v>0</v>
      </c>
    </row>
    <row r="52" spans="1:10" ht="13.8">
      <c r="A52" s="151" t="s">
        <v>3</v>
      </c>
      <c r="B52" s="151" t="s">
        <v>877</v>
      </c>
      <c r="C52" s="151" t="s">
        <v>3</v>
      </c>
      <c r="D52" s="152"/>
      <c r="E52" s="152"/>
      <c r="F52" s="152"/>
      <c r="G52" s="152"/>
      <c r="H52" s="152"/>
      <c r="I52" s="152"/>
      <c r="J52" s="152"/>
    </row>
    <row r="53" spans="1:10" ht="12.6">
      <c r="A53" s="153" t="s">
        <v>510</v>
      </c>
      <c r="B53" s="153" t="s">
        <v>876</v>
      </c>
      <c r="C53" s="153" t="s">
        <v>622</v>
      </c>
      <c r="D53" s="154">
        <v>22</v>
      </c>
      <c r="E53" s="159"/>
      <c r="F53" s="160">
        <f>D53*E53</f>
        <v>0</v>
      </c>
      <c r="G53" s="159"/>
      <c r="H53" s="154">
        <f>D53*G53</f>
        <v>0</v>
      </c>
      <c r="I53" s="154">
        <f aca="true" t="shared" si="11" ref="I53:J57">E53+G53</f>
        <v>0</v>
      </c>
      <c r="J53" s="154">
        <f t="shared" si="11"/>
        <v>0</v>
      </c>
    </row>
    <row r="54" spans="1:10" ht="12.6">
      <c r="A54" s="153" t="s">
        <v>513</v>
      </c>
      <c r="B54" s="153" t="s">
        <v>875</v>
      </c>
      <c r="C54" s="153" t="s">
        <v>622</v>
      </c>
      <c r="D54" s="154">
        <v>22</v>
      </c>
      <c r="E54" s="159"/>
      <c r="F54" s="160">
        <f>D54*E54</f>
        <v>0</v>
      </c>
      <c r="G54" s="159"/>
      <c r="H54" s="154">
        <f>D54*G54</f>
        <v>0</v>
      </c>
      <c r="I54" s="154">
        <f t="shared" si="11"/>
        <v>0</v>
      </c>
      <c r="J54" s="154">
        <f t="shared" si="11"/>
        <v>0</v>
      </c>
    </row>
    <row r="55" spans="1:10" ht="12.6">
      <c r="A55" s="153" t="s">
        <v>516</v>
      </c>
      <c r="B55" s="153" t="s">
        <v>874</v>
      </c>
      <c r="C55" s="153" t="s">
        <v>622</v>
      </c>
      <c r="D55" s="154">
        <v>22</v>
      </c>
      <c r="E55" s="159"/>
      <c r="F55" s="160">
        <f>D55*E55</f>
        <v>0</v>
      </c>
      <c r="G55" s="159"/>
      <c r="H55" s="154">
        <f>D55*G55</f>
        <v>0</v>
      </c>
      <c r="I55" s="154">
        <f t="shared" si="11"/>
        <v>0</v>
      </c>
      <c r="J55" s="154">
        <f t="shared" si="11"/>
        <v>0</v>
      </c>
    </row>
    <row r="56" spans="1:10" ht="12.6">
      <c r="A56" s="153" t="s">
        <v>519</v>
      </c>
      <c r="B56" s="153" t="s">
        <v>873</v>
      </c>
      <c r="C56" s="153" t="s">
        <v>622</v>
      </c>
      <c r="D56" s="154">
        <v>132</v>
      </c>
      <c r="E56" s="159"/>
      <c r="F56" s="160">
        <f>D56*E56</f>
        <v>0</v>
      </c>
      <c r="G56" s="159"/>
      <c r="H56" s="154">
        <f>D56*G56</f>
        <v>0</v>
      </c>
      <c r="I56" s="154">
        <f t="shared" si="11"/>
        <v>0</v>
      </c>
      <c r="J56" s="154">
        <f t="shared" si="11"/>
        <v>0</v>
      </c>
    </row>
    <row r="57" spans="1:10" ht="12.6">
      <c r="A57" s="153" t="s">
        <v>522</v>
      </c>
      <c r="B57" s="153" t="s">
        <v>872</v>
      </c>
      <c r="C57" s="153" t="s">
        <v>622</v>
      </c>
      <c r="D57" s="154">
        <v>22</v>
      </c>
      <c r="E57" s="159"/>
      <c r="F57" s="160">
        <f>D57*E57</f>
        <v>0</v>
      </c>
      <c r="G57" s="159"/>
      <c r="H57" s="154">
        <f>D57*G57</f>
        <v>0</v>
      </c>
      <c r="I57" s="154">
        <f t="shared" si="11"/>
        <v>0</v>
      </c>
      <c r="J57" s="154">
        <f t="shared" si="11"/>
        <v>0</v>
      </c>
    </row>
    <row r="58" spans="1:10" ht="13.8">
      <c r="A58" s="151" t="s">
        <v>3</v>
      </c>
      <c r="B58" s="151" t="s">
        <v>871</v>
      </c>
      <c r="C58" s="151" t="s">
        <v>3</v>
      </c>
      <c r="D58" s="152"/>
      <c r="E58" s="152"/>
      <c r="F58" s="152"/>
      <c r="G58" s="152"/>
      <c r="H58" s="152"/>
      <c r="I58" s="152"/>
      <c r="J58" s="152"/>
    </row>
    <row r="59" spans="1:10" ht="12.6">
      <c r="A59" s="153" t="s">
        <v>525</v>
      </c>
      <c r="B59" s="153" t="s">
        <v>870</v>
      </c>
      <c r="C59" s="153" t="s">
        <v>217</v>
      </c>
      <c r="D59" s="154">
        <v>150</v>
      </c>
      <c r="E59" s="159"/>
      <c r="F59" s="160">
        <f>D59*E59</f>
        <v>0</v>
      </c>
      <c r="G59" s="159"/>
      <c r="H59" s="154">
        <f>D59*G59</f>
        <v>0</v>
      </c>
      <c r="I59" s="154">
        <f>E59+G59</f>
        <v>0</v>
      </c>
      <c r="J59" s="154">
        <f>F59+H59</f>
        <v>0</v>
      </c>
    </row>
    <row r="60" spans="1:10" ht="12.6">
      <c r="A60" s="153" t="s">
        <v>869</v>
      </c>
      <c r="B60" s="153" t="s">
        <v>868</v>
      </c>
      <c r="C60" s="153" t="s">
        <v>217</v>
      </c>
      <c r="D60" s="154">
        <v>100</v>
      </c>
      <c r="E60" s="159"/>
      <c r="F60" s="160">
        <f>D60*E60</f>
        <v>0</v>
      </c>
      <c r="G60" s="159"/>
      <c r="H60" s="154">
        <f>D60*G60</f>
        <v>0</v>
      </c>
      <c r="I60" s="154">
        <f>E60+G60</f>
        <v>0</v>
      </c>
      <c r="J60" s="154">
        <f>F60+H60</f>
        <v>0</v>
      </c>
    </row>
    <row r="61" spans="1:10" ht="13.8">
      <c r="A61" s="151" t="s">
        <v>3</v>
      </c>
      <c r="B61" s="151" t="s">
        <v>867</v>
      </c>
      <c r="C61" s="151" t="s">
        <v>3</v>
      </c>
      <c r="D61" s="152"/>
      <c r="E61" s="152"/>
      <c r="F61" s="152"/>
      <c r="G61" s="152"/>
      <c r="H61" s="152"/>
      <c r="I61" s="152"/>
      <c r="J61" s="152"/>
    </row>
    <row r="62" spans="1:10" ht="12.6">
      <c r="A62" s="153" t="s">
        <v>406</v>
      </c>
      <c r="B62" s="153" t="s">
        <v>866</v>
      </c>
      <c r="C62" s="153" t="s">
        <v>217</v>
      </c>
      <c r="D62" s="154">
        <v>200</v>
      </c>
      <c r="E62" s="159"/>
      <c r="F62" s="160">
        <f>D62*E62</f>
        <v>0</v>
      </c>
      <c r="G62" s="159"/>
      <c r="H62" s="154">
        <f>D62*G62</f>
        <v>0</v>
      </c>
      <c r="I62" s="154">
        <f>E62+G62</f>
        <v>0</v>
      </c>
      <c r="J62" s="154">
        <f>F62+H62</f>
        <v>0</v>
      </c>
    </row>
    <row r="63" spans="1:10" ht="13.8">
      <c r="A63" s="151" t="s">
        <v>3</v>
      </c>
      <c r="B63" s="151" t="s">
        <v>865</v>
      </c>
      <c r="C63" s="151" t="s">
        <v>3</v>
      </c>
      <c r="D63" s="152"/>
      <c r="E63" s="152"/>
      <c r="F63" s="152"/>
      <c r="G63" s="152"/>
      <c r="H63" s="152"/>
      <c r="I63" s="152"/>
      <c r="J63" s="152"/>
    </row>
    <row r="64" spans="1:10" ht="12.6">
      <c r="A64" s="153" t="s">
        <v>403</v>
      </c>
      <c r="B64" s="153" t="s">
        <v>864</v>
      </c>
      <c r="C64" s="153" t="s">
        <v>217</v>
      </c>
      <c r="D64" s="154">
        <v>102</v>
      </c>
      <c r="E64" s="159"/>
      <c r="F64" s="160">
        <f aca="true" t="shared" si="12" ref="F64:F72">D64*E64</f>
        <v>0</v>
      </c>
      <c r="G64" s="159"/>
      <c r="H64" s="154">
        <f aca="true" t="shared" si="13" ref="H64:H72">D64*G64</f>
        <v>0</v>
      </c>
      <c r="I64" s="154">
        <f aca="true" t="shared" si="14" ref="I64:I72">E64+G64</f>
        <v>0</v>
      </c>
      <c r="J64" s="154">
        <f aca="true" t="shared" si="15" ref="J64:J72">F64+H64</f>
        <v>0</v>
      </c>
    </row>
    <row r="65" spans="1:10" ht="12.6">
      <c r="A65" s="153" t="s">
        <v>409</v>
      </c>
      <c r="B65" s="153" t="s">
        <v>863</v>
      </c>
      <c r="C65" s="153" t="s">
        <v>855</v>
      </c>
      <c r="D65" s="154">
        <v>1.67</v>
      </c>
      <c r="E65" s="159"/>
      <c r="F65" s="160">
        <f t="shared" si="12"/>
        <v>0</v>
      </c>
      <c r="G65" s="159"/>
      <c r="H65" s="154">
        <f t="shared" si="13"/>
        <v>0</v>
      </c>
      <c r="I65" s="154">
        <f t="shared" si="14"/>
        <v>0</v>
      </c>
      <c r="J65" s="154">
        <f t="shared" si="15"/>
        <v>0</v>
      </c>
    </row>
    <row r="66" spans="1:10" ht="12.6">
      <c r="A66" s="153" t="s">
        <v>415</v>
      </c>
      <c r="B66" s="153" t="s">
        <v>862</v>
      </c>
      <c r="C66" s="153" t="s">
        <v>860</v>
      </c>
      <c r="D66" s="154">
        <v>1.32</v>
      </c>
      <c r="E66" s="159"/>
      <c r="F66" s="160">
        <f t="shared" si="12"/>
        <v>0</v>
      </c>
      <c r="G66" s="159"/>
      <c r="H66" s="154">
        <f t="shared" si="13"/>
        <v>0</v>
      </c>
      <c r="I66" s="154">
        <f t="shared" si="14"/>
        <v>0</v>
      </c>
      <c r="J66" s="154">
        <f t="shared" si="15"/>
        <v>0</v>
      </c>
    </row>
    <row r="67" spans="1:10" ht="12.6">
      <c r="A67" s="153" t="s">
        <v>412</v>
      </c>
      <c r="B67" s="153" t="s">
        <v>861</v>
      </c>
      <c r="C67" s="153" t="s">
        <v>860</v>
      </c>
      <c r="D67" s="154">
        <v>1.32</v>
      </c>
      <c r="E67" s="159"/>
      <c r="F67" s="160">
        <f t="shared" si="12"/>
        <v>0</v>
      </c>
      <c r="G67" s="159"/>
      <c r="H67" s="154">
        <f t="shared" si="13"/>
        <v>0</v>
      </c>
      <c r="I67" s="154">
        <f t="shared" si="14"/>
        <v>0</v>
      </c>
      <c r="J67" s="154">
        <f t="shared" si="15"/>
        <v>0</v>
      </c>
    </row>
    <row r="68" spans="1:10" ht="12.6">
      <c r="A68" s="153" t="s">
        <v>418</v>
      </c>
      <c r="B68" s="153" t="s">
        <v>859</v>
      </c>
      <c r="C68" s="153" t="s">
        <v>622</v>
      </c>
      <c r="D68" s="154">
        <v>101</v>
      </c>
      <c r="E68" s="159"/>
      <c r="F68" s="160">
        <f t="shared" si="12"/>
        <v>0</v>
      </c>
      <c r="G68" s="159"/>
      <c r="H68" s="154">
        <f t="shared" si="13"/>
        <v>0</v>
      </c>
      <c r="I68" s="154">
        <f t="shared" si="14"/>
        <v>0</v>
      </c>
      <c r="J68" s="154">
        <f t="shared" si="15"/>
        <v>0</v>
      </c>
    </row>
    <row r="69" spans="1:10" ht="12.6">
      <c r="A69" s="153" t="s">
        <v>424</v>
      </c>
      <c r="B69" s="153" t="s">
        <v>858</v>
      </c>
      <c r="C69" s="153" t="s">
        <v>622</v>
      </c>
      <c r="D69" s="154">
        <v>101</v>
      </c>
      <c r="E69" s="159"/>
      <c r="F69" s="160">
        <f t="shared" si="12"/>
        <v>0</v>
      </c>
      <c r="G69" s="159"/>
      <c r="H69" s="154">
        <f t="shared" si="13"/>
        <v>0</v>
      </c>
      <c r="I69" s="154">
        <f t="shared" si="14"/>
        <v>0</v>
      </c>
      <c r="J69" s="154">
        <f t="shared" si="15"/>
        <v>0</v>
      </c>
    </row>
    <row r="70" spans="1:10" ht="12.6">
      <c r="A70" s="153" t="s">
        <v>394</v>
      </c>
      <c r="B70" s="153" t="s">
        <v>857</v>
      </c>
      <c r="C70" s="153" t="s">
        <v>622</v>
      </c>
      <c r="D70" s="154">
        <v>101</v>
      </c>
      <c r="E70" s="159"/>
      <c r="F70" s="160">
        <f t="shared" si="12"/>
        <v>0</v>
      </c>
      <c r="G70" s="159"/>
      <c r="H70" s="154">
        <f t="shared" si="13"/>
        <v>0</v>
      </c>
      <c r="I70" s="154">
        <f t="shared" si="14"/>
        <v>0</v>
      </c>
      <c r="J70" s="154">
        <f t="shared" si="15"/>
        <v>0</v>
      </c>
    </row>
    <row r="71" spans="1:10" ht="12.6">
      <c r="A71" s="153" t="s">
        <v>558</v>
      </c>
      <c r="B71" s="153" t="s">
        <v>856</v>
      </c>
      <c r="C71" s="153" t="s">
        <v>855</v>
      </c>
      <c r="D71" s="154">
        <v>2.02</v>
      </c>
      <c r="E71" s="159"/>
      <c r="F71" s="160">
        <f t="shared" si="12"/>
        <v>0</v>
      </c>
      <c r="G71" s="159"/>
      <c r="H71" s="154">
        <f t="shared" si="13"/>
        <v>0</v>
      </c>
      <c r="I71" s="154">
        <f t="shared" si="14"/>
        <v>0</v>
      </c>
      <c r="J71" s="154">
        <f t="shared" si="15"/>
        <v>0</v>
      </c>
    </row>
    <row r="72" spans="1:10" ht="12.6">
      <c r="A72" s="153" t="s">
        <v>561</v>
      </c>
      <c r="B72" s="153" t="s">
        <v>854</v>
      </c>
      <c r="C72" s="153" t="s">
        <v>622</v>
      </c>
      <c r="D72" s="154">
        <v>6</v>
      </c>
      <c r="E72" s="159"/>
      <c r="F72" s="160">
        <f t="shared" si="12"/>
        <v>0</v>
      </c>
      <c r="G72" s="159"/>
      <c r="H72" s="154">
        <f t="shared" si="13"/>
        <v>0</v>
      </c>
      <c r="I72" s="154">
        <f t="shared" si="14"/>
        <v>0</v>
      </c>
      <c r="J72" s="154">
        <f t="shared" si="15"/>
        <v>0</v>
      </c>
    </row>
    <row r="73" spans="1:10" ht="13.8">
      <c r="A73" s="151" t="s">
        <v>3</v>
      </c>
      <c r="B73" s="151" t="s">
        <v>853</v>
      </c>
      <c r="C73" s="151" t="s">
        <v>3</v>
      </c>
      <c r="D73" s="152"/>
      <c r="E73" s="152"/>
      <c r="F73" s="152"/>
      <c r="G73" s="152"/>
      <c r="H73" s="152"/>
      <c r="I73" s="152"/>
      <c r="J73" s="152"/>
    </row>
    <row r="74" spans="1:10" ht="12.6">
      <c r="A74" s="153" t="s">
        <v>528</v>
      </c>
      <c r="B74" s="153" t="s">
        <v>852</v>
      </c>
      <c r="C74" s="153" t="s">
        <v>622</v>
      </c>
      <c r="D74" s="154">
        <v>1</v>
      </c>
      <c r="E74" s="159"/>
      <c r="F74" s="160">
        <f>D74*E74</f>
        <v>0</v>
      </c>
      <c r="G74" s="159"/>
      <c r="H74" s="154">
        <f>D74*G74</f>
        <v>0</v>
      </c>
      <c r="I74" s="154">
        <f aca="true" t="shared" si="16" ref="I74:J76">E74+G74</f>
        <v>0</v>
      </c>
      <c r="J74" s="154">
        <f t="shared" si="16"/>
        <v>0</v>
      </c>
    </row>
    <row r="75" spans="1:10" ht="12.6">
      <c r="A75" s="153" t="s">
        <v>531</v>
      </c>
      <c r="B75" s="153" t="s">
        <v>851</v>
      </c>
      <c r="C75" s="153" t="s">
        <v>622</v>
      </c>
      <c r="D75" s="154">
        <v>404</v>
      </c>
      <c r="E75" s="159"/>
      <c r="F75" s="160">
        <f>D75*E75</f>
        <v>0</v>
      </c>
      <c r="G75" s="159"/>
      <c r="H75" s="154">
        <f>D75*G75</f>
        <v>0</v>
      </c>
      <c r="I75" s="154">
        <f t="shared" si="16"/>
        <v>0</v>
      </c>
      <c r="J75" s="154">
        <f t="shared" si="16"/>
        <v>0</v>
      </c>
    </row>
    <row r="76" spans="1:10" ht="12.6">
      <c r="A76" s="153" t="s">
        <v>567</v>
      </c>
      <c r="B76" s="153" t="s">
        <v>850</v>
      </c>
      <c r="C76" s="153" t="s">
        <v>622</v>
      </c>
      <c r="D76" s="154">
        <v>24</v>
      </c>
      <c r="E76" s="159"/>
      <c r="F76" s="160">
        <f>D76*E76</f>
        <v>0</v>
      </c>
      <c r="G76" s="159"/>
      <c r="H76" s="154">
        <f>D76*G76</f>
        <v>0</v>
      </c>
      <c r="I76" s="154">
        <f t="shared" si="16"/>
        <v>0</v>
      </c>
      <c r="J76" s="154">
        <f t="shared" si="16"/>
        <v>0</v>
      </c>
    </row>
    <row r="77" spans="1:10" ht="13.8">
      <c r="A77" s="151" t="s">
        <v>3</v>
      </c>
      <c r="B77" s="151" t="s">
        <v>849</v>
      </c>
      <c r="C77" s="151" t="s">
        <v>3</v>
      </c>
      <c r="D77" s="152"/>
      <c r="E77" s="152"/>
      <c r="F77" s="152"/>
      <c r="G77" s="152"/>
      <c r="H77" s="152"/>
      <c r="I77" s="152"/>
      <c r="J77" s="152"/>
    </row>
    <row r="78" spans="1:10" ht="12.6">
      <c r="A78" s="153" t="s">
        <v>570</v>
      </c>
      <c r="B78" s="153" t="s">
        <v>848</v>
      </c>
      <c r="C78" s="153" t="s">
        <v>622</v>
      </c>
      <c r="D78" s="154">
        <v>10</v>
      </c>
      <c r="E78" s="159"/>
      <c r="F78" s="160">
        <f>D78*E78</f>
        <v>0</v>
      </c>
      <c r="G78" s="159"/>
      <c r="H78" s="154">
        <f>D78*G78</f>
        <v>0</v>
      </c>
      <c r="I78" s="154">
        <f aca="true" t="shared" si="17" ref="I78:J81">E78+G78</f>
        <v>0</v>
      </c>
      <c r="J78" s="154">
        <f t="shared" si="17"/>
        <v>0</v>
      </c>
    </row>
    <row r="79" spans="1:10" ht="12.6">
      <c r="A79" s="153" t="s">
        <v>534</v>
      </c>
      <c r="B79" s="153" t="s">
        <v>847</v>
      </c>
      <c r="C79" s="153" t="s">
        <v>622</v>
      </c>
      <c r="D79" s="154">
        <v>8</v>
      </c>
      <c r="E79" s="159"/>
      <c r="F79" s="160">
        <f>D79*E79</f>
        <v>0</v>
      </c>
      <c r="G79" s="159"/>
      <c r="H79" s="154">
        <f>D79*G79</f>
        <v>0</v>
      </c>
      <c r="I79" s="154">
        <f t="shared" si="17"/>
        <v>0</v>
      </c>
      <c r="J79" s="154">
        <f t="shared" si="17"/>
        <v>0</v>
      </c>
    </row>
    <row r="80" spans="1:10" ht="12.6">
      <c r="A80" s="153" t="s">
        <v>564</v>
      </c>
      <c r="B80" s="153" t="s">
        <v>846</v>
      </c>
      <c r="C80" s="153" t="s">
        <v>622</v>
      </c>
      <c r="D80" s="154">
        <v>6</v>
      </c>
      <c r="E80" s="159"/>
      <c r="F80" s="160">
        <f>D80*E80</f>
        <v>0</v>
      </c>
      <c r="G80" s="159"/>
      <c r="H80" s="154">
        <f>D80*G80</f>
        <v>0</v>
      </c>
      <c r="I80" s="154">
        <f t="shared" si="17"/>
        <v>0</v>
      </c>
      <c r="J80" s="154">
        <f t="shared" si="17"/>
        <v>0</v>
      </c>
    </row>
    <row r="81" spans="1:10" ht="12.6">
      <c r="A81" s="153" t="s">
        <v>845</v>
      </c>
      <c r="B81" s="153" t="s">
        <v>844</v>
      </c>
      <c r="C81" s="153" t="s">
        <v>622</v>
      </c>
      <c r="D81" s="154">
        <v>8</v>
      </c>
      <c r="E81" s="159"/>
      <c r="F81" s="160">
        <f>D81*E81</f>
        <v>0</v>
      </c>
      <c r="G81" s="159"/>
      <c r="H81" s="154">
        <f>D81*G81</f>
        <v>0</v>
      </c>
      <c r="I81" s="154">
        <f t="shared" si="17"/>
        <v>0</v>
      </c>
      <c r="J81" s="154">
        <f t="shared" si="17"/>
        <v>0</v>
      </c>
    </row>
    <row r="82" spans="1:10" ht="13.8">
      <c r="A82" s="151" t="s">
        <v>3</v>
      </c>
      <c r="B82" s="151" t="s">
        <v>843</v>
      </c>
      <c r="C82" s="151" t="s">
        <v>3</v>
      </c>
      <c r="D82" s="152"/>
      <c r="E82" s="152"/>
      <c r="F82" s="152"/>
      <c r="G82" s="152"/>
      <c r="H82" s="152"/>
      <c r="I82" s="152"/>
      <c r="J82" s="152"/>
    </row>
    <row r="83" spans="1:10" ht="12.6">
      <c r="A83" s="153" t="s">
        <v>161</v>
      </c>
      <c r="B83" s="153" t="s">
        <v>842</v>
      </c>
      <c r="C83" s="153" t="s">
        <v>622</v>
      </c>
      <c r="D83" s="154">
        <v>5</v>
      </c>
      <c r="E83" s="159"/>
      <c r="F83" s="160">
        <f>D83*E83</f>
        <v>0</v>
      </c>
      <c r="G83" s="159"/>
      <c r="H83" s="154">
        <f>D83*G83</f>
        <v>0</v>
      </c>
      <c r="I83" s="154">
        <f>E83+G83</f>
        <v>0</v>
      </c>
      <c r="J83" s="154">
        <f>F83+H83</f>
        <v>0</v>
      </c>
    </row>
    <row r="84" spans="1:10" ht="12.6">
      <c r="A84" s="153" t="s">
        <v>158</v>
      </c>
      <c r="B84" s="153" t="s">
        <v>841</v>
      </c>
      <c r="C84" s="153" t="s">
        <v>622</v>
      </c>
      <c r="D84" s="154">
        <v>1</v>
      </c>
      <c r="E84" s="159"/>
      <c r="F84" s="160">
        <f>D84*E84</f>
        <v>0</v>
      </c>
      <c r="G84" s="159"/>
      <c r="H84" s="154">
        <f>D84*G84</f>
        <v>0</v>
      </c>
      <c r="I84" s="154">
        <f>E84+G84</f>
        <v>0</v>
      </c>
      <c r="J84" s="154">
        <f>F84+H84</f>
        <v>0</v>
      </c>
    </row>
    <row r="85" spans="1:10" ht="13.8">
      <c r="A85" s="151" t="s">
        <v>3</v>
      </c>
      <c r="B85" s="151" t="s">
        <v>840</v>
      </c>
      <c r="C85" s="151" t="s">
        <v>3</v>
      </c>
      <c r="D85" s="152"/>
      <c r="E85" s="152"/>
      <c r="F85" s="152"/>
      <c r="G85" s="152"/>
      <c r="H85" s="152"/>
      <c r="I85" s="152"/>
      <c r="J85" s="152"/>
    </row>
    <row r="86" spans="1:10" ht="12.6">
      <c r="A86" s="153" t="s">
        <v>540</v>
      </c>
      <c r="B86" s="153" t="s">
        <v>839</v>
      </c>
      <c r="C86" s="153" t="s">
        <v>622</v>
      </c>
      <c r="D86" s="154">
        <v>4</v>
      </c>
      <c r="E86" s="159"/>
      <c r="F86" s="160">
        <f>D86*E86</f>
        <v>0</v>
      </c>
      <c r="G86" s="159"/>
      <c r="H86" s="154">
        <f>D86*G86</f>
        <v>0</v>
      </c>
      <c r="I86" s="154">
        <f>E86+G86</f>
        <v>0</v>
      </c>
      <c r="J86" s="154">
        <f>F86+H86</f>
        <v>0</v>
      </c>
    </row>
    <row r="87" spans="1:10" ht="13.8">
      <c r="A87" s="151" t="s">
        <v>3</v>
      </c>
      <c r="B87" s="151" t="s">
        <v>838</v>
      </c>
      <c r="C87" s="151" t="s">
        <v>3</v>
      </c>
      <c r="D87" s="152"/>
      <c r="E87" s="152"/>
      <c r="F87" s="152"/>
      <c r="G87" s="152"/>
      <c r="H87" s="152"/>
      <c r="I87" s="152"/>
      <c r="J87" s="152"/>
    </row>
    <row r="88" spans="1:10" ht="12.6">
      <c r="A88" s="153" t="s">
        <v>543</v>
      </c>
      <c r="B88" s="153" t="s">
        <v>799</v>
      </c>
      <c r="C88" s="153" t="s">
        <v>217</v>
      </c>
      <c r="D88" s="154">
        <v>3000</v>
      </c>
      <c r="E88" s="159"/>
      <c r="F88" s="160">
        <f aca="true" t="shared" si="18" ref="F88:F100">D88*E88</f>
        <v>0</v>
      </c>
      <c r="G88" s="159"/>
      <c r="H88" s="154">
        <f aca="true" t="shared" si="19" ref="H88:H100">D88*G88</f>
        <v>0</v>
      </c>
      <c r="I88" s="154">
        <f aca="true" t="shared" si="20" ref="I88:I100">E88+G88</f>
        <v>0</v>
      </c>
      <c r="J88" s="154">
        <f aca="true" t="shared" si="21" ref="J88:J100">F88+H88</f>
        <v>0</v>
      </c>
    </row>
    <row r="89" spans="1:10" ht="12.6">
      <c r="A89" s="153" t="s">
        <v>546</v>
      </c>
      <c r="B89" s="153" t="s">
        <v>837</v>
      </c>
      <c r="C89" s="153" t="s">
        <v>217</v>
      </c>
      <c r="D89" s="154">
        <v>600</v>
      </c>
      <c r="E89" s="159"/>
      <c r="F89" s="160">
        <f t="shared" si="18"/>
        <v>0</v>
      </c>
      <c r="G89" s="159"/>
      <c r="H89" s="154">
        <f t="shared" si="19"/>
        <v>0</v>
      </c>
      <c r="I89" s="154">
        <f t="shared" si="20"/>
        <v>0</v>
      </c>
      <c r="J89" s="154">
        <f t="shared" si="21"/>
        <v>0</v>
      </c>
    </row>
    <row r="90" spans="1:10" ht="12.6">
      <c r="A90" s="153" t="s">
        <v>548</v>
      </c>
      <c r="B90" s="153" t="s">
        <v>836</v>
      </c>
      <c r="C90" s="153" t="s">
        <v>217</v>
      </c>
      <c r="D90" s="154">
        <v>400</v>
      </c>
      <c r="E90" s="159"/>
      <c r="F90" s="160">
        <f t="shared" si="18"/>
        <v>0</v>
      </c>
      <c r="G90" s="159"/>
      <c r="H90" s="154">
        <f t="shared" si="19"/>
        <v>0</v>
      </c>
      <c r="I90" s="154">
        <f t="shared" si="20"/>
        <v>0</v>
      </c>
      <c r="J90" s="154">
        <f t="shared" si="21"/>
        <v>0</v>
      </c>
    </row>
    <row r="91" spans="1:10" ht="12.6">
      <c r="A91" s="153" t="s">
        <v>835</v>
      </c>
      <c r="B91" s="153" t="s">
        <v>834</v>
      </c>
      <c r="C91" s="153" t="s">
        <v>217</v>
      </c>
      <c r="D91" s="154">
        <v>400</v>
      </c>
      <c r="E91" s="159"/>
      <c r="F91" s="160">
        <f t="shared" si="18"/>
        <v>0</v>
      </c>
      <c r="G91" s="159"/>
      <c r="H91" s="154">
        <f t="shared" si="19"/>
        <v>0</v>
      </c>
      <c r="I91" s="154">
        <f t="shared" si="20"/>
        <v>0</v>
      </c>
      <c r="J91" s="154">
        <f t="shared" si="21"/>
        <v>0</v>
      </c>
    </row>
    <row r="92" spans="1:10" ht="12.6">
      <c r="A92" s="153" t="s">
        <v>833</v>
      </c>
      <c r="B92" s="153" t="s">
        <v>832</v>
      </c>
      <c r="C92" s="153" t="s">
        <v>622</v>
      </c>
      <c r="D92" s="154">
        <v>2</v>
      </c>
      <c r="E92" s="159"/>
      <c r="F92" s="160">
        <f t="shared" si="18"/>
        <v>0</v>
      </c>
      <c r="G92" s="159"/>
      <c r="H92" s="154">
        <f t="shared" si="19"/>
        <v>0</v>
      </c>
      <c r="I92" s="154">
        <f t="shared" si="20"/>
        <v>0</v>
      </c>
      <c r="J92" s="154">
        <f t="shared" si="21"/>
        <v>0</v>
      </c>
    </row>
    <row r="93" spans="1:10" ht="12.6">
      <c r="A93" s="153" t="s">
        <v>371</v>
      </c>
      <c r="B93" s="153" t="s">
        <v>831</v>
      </c>
      <c r="C93" s="153" t="s">
        <v>622</v>
      </c>
      <c r="D93" s="154">
        <v>2</v>
      </c>
      <c r="E93" s="159"/>
      <c r="F93" s="160">
        <f t="shared" si="18"/>
        <v>0</v>
      </c>
      <c r="G93" s="159"/>
      <c r="H93" s="154">
        <f t="shared" si="19"/>
        <v>0</v>
      </c>
      <c r="I93" s="154">
        <f t="shared" si="20"/>
        <v>0</v>
      </c>
      <c r="J93" s="154">
        <f t="shared" si="21"/>
        <v>0</v>
      </c>
    </row>
    <row r="94" spans="1:10" ht="12.6">
      <c r="A94" s="153" t="s">
        <v>374</v>
      </c>
      <c r="B94" s="153" t="s">
        <v>830</v>
      </c>
      <c r="C94" s="153" t="s">
        <v>622</v>
      </c>
      <c r="D94" s="154">
        <v>2</v>
      </c>
      <c r="E94" s="159"/>
      <c r="F94" s="160">
        <f t="shared" si="18"/>
        <v>0</v>
      </c>
      <c r="G94" s="159"/>
      <c r="H94" s="154">
        <f t="shared" si="19"/>
        <v>0</v>
      </c>
      <c r="I94" s="154">
        <f t="shared" si="20"/>
        <v>0</v>
      </c>
      <c r="J94" s="154">
        <f t="shared" si="21"/>
        <v>0</v>
      </c>
    </row>
    <row r="95" spans="1:10" ht="12.6">
      <c r="A95" s="153" t="s">
        <v>327</v>
      </c>
      <c r="B95" s="153" t="s">
        <v>829</v>
      </c>
      <c r="C95" s="153" t="s">
        <v>622</v>
      </c>
      <c r="D95" s="154">
        <v>4</v>
      </c>
      <c r="E95" s="159"/>
      <c r="F95" s="160">
        <f t="shared" si="18"/>
        <v>0</v>
      </c>
      <c r="G95" s="159"/>
      <c r="H95" s="154">
        <f t="shared" si="19"/>
        <v>0</v>
      </c>
      <c r="I95" s="154">
        <f t="shared" si="20"/>
        <v>0</v>
      </c>
      <c r="J95" s="154">
        <f t="shared" si="21"/>
        <v>0</v>
      </c>
    </row>
    <row r="96" spans="1:10" ht="12.6">
      <c r="A96" s="153" t="s">
        <v>360</v>
      </c>
      <c r="B96" s="153" t="s">
        <v>828</v>
      </c>
      <c r="C96" s="153" t="s">
        <v>622</v>
      </c>
      <c r="D96" s="154">
        <v>19</v>
      </c>
      <c r="E96" s="159"/>
      <c r="F96" s="160">
        <f t="shared" si="18"/>
        <v>0</v>
      </c>
      <c r="G96" s="159"/>
      <c r="H96" s="154">
        <f t="shared" si="19"/>
        <v>0</v>
      </c>
      <c r="I96" s="154">
        <f t="shared" si="20"/>
        <v>0</v>
      </c>
      <c r="J96" s="154">
        <f t="shared" si="21"/>
        <v>0</v>
      </c>
    </row>
    <row r="97" spans="1:10" ht="12.6">
      <c r="A97" s="153" t="s">
        <v>319</v>
      </c>
      <c r="B97" s="153" t="s">
        <v>827</v>
      </c>
      <c r="C97" s="153" t="s">
        <v>622</v>
      </c>
      <c r="D97" s="154">
        <v>48</v>
      </c>
      <c r="E97" s="159"/>
      <c r="F97" s="160">
        <f t="shared" si="18"/>
        <v>0</v>
      </c>
      <c r="G97" s="159"/>
      <c r="H97" s="154">
        <f t="shared" si="19"/>
        <v>0</v>
      </c>
      <c r="I97" s="154">
        <f t="shared" si="20"/>
        <v>0</v>
      </c>
      <c r="J97" s="154">
        <f t="shared" si="21"/>
        <v>0</v>
      </c>
    </row>
    <row r="98" spans="1:10" ht="12.6">
      <c r="A98" s="153" t="s">
        <v>330</v>
      </c>
      <c r="B98" s="153" t="s">
        <v>826</v>
      </c>
      <c r="C98" s="153" t="s">
        <v>622</v>
      </c>
      <c r="D98" s="154">
        <v>30</v>
      </c>
      <c r="E98" s="159"/>
      <c r="F98" s="160">
        <f t="shared" si="18"/>
        <v>0</v>
      </c>
      <c r="G98" s="159"/>
      <c r="H98" s="154">
        <f t="shared" si="19"/>
        <v>0</v>
      </c>
      <c r="I98" s="154">
        <f t="shared" si="20"/>
        <v>0</v>
      </c>
      <c r="J98" s="154">
        <f t="shared" si="21"/>
        <v>0</v>
      </c>
    </row>
    <row r="99" spans="1:10" ht="12.6">
      <c r="A99" s="153" t="s">
        <v>825</v>
      </c>
      <c r="B99" s="153" t="s">
        <v>824</v>
      </c>
      <c r="C99" s="153" t="s">
        <v>622</v>
      </c>
      <c r="D99" s="154">
        <v>66</v>
      </c>
      <c r="E99" s="159"/>
      <c r="F99" s="160">
        <f t="shared" si="18"/>
        <v>0</v>
      </c>
      <c r="G99" s="159"/>
      <c r="H99" s="154">
        <f t="shared" si="19"/>
        <v>0</v>
      </c>
      <c r="I99" s="154">
        <f t="shared" si="20"/>
        <v>0</v>
      </c>
      <c r="J99" s="154">
        <f t="shared" si="21"/>
        <v>0</v>
      </c>
    </row>
    <row r="100" spans="1:10" ht="12.6">
      <c r="A100" s="153" t="s">
        <v>342</v>
      </c>
      <c r="B100" s="153" t="s">
        <v>823</v>
      </c>
      <c r="C100" s="153" t="s">
        <v>622</v>
      </c>
      <c r="D100" s="154">
        <v>30</v>
      </c>
      <c r="E100" s="159"/>
      <c r="F100" s="160">
        <f t="shared" si="18"/>
        <v>0</v>
      </c>
      <c r="G100" s="159"/>
      <c r="H100" s="154">
        <f t="shared" si="19"/>
        <v>0</v>
      </c>
      <c r="I100" s="154">
        <f t="shared" si="20"/>
        <v>0</v>
      </c>
      <c r="J100" s="154">
        <f t="shared" si="21"/>
        <v>0</v>
      </c>
    </row>
    <row r="101" spans="1:10" ht="13.8">
      <c r="A101" s="151" t="s">
        <v>3</v>
      </c>
      <c r="B101" s="151" t="s">
        <v>822</v>
      </c>
      <c r="C101" s="151" t="s">
        <v>3</v>
      </c>
      <c r="D101" s="152"/>
      <c r="E101" s="152"/>
      <c r="F101" s="152"/>
      <c r="G101" s="152"/>
      <c r="H101" s="152"/>
      <c r="I101" s="152"/>
      <c r="J101" s="152"/>
    </row>
    <row r="102" spans="1:10" ht="12.6">
      <c r="A102" s="153" t="s">
        <v>339</v>
      </c>
      <c r="B102" s="153" t="s">
        <v>821</v>
      </c>
      <c r="C102" s="153" t="s">
        <v>622</v>
      </c>
      <c r="D102" s="154">
        <v>1</v>
      </c>
      <c r="E102" s="159"/>
      <c r="F102" s="160">
        <f aca="true" t="shared" si="22" ref="F102:F124">D102*E102</f>
        <v>0</v>
      </c>
      <c r="G102" s="159"/>
      <c r="H102" s="154">
        <f aca="true" t="shared" si="23" ref="H102:H124">D102*G102</f>
        <v>0</v>
      </c>
      <c r="I102" s="154">
        <f aca="true" t="shared" si="24" ref="I102:I124">E102+G102</f>
        <v>0</v>
      </c>
      <c r="J102" s="154">
        <f aca="true" t="shared" si="25" ref="J102:J124">F102+H102</f>
        <v>0</v>
      </c>
    </row>
    <row r="103" spans="1:10" ht="12.6">
      <c r="A103" s="153" t="s">
        <v>336</v>
      </c>
      <c r="B103" s="153" t="s">
        <v>820</v>
      </c>
      <c r="C103" s="153" t="s">
        <v>622</v>
      </c>
      <c r="D103" s="154">
        <v>1</v>
      </c>
      <c r="E103" s="159"/>
      <c r="F103" s="160">
        <f t="shared" si="22"/>
        <v>0</v>
      </c>
      <c r="G103" s="159"/>
      <c r="H103" s="154">
        <f t="shared" si="23"/>
        <v>0</v>
      </c>
      <c r="I103" s="154">
        <f t="shared" si="24"/>
        <v>0</v>
      </c>
      <c r="J103" s="154">
        <f t="shared" si="25"/>
        <v>0</v>
      </c>
    </row>
    <row r="104" spans="1:10" ht="12.6">
      <c r="A104" s="153" t="s">
        <v>345</v>
      </c>
      <c r="B104" s="153" t="s">
        <v>819</v>
      </c>
      <c r="C104" s="153" t="s">
        <v>622</v>
      </c>
      <c r="D104" s="154">
        <v>1</v>
      </c>
      <c r="E104" s="159"/>
      <c r="F104" s="160">
        <f t="shared" si="22"/>
        <v>0</v>
      </c>
      <c r="G104" s="159"/>
      <c r="H104" s="154">
        <f t="shared" si="23"/>
        <v>0</v>
      </c>
      <c r="I104" s="154">
        <f t="shared" si="24"/>
        <v>0</v>
      </c>
      <c r="J104" s="154">
        <f t="shared" si="25"/>
        <v>0</v>
      </c>
    </row>
    <row r="105" spans="1:10" ht="12.6">
      <c r="A105" s="153" t="s">
        <v>818</v>
      </c>
      <c r="B105" s="153" t="s">
        <v>817</v>
      </c>
      <c r="C105" s="153" t="s">
        <v>622</v>
      </c>
      <c r="D105" s="154">
        <v>1</v>
      </c>
      <c r="E105" s="159"/>
      <c r="F105" s="160">
        <f t="shared" si="22"/>
        <v>0</v>
      </c>
      <c r="G105" s="159"/>
      <c r="H105" s="154">
        <f t="shared" si="23"/>
        <v>0</v>
      </c>
      <c r="I105" s="154">
        <f t="shared" si="24"/>
        <v>0</v>
      </c>
      <c r="J105" s="154">
        <f t="shared" si="25"/>
        <v>0</v>
      </c>
    </row>
    <row r="106" spans="1:10" ht="12.6">
      <c r="A106" s="153" t="s">
        <v>351</v>
      </c>
      <c r="B106" s="153" t="s">
        <v>816</v>
      </c>
      <c r="C106" s="153" t="s">
        <v>622</v>
      </c>
      <c r="D106" s="154">
        <v>1</v>
      </c>
      <c r="E106" s="159"/>
      <c r="F106" s="160">
        <f t="shared" si="22"/>
        <v>0</v>
      </c>
      <c r="G106" s="159"/>
      <c r="H106" s="154">
        <f t="shared" si="23"/>
        <v>0</v>
      </c>
      <c r="I106" s="154">
        <f t="shared" si="24"/>
        <v>0</v>
      </c>
      <c r="J106" s="154">
        <f t="shared" si="25"/>
        <v>0</v>
      </c>
    </row>
    <row r="107" spans="1:10" ht="12.6">
      <c r="A107" s="153" t="s">
        <v>348</v>
      </c>
      <c r="B107" s="153" t="s">
        <v>815</v>
      </c>
      <c r="C107" s="153" t="s">
        <v>217</v>
      </c>
      <c r="D107" s="154">
        <v>600</v>
      </c>
      <c r="E107" s="159"/>
      <c r="F107" s="160">
        <f t="shared" si="22"/>
        <v>0</v>
      </c>
      <c r="G107" s="159"/>
      <c r="H107" s="154">
        <f t="shared" si="23"/>
        <v>0</v>
      </c>
      <c r="I107" s="154">
        <f t="shared" si="24"/>
        <v>0</v>
      </c>
      <c r="J107" s="154">
        <f t="shared" si="25"/>
        <v>0</v>
      </c>
    </row>
    <row r="108" spans="1:10" ht="12.6">
      <c r="A108" s="153" t="s">
        <v>366</v>
      </c>
      <c r="B108" s="153" t="s">
        <v>814</v>
      </c>
      <c r="C108" s="153" t="s">
        <v>622</v>
      </c>
      <c r="D108" s="154">
        <v>1</v>
      </c>
      <c r="E108" s="159"/>
      <c r="F108" s="160">
        <f t="shared" si="22"/>
        <v>0</v>
      </c>
      <c r="G108" s="159"/>
      <c r="H108" s="154">
        <f t="shared" si="23"/>
        <v>0</v>
      </c>
      <c r="I108" s="154">
        <f t="shared" si="24"/>
        <v>0</v>
      </c>
      <c r="J108" s="154">
        <f t="shared" si="25"/>
        <v>0</v>
      </c>
    </row>
    <row r="109" spans="1:10" ht="12.6">
      <c r="A109" s="153" t="s">
        <v>573</v>
      </c>
      <c r="B109" s="153" t="s">
        <v>813</v>
      </c>
      <c r="C109" s="153" t="s">
        <v>622</v>
      </c>
      <c r="D109" s="154">
        <v>11</v>
      </c>
      <c r="E109" s="159"/>
      <c r="F109" s="160">
        <f t="shared" si="22"/>
        <v>0</v>
      </c>
      <c r="G109" s="159"/>
      <c r="H109" s="154">
        <f t="shared" si="23"/>
        <v>0</v>
      </c>
      <c r="I109" s="154">
        <f t="shared" si="24"/>
        <v>0</v>
      </c>
      <c r="J109" s="154">
        <f t="shared" si="25"/>
        <v>0</v>
      </c>
    </row>
    <row r="110" spans="1:10" ht="12.6">
      <c r="A110" s="153" t="s">
        <v>576</v>
      </c>
      <c r="B110" s="153" t="s">
        <v>812</v>
      </c>
      <c r="C110" s="153" t="s">
        <v>622</v>
      </c>
      <c r="D110" s="154">
        <v>8</v>
      </c>
      <c r="E110" s="159"/>
      <c r="F110" s="160">
        <f t="shared" si="22"/>
        <v>0</v>
      </c>
      <c r="G110" s="159"/>
      <c r="H110" s="154">
        <f t="shared" si="23"/>
        <v>0</v>
      </c>
      <c r="I110" s="154">
        <f t="shared" si="24"/>
        <v>0</v>
      </c>
      <c r="J110" s="154">
        <f t="shared" si="25"/>
        <v>0</v>
      </c>
    </row>
    <row r="111" spans="1:10" ht="12.6">
      <c r="A111" s="153" t="s">
        <v>433</v>
      </c>
      <c r="B111" s="153" t="s">
        <v>811</v>
      </c>
      <c r="C111" s="153" t="s">
        <v>622</v>
      </c>
      <c r="D111" s="154">
        <v>1</v>
      </c>
      <c r="E111" s="159"/>
      <c r="F111" s="160">
        <f t="shared" si="22"/>
        <v>0</v>
      </c>
      <c r="G111" s="159"/>
      <c r="H111" s="154">
        <f t="shared" si="23"/>
        <v>0</v>
      </c>
      <c r="I111" s="154">
        <f t="shared" si="24"/>
        <v>0</v>
      </c>
      <c r="J111" s="154">
        <f t="shared" si="25"/>
        <v>0</v>
      </c>
    </row>
    <row r="112" spans="1:10" ht="12.6">
      <c r="A112" s="153" t="s">
        <v>450</v>
      </c>
      <c r="B112" s="153" t="s">
        <v>810</v>
      </c>
      <c r="C112" s="153" t="s">
        <v>622</v>
      </c>
      <c r="D112" s="154">
        <v>7</v>
      </c>
      <c r="E112" s="159"/>
      <c r="F112" s="160">
        <f t="shared" si="22"/>
        <v>0</v>
      </c>
      <c r="G112" s="159"/>
      <c r="H112" s="154">
        <f t="shared" si="23"/>
        <v>0</v>
      </c>
      <c r="I112" s="154">
        <f t="shared" si="24"/>
        <v>0</v>
      </c>
      <c r="J112" s="154">
        <f t="shared" si="25"/>
        <v>0</v>
      </c>
    </row>
    <row r="113" spans="1:10" ht="12.6">
      <c r="A113" s="153" t="s">
        <v>453</v>
      </c>
      <c r="B113" s="153" t="s">
        <v>809</v>
      </c>
      <c r="C113" s="153" t="s">
        <v>622</v>
      </c>
      <c r="D113" s="154">
        <v>9</v>
      </c>
      <c r="E113" s="159"/>
      <c r="F113" s="160">
        <f t="shared" si="22"/>
        <v>0</v>
      </c>
      <c r="G113" s="159"/>
      <c r="H113" s="154">
        <f t="shared" si="23"/>
        <v>0</v>
      </c>
      <c r="I113" s="154">
        <f t="shared" si="24"/>
        <v>0</v>
      </c>
      <c r="J113" s="154">
        <f t="shared" si="25"/>
        <v>0</v>
      </c>
    </row>
    <row r="114" spans="1:10" ht="12.75" customHeight="1">
      <c r="A114" s="153" t="s">
        <v>456</v>
      </c>
      <c r="B114" s="153" t="s">
        <v>808</v>
      </c>
      <c r="C114" s="153" t="s">
        <v>622</v>
      </c>
      <c r="D114" s="154">
        <v>4</v>
      </c>
      <c r="E114" s="159"/>
      <c r="F114" s="160">
        <f t="shared" si="22"/>
        <v>0</v>
      </c>
      <c r="G114" s="159"/>
      <c r="H114" s="154">
        <f t="shared" si="23"/>
        <v>0</v>
      </c>
      <c r="I114" s="154">
        <f t="shared" si="24"/>
        <v>0</v>
      </c>
      <c r="J114" s="154">
        <f t="shared" si="25"/>
        <v>0</v>
      </c>
    </row>
    <row r="115" spans="1:10" ht="12.6" hidden="1">
      <c r="A115" s="153" t="s">
        <v>459</v>
      </c>
      <c r="B115" s="153" t="s">
        <v>807</v>
      </c>
      <c r="C115" s="153" t="s">
        <v>622</v>
      </c>
      <c r="D115" s="154">
        <v>4</v>
      </c>
      <c r="E115" s="159"/>
      <c r="F115" s="160">
        <f t="shared" si="22"/>
        <v>0</v>
      </c>
      <c r="G115" s="159"/>
      <c r="H115" s="154">
        <f t="shared" si="23"/>
        <v>0</v>
      </c>
      <c r="I115" s="154">
        <f t="shared" si="24"/>
        <v>0</v>
      </c>
      <c r="J115" s="154">
        <f t="shared" si="25"/>
        <v>0</v>
      </c>
    </row>
    <row r="116" spans="1:10" ht="12.6">
      <c r="A116" s="153" t="s">
        <v>462</v>
      </c>
      <c r="B116" s="153" t="s">
        <v>806</v>
      </c>
      <c r="C116" s="153" t="s">
        <v>622</v>
      </c>
      <c r="D116" s="154">
        <v>4</v>
      </c>
      <c r="E116" s="159"/>
      <c r="F116" s="160">
        <f t="shared" si="22"/>
        <v>0</v>
      </c>
      <c r="G116" s="159"/>
      <c r="H116" s="154">
        <f t="shared" si="23"/>
        <v>0</v>
      </c>
      <c r="I116" s="154">
        <f t="shared" si="24"/>
        <v>0</v>
      </c>
      <c r="J116" s="154">
        <f t="shared" si="25"/>
        <v>0</v>
      </c>
    </row>
    <row r="117" spans="1:10" ht="12.6">
      <c r="A117" s="153" t="s">
        <v>497</v>
      </c>
      <c r="B117" s="153" t="s">
        <v>805</v>
      </c>
      <c r="C117" s="153" t="s">
        <v>622</v>
      </c>
      <c r="D117" s="154">
        <v>1</v>
      </c>
      <c r="E117" s="159"/>
      <c r="F117" s="160">
        <f t="shared" si="22"/>
        <v>0</v>
      </c>
      <c r="G117" s="159"/>
      <c r="H117" s="154">
        <f t="shared" si="23"/>
        <v>0</v>
      </c>
      <c r="I117" s="154">
        <f t="shared" si="24"/>
        <v>0</v>
      </c>
      <c r="J117" s="154">
        <f t="shared" si="25"/>
        <v>0</v>
      </c>
    </row>
    <row r="118" spans="1:10" ht="12.6">
      <c r="A118" s="153" t="s">
        <v>465</v>
      </c>
      <c r="B118" s="153" t="s">
        <v>804</v>
      </c>
      <c r="C118" s="153" t="s">
        <v>622</v>
      </c>
      <c r="D118" s="154">
        <v>2</v>
      </c>
      <c r="E118" s="159"/>
      <c r="F118" s="160">
        <f t="shared" si="22"/>
        <v>0</v>
      </c>
      <c r="G118" s="159"/>
      <c r="H118" s="154">
        <f t="shared" si="23"/>
        <v>0</v>
      </c>
      <c r="I118" s="154">
        <f t="shared" si="24"/>
        <v>0</v>
      </c>
      <c r="J118" s="154">
        <f t="shared" si="25"/>
        <v>0</v>
      </c>
    </row>
    <row r="119" spans="1:10" ht="12.6">
      <c r="A119" s="153" t="s">
        <v>468</v>
      </c>
      <c r="B119" s="153" t="s">
        <v>803</v>
      </c>
      <c r="C119" s="153" t="s">
        <v>622</v>
      </c>
      <c r="D119" s="154">
        <v>1</v>
      </c>
      <c r="E119" s="159"/>
      <c r="F119" s="160">
        <f t="shared" si="22"/>
        <v>0</v>
      </c>
      <c r="G119" s="159"/>
      <c r="H119" s="154">
        <f t="shared" si="23"/>
        <v>0</v>
      </c>
      <c r="I119" s="154">
        <f t="shared" si="24"/>
        <v>0</v>
      </c>
      <c r="J119" s="154">
        <f t="shared" si="25"/>
        <v>0</v>
      </c>
    </row>
    <row r="120" spans="1:10" ht="12.6">
      <c r="A120" s="153" t="s">
        <v>471</v>
      </c>
      <c r="B120" s="153" t="s">
        <v>802</v>
      </c>
      <c r="C120" s="153" t="s">
        <v>622</v>
      </c>
      <c r="D120" s="154">
        <v>6</v>
      </c>
      <c r="E120" s="159"/>
      <c r="F120" s="160">
        <f t="shared" si="22"/>
        <v>0</v>
      </c>
      <c r="G120" s="159"/>
      <c r="H120" s="154">
        <f t="shared" si="23"/>
        <v>0</v>
      </c>
      <c r="I120" s="154">
        <f t="shared" si="24"/>
        <v>0</v>
      </c>
      <c r="J120" s="154">
        <f t="shared" si="25"/>
        <v>0</v>
      </c>
    </row>
    <row r="121" spans="1:10" ht="12.6">
      <c r="A121" s="153" t="s">
        <v>474</v>
      </c>
      <c r="B121" s="153" t="s">
        <v>801</v>
      </c>
      <c r="C121" s="153" t="s">
        <v>622</v>
      </c>
      <c r="D121" s="154">
        <v>1</v>
      </c>
      <c r="E121" s="159"/>
      <c r="F121" s="160">
        <f t="shared" si="22"/>
        <v>0</v>
      </c>
      <c r="G121" s="159"/>
      <c r="H121" s="154">
        <f t="shared" si="23"/>
        <v>0</v>
      </c>
      <c r="I121" s="154">
        <f t="shared" si="24"/>
        <v>0</v>
      </c>
      <c r="J121" s="154">
        <f t="shared" si="25"/>
        <v>0</v>
      </c>
    </row>
    <row r="122" spans="1:10" ht="12.6">
      <c r="A122" s="153" t="s">
        <v>26</v>
      </c>
      <c r="B122" s="153" t="s">
        <v>800</v>
      </c>
      <c r="C122" s="153" t="s">
        <v>622</v>
      </c>
      <c r="D122" s="154">
        <v>1</v>
      </c>
      <c r="E122" s="159"/>
      <c r="F122" s="160">
        <f t="shared" si="22"/>
        <v>0</v>
      </c>
      <c r="G122" s="159"/>
      <c r="H122" s="154">
        <f t="shared" si="23"/>
        <v>0</v>
      </c>
      <c r="I122" s="154">
        <f t="shared" si="24"/>
        <v>0</v>
      </c>
      <c r="J122" s="154">
        <f t="shared" si="25"/>
        <v>0</v>
      </c>
    </row>
    <row r="123" spans="1:10" ht="12.6">
      <c r="A123" s="153" t="s">
        <v>438</v>
      </c>
      <c r="B123" s="153" t="s">
        <v>799</v>
      </c>
      <c r="C123" s="153" t="s">
        <v>217</v>
      </c>
      <c r="D123" s="154">
        <v>200</v>
      </c>
      <c r="E123" s="159"/>
      <c r="F123" s="160">
        <f t="shared" si="22"/>
        <v>0</v>
      </c>
      <c r="G123" s="159"/>
      <c r="H123" s="154">
        <f t="shared" si="23"/>
        <v>0</v>
      </c>
      <c r="I123" s="154">
        <f t="shared" si="24"/>
        <v>0</v>
      </c>
      <c r="J123" s="154">
        <f t="shared" si="25"/>
        <v>0</v>
      </c>
    </row>
    <row r="124" spans="1:10" ht="12.6">
      <c r="A124" s="153" t="s">
        <v>441</v>
      </c>
      <c r="B124" s="153" t="s">
        <v>798</v>
      </c>
      <c r="C124" s="153" t="s">
        <v>217</v>
      </c>
      <c r="D124" s="154">
        <v>100</v>
      </c>
      <c r="E124" s="159"/>
      <c r="F124" s="160">
        <f t="shared" si="22"/>
        <v>0</v>
      </c>
      <c r="G124" s="159"/>
      <c r="H124" s="154">
        <f t="shared" si="23"/>
        <v>0</v>
      </c>
      <c r="I124" s="154">
        <f t="shared" si="24"/>
        <v>0</v>
      </c>
      <c r="J124" s="154">
        <f t="shared" si="25"/>
        <v>0</v>
      </c>
    </row>
    <row r="125" spans="1:10" ht="13.8">
      <c r="A125" s="151" t="s">
        <v>3</v>
      </c>
      <c r="B125" s="151" t="s">
        <v>797</v>
      </c>
      <c r="C125" s="151" t="s">
        <v>3</v>
      </c>
      <c r="D125" s="152"/>
      <c r="E125" s="152"/>
      <c r="F125" s="152"/>
      <c r="G125" s="152"/>
      <c r="H125" s="152"/>
      <c r="I125" s="152"/>
      <c r="J125" s="152"/>
    </row>
    <row r="126" spans="1:10" ht="12.6">
      <c r="A126" s="153" t="s">
        <v>444</v>
      </c>
      <c r="B126" s="153" t="s">
        <v>796</v>
      </c>
      <c r="C126" s="153" t="s">
        <v>622</v>
      </c>
      <c r="D126" s="154">
        <v>2</v>
      </c>
      <c r="E126" s="159"/>
      <c r="F126" s="160">
        <f aca="true" t="shared" si="26" ref="F126:F131">D126*E126</f>
        <v>0</v>
      </c>
      <c r="G126" s="159"/>
      <c r="H126" s="154">
        <f aca="true" t="shared" si="27" ref="H126:H131">D126*G126</f>
        <v>0</v>
      </c>
      <c r="I126" s="154">
        <f aca="true" t="shared" si="28" ref="I126:J131">E126+G126</f>
        <v>0</v>
      </c>
      <c r="J126" s="154">
        <f t="shared" si="28"/>
        <v>0</v>
      </c>
    </row>
    <row r="127" spans="1:10" ht="12.6">
      <c r="A127" s="153" t="s">
        <v>447</v>
      </c>
      <c r="B127" s="153" t="s">
        <v>795</v>
      </c>
      <c r="C127" s="153" t="s">
        <v>622</v>
      </c>
      <c r="D127" s="154">
        <v>1</v>
      </c>
      <c r="E127" s="159"/>
      <c r="F127" s="160">
        <f t="shared" si="26"/>
        <v>0</v>
      </c>
      <c r="G127" s="159"/>
      <c r="H127" s="154">
        <f t="shared" si="27"/>
        <v>0</v>
      </c>
      <c r="I127" s="154">
        <f t="shared" si="28"/>
        <v>0</v>
      </c>
      <c r="J127" s="154">
        <f t="shared" si="28"/>
        <v>0</v>
      </c>
    </row>
    <row r="128" spans="1:10" ht="12.6">
      <c r="A128" s="153" t="s">
        <v>579</v>
      </c>
      <c r="B128" s="153" t="s">
        <v>794</v>
      </c>
      <c r="C128" s="153" t="s">
        <v>622</v>
      </c>
      <c r="D128" s="154">
        <v>1</v>
      </c>
      <c r="E128" s="159"/>
      <c r="F128" s="160">
        <f t="shared" si="26"/>
        <v>0</v>
      </c>
      <c r="G128" s="159"/>
      <c r="H128" s="154">
        <f t="shared" si="27"/>
        <v>0</v>
      </c>
      <c r="I128" s="154">
        <f t="shared" si="28"/>
        <v>0</v>
      </c>
      <c r="J128" s="154">
        <f t="shared" si="28"/>
        <v>0</v>
      </c>
    </row>
    <row r="129" spans="1:10" ht="12.6">
      <c r="A129" s="153" t="s">
        <v>582</v>
      </c>
      <c r="B129" s="153" t="s">
        <v>793</v>
      </c>
      <c r="C129" s="153" t="s">
        <v>622</v>
      </c>
      <c r="D129" s="154">
        <v>1</v>
      </c>
      <c r="E129" s="159"/>
      <c r="F129" s="160">
        <f t="shared" si="26"/>
        <v>0</v>
      </c>
      <c r="G129" s="159"/>
      <c r="H129" s="154">
        <f t="shared" si="27"/>
        <v>0</v>
      </c>
      <c r="I129" s="154">
        <f t="shared" si="28"/>
        <v>0</v>
      </c>
      <c r="J129" s="154">
        <f t="shared" si="28"/>
        <v>0</v>
      </c>
    </row>
    <row r="130" spans="1:10" ht="12.6">
      <c r="A130" s="153" t="s">
        <v>585</v>
      </c>
      <c r="B130" s="153" t="s">
        <v>792</v>
      </c>
      <c r="C130" s="153" t="s">
        <v>622</v>
      </c>
      <c r="D130" s="154">
        <v>1</v>
      </c>
      <c r="E130" s="159"/>
      <c r="F130" s="160">
        <f t="shared" si="26"/>
        <v>0</v>
      </c>
      <c r="G130" s="159"/>
      <c r="H130" s="154">
        <f t="shared" si="27"/>
        <v>0</v>
      </c>
      <c r="I130" s="154">
        <f t="shared" si="28"/>
        <v>0</v>
      </c>
      <c r="J130" s="154">
        <f t="shared" si="28"/>
        <v>0</v>
      </c>
    </row>
    <row r="131" spans="1:10" ht="12.6">
      <c r="A131" s="153" t="s">
        <v>477</v>
      </c>
      <c r="B131" s="153" t="s">
        <v>791</v>
      </c>
      <c r="C131" s="153" t="s">
        <v>266</v>
      </c>
      <c r="D131" s="154">
        <v>1</v>
      </c>
      <c r="E131" s="154"/>
      <c r="F131" s="160">
        <f t="shared" si="26"/>
        <v>0</v>
      </c>
      <c r="G131" s="159"/>
      <c r="H131" s="154">
        <f t="shared" si="27"/>
        <v>0</v>
      </c>
      <c r="I131" s="154">
        <f t="shared" si="28"/>
        <v>0</v>
      </c>
      <c r="J131" s="154">
        <f t="shared" si="28"/>
        <v>0</v>
      </c>
    </row>
    <row r="132" spans="1:10" ht="14.4">
      <c r="A132" s="149" t="s">
        <v>3</v>
      </c>
      <c r="B132" s="149" t="s">
        <v>790</v>
      </c>
      <c r="C132" s="149" t="s">
        <v>3</v>
      </c>
      <c r="D132" s="150"/>
      <c r="E132" s="150"/>
      <c r="F132" s="150">
        <f>SUM(F3:F131)</f>
        <v>0</v>
      </c>
      <c r="G132" s="150"/>
      <c r="H132" s="150">
        <f>SUM(H3:H131)</f>
        <v>0</v>
      </c>
      <c r="I132" s="150"/>
      <c r="J132" s="150">
        <f>SUM(J3:J131)</f>
        <v>0</v>
      </c>
    </row>
    <row r="133" spans="1:10" ht="12.6">
      <c r="A133" s="153" t="s">
        <v>3</v>
      </c>
      <c r="B133" s="153" t="s">
        <v>3</v>
      </c>
      <c r="C133" s="153" t="s">
        <v>3</v>
      </c>
      <c r="D133" s="154"/>
      <c r="E133" s="154"/>
      <c r="F133" s="154"/>
      <c r="G133" s="154"/>
      <c r="H133" s="154"/>
      <c r="I133" s="154"/>
      <c r="J133" s="154"/>
    </row>
  </sheetData>
  <sheetProtection password="C477" sheet="1"/>
  <printOptions/>
  <pageMargins left="0.7086614173228347" right="0.7086614173228347" top="0.53" bottom="0.48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B1">
      <selection activeCell="E60" sqref="E60"/>
    </sheetView>
  </sheetViews>
  <sheetFormatPr defaultColWidth="9.33203125" defaultRowHeight="13.5"/>
  <cols>
    <col min="1" max="1" width="9.16015625" style="8" customWidth="1"/>
    <col min="2" max="2" width="58.66015625" style="8" customWidth="1"/>
    <col min="3" max="3" width="7.5" style="8" customWidth="1"/>
    <col min="4" max="4" width="9.16015625" style="8" customWidth="1"/>
    <col min="5" max="5" width="14.16015625" style="158" customWidth="1"/>
    <col min="6" max="6" width="16.66015625" style="158" customWidth="1"/>
    <col min="7" max="16384" width="9.16015625" style="8" customWidth="1"/>
  </cols>
  <sheetData>
    <row r="1" spans="1:6" s="163" customFormat="1" ht="20.4" customHeight="1" thickBot="1">
      <c r="A1" s="161" t="s">
        <v>789</v>
      </c>
      <c r="B1" s="161" t="s">
        <v>788</v>
      </c>
      <c r="C1" s="161" t="s">
        <v>787</v>
      </c>
      <c r="D1" s="161" t="s">
        <v>786</v>
      </c>
      <c r="E1" s="162" t="s">
        <v>785</v>
      </c>
      <c r="F1" s="162" t="s">
        <v>607</v>
      </c>
    </row>
    <row r="2" spans="1:6" ht="12.6" thickTop="1">
      <c r="A2" s="164" t="s">
        <v>784</v>
      </c>
      <c r="B2" s="165" t="s">
        <v>761</v>
      </c>
      <c r="C2" s="164" t="s">
        <v>622</v>
      </c>
      <c r="D2" s="166">
        <v>1</v>
      </c>
      <c r="E2" s="193"/>
      <c r="F2" s="167">
        <f aca="true" t="shared" si="0" ref="F2:F14">D2*E2</f>
        <v>0</v>
      </c>
    </row>
    <row r="3" spans="1:6" ht="24">
      <c r="A3" s="168"/>
      <c r="B3" s="169" t="s">
        <v>760</v>
      </c>
      <c r="C3" s="168" t="s">
        <v>696</v>
      </c>
      <c r="D3" s="170">
        <v>19</v>
      </c>
      <c r="E3" s="194"/>
      <c r="F3" s="171">
        <f t="shared" si="0"/>
        <v>0</v>
      </c>
    </row>
    <row r="4" spans="1:6" ht="24">
      <c r="A4" s="168"/>
      <c r="B4" s="169" t="s">
        <v>759</v>
      </c>
      <c r="C4" s="168" t="s">
        <v>696</v>
      </c>
      <c r="D4" s="170">
        <v>17</v>
      </c>
      <c r="E4" s="194"/>
      <c r="F4" s="171">
        <f t="shared" si="0"/>
        <v>0</v>
      </c>
    </row>
    <row r="5" spans="1:6" ht="24">
      <c r="A5" s="168"/>
      <c r="B5" s="169" t="s">
        <v>758</v>
      </c>
      <c r="C5" s="168" t="s">
        <v>696</v>
      </c>
      <c r="D5" s="170">
        <v>19</v>
      </c>
      <c r="E5" s="194"/>
      <c r="F5" s="171">
        <f t="shared" si="0"/>
        <v>0</v>
      </c>
    </row>
    <row r="6" spans="1:6" ht="24">
      <c r="A6" s="168"/>
      <c r="B6" s="169" t="s">
        <v>757</v>
      </c>
      <c r="C6" s="168" t="s">
        <v>696</v>
      </c>
      <c r="D6" s="170">
        <v>11</v>
      </c>
      <c r="E6" s="194"/>
      <c r="F6" s="171">
        <f t="shared" si="0"/>
        <v>0</v>
      </c>
    </row>
    <row r="7" spans="1:6" ht="24">
      <c r="A7" s="168"/>
      <c r="B7" s="169" t="s">
        <v>756</v>
      </c>
      <c r="C7" s="168" t="s">
        <v>696</v>
      </c>
      <c r="D7" s="170">
        <v>3</v>
      </c>
      <c r="E7" s="194"/>
      <c r="F7" s="171">
        <f t="shared" si="0"/>
        <v>0</v>
      </c>
    </row>
    <row r="8" spans="1:6" ht="24">
      <c r="A8" s="168"/>
      <c r="B8" s="169" t="s">
        <v>755</v>
      </c>
      <c r="C8" s="168" t="s">
        <v>696</v>
      </c>
      <c r="D8" s="170">
        <v>3</v>
      </c>
      <c r="E8" s="194"/>
      <c r="F8" s="171">
        <f t="shared" si="0"/>
        <v>0</v>
      </c>
    </row>
    <row r="9" spans="1:6" ht="24">
      <c r="A9" s="168"/>
      <c r="B9" s="169" t="s">
        <v>770</v>
      </c>
      <c r="C9" s="168" t="s">
        <v>622</v>
      </c>
      <c r="D9" s="170">
        <v>5</v>
      </c>
      <c r="E9" s="194"/>
      <c r="F9" s="171">
        <f t="shared" si="0"/>
        <v>0</v>
      </c>
    </row>
    <row r="10" spans="1:6" ht="24">
      <c r="A10" s="168"/>
      <c r="B10" s="169" t="s">
        <v>778</v>
      </c>
      <c r="C10" s="168" t="s">
        <v>622</v>
      </c>
      <c r="D10" s="170">
        <v>2</v>
      </c>
      <c r="E10" s="194"/>
      <c r="F10" s="171">
        <f t="shared" si="0"/>
        <v>0</v>
      </c>
    </row>
    <row r="11" spans="1:6" ht="72">
      <c r="A11" s="168" t="s">
        <v>783</v>
      </c>
      <c r="B11" s="169" t="s">
        <v>768</v>
      </c>
      <c r="C11" s="168" t="s">
        <v>622</v>
      </c>
      <c r="D11" s="172">
        <v>3</v>
      </c>
      <c r="E11" s="194"/>
      <c r="F11" s="171">
        <f t="shared" si="0"/>
        <v>0</v>
      </c>
    </row>
    <row r="12" spans="1:6" ht="72">
      <c r="A12" s="168" t="s">
        <v>782</v>
      </c>
      <c r="B12" s="169" t="s">
        <v>751</v>
      </c>
      <c r="C12" s="168" t="s">
        <v>622</v>
      </c>
      <c r="D12" s="172">
        <v>1</v>
      </c>
      <c r="E12" s="194"/>
      <c r="F12" s="171">
        <f t="shared" si="0"/>
        <v>0</v>
      </c>
    </row>
    <row r="13" spans="1:6" ht="72">
      <c r="A13" s="168" t="s">
        <v>781</v>
      </c>
      <c r="B13" s="169" t="s">
        <v>745</v>
      </c>
      <c r="C13" s="168" t="s">
        <v>622</v>
      </c>
      <c r="D13" s="172">
        <v>3</v>
      </c>
      <c r="E13" s="194"/>
      <c r="F13" s="171">
        <f t="shared" si="0"/>
        <v>0</v>
      </c>
    </row>
    <row r="14" spans="1:6" ht="48">
      <c r="A14" s="173" t="s">
        <v>780</v>
      </c>
      <c r="B14" s="169" t="s">
        <v>741</v>
      </c>
      <c r="C14" s="168" t="s">
        <v>622</v>
      </c>
      <c r="D14" s="172">
        <v>1</v>
      </c>
      <c r="E14" s="194"/>
      <c r="F14" s="171">
        <f t="shared" si="0"/>
        <v>0</v>
      </c>
    </row>
    <row r="15" spans="2:6" ht="13.5">
      <c r="B15" s="174"/>
      <c r="C15" s="175"/>
      <c r="D15" s="175"/>
      <c r="E15" s="176"/>
      <c r="F15" s="176"/>
    </row>
    <row r="16" spans="2:6" ht="13.5">
      <c r="B16" s="174"/>
      <c r="C16" s="177"/>
      <c r="D16" s="177"/>
      <c r="E16" s="178"/>
      <c r="F16" s="178"/>
    </row>
    <row r="17" spans="1:6" ht="24">
      <c r="A17" s="168" t="s">
        <v>779</v>
      </c>
      <c r="B17" s="169" t="s">
        <v>761</v>
      </c>
      <c r="C17" s="168" t="s">
        <v>622</v>
      </c>
      <c r="D17" s="170">
        <v>1</v>
      </c>
      <c r="E17" s="194"/>
      <c r="F17" s="171">
        <f aca="true" t="shared" si="1" ref="F17:F31">D17*E17</f>
        <v>0</v>
      </c>
    </row>
    <row r="18" spans="1:6" ht="24">
      <c r="A18" s="168"/>
      <c r="B18" s="169" t="s">
        <v>760</v>
      </c>
      <c r="C18" s="168" t="s">
        <v>696</v>
      </c>
      <c r="D18" s="170">
        <v>24</v>
      </c>
      <c r="E18" s="194"/>
      <c r="F18" s="171">
        <f t="shared" si="1"/>
        <v>0</v>
      </c>
    </row>
    <row r="19" spans="1:6" ht="24">
      <c r="A19" s="168"/>
      <c r="B19" s="169" t="s">
        <v>759</v>
      </c>
      <c r="C19" s="168" t="s">
        <v>696</v>
      </c>
      <c r="D19" s="170">
        <v>41</v>
      </c>
      <c r="E19" s="194"/>
      <c r="F19" s="171">
        <f t="shared" si="1"/>
        <v>0</v>
      </c>
    </row>
    <row r="20" spans="1:6" ht="24">
      <c r="A20" s="168"/>
      <c r="B20" s="169" t="s">
        <v>758</v>
      </c>
      <c r="C20" s="168" t="s">
        <v>696</v>
      </c>
      <c r="D20" s="170">
        <v>28</v>
      </c>
      <c r="E20" s="194"/>
      <c r="F20" s="171">
        <f t="shared" si="1"/>
        <v>0</v>
      </c>
    </row>
    <row r="21" spans="1:6" ht="24">
      <c r="A21" s="168"/>
      <c r="B21" s="169" t="s">
        <v>757</v>
      </c>
      <c r="C21" s="168" t="s">
        <v>696</v>
      </c>
      <c r="D21" s="170">
        <v>23</v>
      </c>
      <c r="E21" s="194"/>
      <c r="F21" s="171">
        <f t="shared" si="1"/>
        <v>0</v>
      </c>
    </row>
    <row r="22" spans="1:6" ht="24">
      <c r="A22" s="168"/>
      <c r="B22" s="169" t="s">
        <v>756</v>
      </c>
      <c r="C22" s="168" t="s">
        <v>696</v>
      </c>
      <c r="D22" s="170">
        <v>21</v>
      </c>
      <c r="E22" s="194"/>
      <c r="F22" s="171">
        <f t="shared" si="1"/>
        <v>0</v>
      </c>
    </row>
    <row r="23" spans="1:6" ht="24">
      <c r="A23" s="168"/>
      <c r="B23" s="169" t="s">
        <v>755</v>
      </c>
      <c r="C23" s="168" t="s">
        <v>696</v>
      </c>
      <c r="D23" s="170">
        <v>3</v>
      </c>
      <c r="E23" s="194"/>
      <c r="F23" s="171">
        <f t="shared" si="1"/>
        <v>0</v>
      </c>
    </row>
    <row r="24" spans="1:6" ht="24">
      <c r="A24" s="168"/>
      <c r="B24" s="169" t="s">
        <v>770</v>
      </c>
      <c r="C24" s="168" t="s">
        <v>622</v>
      </c>
      <c r="D24" s="170">
        <v>4</v>
      </c>
      <c r="E24" s="194"/>
      <c r="F24" s="171">
        <f t="shared" si="1"/>
        <v>0</v>
      </c>
    </row>
    <row r="25" spans="1:6" ht="24">
      <c r="A25" s="168"/>
      <c r="B25" s="169" t="s">
        <v>778</v>
      </c>
      <c r="C25" s="168" t="s">
        <v>622</v>
      </c>
      <c r="D25" s="170">
        <v>5</v>
      </c>
      <c r="E25" s="194"/>
      <c r="F25" s="171">
        <f t="shared" si="1"/>
        <v>0</v>
      </c>
    </row>
    <row r="26" spans="1:6" ht="72">
      <c r="A26" s="168" t="s">
        <v>777</v>
      </c>
      <c r="B26" s="169" t="s">
        <v>749</v>
      </c>
      <c r="C26" s="168" t="s">
        <v>622</v>
      </c>
      <c r="D26" s="172">
        <v>2</v>
      </c>
      <c r="E26" s="194"/>
      <c r="F26" s="171">
        <f t="shared" si="1"/>
        <v>0</v>
      </c>
    </row>
    <row r="27" spans="1:6" ht="72">
      <c r="A27" s="168" t="s">
        <v>776</v>
      </c>
      <c r="B27" s="169" t="s">
        <v>747</v>
      </c>
      <c r="C27" s="168" t="s">
        <v>622</v>
      </c>
      <c r="D27" s="172">
        <v>1</v>
      </c>
      <c r="E27" s="194"/>
      <c r="F27" s="171">
        <f t="shared" si="1"/>
        <v>0</v>
      </c>
    </row>
    <row r="28" spans="1:6" ht="72">
      <c r="A28" s="168" t="s">
        <v>775</v>
      </c>
      <c r="B28" s="169" t="s">
        <v>745</v>
      </c>
      <c r="C28" s="168" t="s">
        <v>622</v>
      </c>
      <c r="D28" s="172">
        <v>6</v>
      </c>
      <c r="E28" s="194"/>
      <c r="F28" s="171">
        <f t="shared" si="1"/>
        <v>0</v>
      </c>
    </row>
    <row r="29" spans="1:6" ht="48">
      <c r="A29" s="168" t="s">
        <v>774</v>
      </c>
      <c r="B29" s="169" t="s">
        <v>765</v>
      </c>
      <c r="C29" s="173" t="s">
        <v>622</v>
      </c>
      <c r="D29" s="172">
        <v>1</v>
      </c>
      <c r="E29" s="194"/>
      <c r="F29" s="171">
        <f t="shared" si="1"/>
        <v>0</v>
      </c>
    </row>
    <row r="30" spans="1:6" ht="48">
      <c r="A30" s="168" t="s">
        <v>773</v>
      </c>
      <c r="B30" s="169" t="s">
        <v>743</v>
      </c>
      <c r="C30" s="173" t="s">
        <v>622</v>
      </c>
      <c r="D30" s="172">
        <v>1</v>
      </c>
      <c r="E30" s="194"/>
      <c r="F30" s="171">
        <f t="shared" si="1"/>
        <v>0</v>
      </c>
    </row>
    <row r="31" spans="1:6" ht="48">
      <c r="A31" s="168" t="s">
        <v>772</v>
      </c>
      <c r="B31" s="169" t="s">
        <v>741</v>
      </c>
      <c r="C31" s="173" t="s">
        <v>622</v>
      </c>
      <c r="D31" s="172">
        <v>1</v>
      </c>
      <c r="E31" s="194"/>
      <c r="F31" s="171">
        <f t="shared" si="1"/>
        <v>0</v>
      </c>
    </row>
    <row r="32" spans="1:6" ht="13.5">
      <c r="A32" s="175"/>
      <c r="B32" s="179"/>
      <c r="C32" s="175"/>
      <c r="D32" s="175"/>
      <c r="E32" s="176"/>
      <c r="F32" s="176"/>
    </row>
    <row r="33" spans="1:6" ht="13.5">
      <c r="A33" s="177"/>
      <c r="B33" s="180"/>
      <c r="C33" s="177"/>
      <c r="D33" s="177"/>
      <c r="E33" s="178"/>
      <c r="F33" s="178"/>
    </row>
    <row r="34" spans="1:6" ht="24">
      <c r="A34" s="168" t="s">
        <v>771</v>
      </c>
      <c r="B34" s="169" t="s">
        <v>761</v>
      </c>
      <c r="C34" s="168" t="s">
        <v>622</v>
      </c>
      <c r="D34" s="170">
        <v>1</v>
      </c>
      <c r="E34" s="194"/>
      <c r="F34" s="171">
        <f aca="true" t="shared" si="2" ref="F34:F47">D34*E34</f>
        <v>0</v>
      </c>
    </row>
    <row r="35" spans="1:6" ht="24">
      <c r="A35" s="168"/>
      <c r="B35" s="169" t="s">
        <v>760</v>
      </c>
      <c r="C35" s="168" t="s">
        <v>696</v>
      </c>
      <c r="D35" s="170">
        <v>26</v>
      </c>
      <c r="E35" s="194"/>
      <c r="F35" s="171">
        <f t="shared" si="2"/>
        <v>0</v>
      </c>
    </row>
    <row r="36" spans="1:6" ht="24">
      <c r="A36" s="168"/>
      <c r="B36" s="169" t="s">
        <v>759</v>
      </c>
      <c r="C36" s="168" t="s">
        <v>696</v>
      </c>
      <c r="D36" s="170">
        <v>44</v>
      </c>
      <c r="E36" s="194"/>
      <c r="F36" s="171">
        <f t="shared" si="2"/>
        <v>0</v>
      </c>
    </row>
    <row r="37" spans="1:6" ht="24">
      <c r="A37" s="168"/>
      <c r="B37" s="169" t="s">
        <v>758</v>
      </c>
      <c r="C37" s="168" t="s">
        <v>696</v>
      </c>
      <c r="D37" s="170">
        <v>31</v>
      </c>
      <c r="E37" s="194"/>
      <c r="F37" s="171">
        <f t="shared" si="2"/>
        <v>0</v>
      </c>
    </row>
    <row r="38" spans="1:6" ht="24">
      <c r="A38" s="168"/>
      <c r="B38" s="169" t="s">
        <v>757</v>
      </c>
      <c r="C38" s="168" t="s">
        <v>696</v>
      </c>
      <c r="D38" s="170">
        <v>20</v>
      </c>
      <c r="E38" s="194"/>
      <c r="F38" s="171">
        <f t="shared" si="2"/>
        <v>0</v>
      </c>
    </row>
    <row r="39" spans="1:6" ht="24">
      <c r="A39" s="168"/>
      <c r="B39" s="169" t="s">
        <v>756</v>
      </c>
      <c r="C39" s="168" t="s">
        <v>696</v>
      </c>
      <c r="D39" s="170">
        <v>22</v>
      </c>
      <c r="E39" s="194"/>
      <c r="F39" s="171">
        <f t="shared" si="2"/>
        <v>0</v>
      </c>
    </row>
    <row r="40" spans="1:6" ht="24">
      <c r="A40" s="168"/>
      <c r="B40" s="169" t="s">
        <v>755</v>
      </c>
      <c r="C40" s="168" t="s">
        <v>696</v>
      </c>
      <c r="D40" s="170">
        <v>6</v>
      </c>
      <c r="E40" s="194"/>
      <c r="F40" s="171">
        <f t="shared" si="2"/>
        <v>0</v>
      </c>
    </row>
    <row r="41" spans="1:6" ht="24">
      <c r="A41" s="168"/>
      <c r="B41" s="169" t="s">
        <v>770</v>
      </c>
      <c r="C41" s="168" t="s">
        <v>622</v>
      </c>
      <c r="D41" s="170">
        <v>5</v>
      </c>
      <c r="E41" s="194"/>
      <c r="F41" s="171">
        <f t="shared" si="2"/>
        <v>0</v>
      </c>
    </row>
    <row r="42" spans="1:6" ht="24">
      <c r="A42" s="168"/>
      <c r="B42" s="169" t="s">
        <v>753</v>
      </c>
      <c r="C42" s="168" t="s">
        <v>622</v>
      </c>
      <c r="D42" s="170">
        <v>5</v>
      </c>
      <c r="E42" s="194"/>
      <c r="F42" s="171">
        <f t="shared" si="2"/>
        <v>0</v>
      </c>
    </row>
    <row r="43" spans="1:6" ht="72">
      <c r="A43" s="168" t="s">
        <v>769</v>
      </c>
      <c r="B43" s="169" t="s">
        <v>768</v>
      </c>
      <c r="C43" s="168" t="s">
        <v>622</v>
      </c>
      <c r="D43" s="172">
        <v>1</v>
      </c>
      <c r="E43" s="194"/>
      <c r="F43" s="171">
        <f t="shared" si="2"/>
        <v>0</v>
      </c>
    </row>
    <row r="44" spans="1:6" ht="72">
      <c r="A44" s="168" t="s">
        <v>767</v>
      </c>
      <c r="B44" s="169" t="s">
        <v>745</v>
      </c>
      <c r="C44" s="168" t="s">
        <v>622</v>
      </c>
      <c r="D44" s="172">
        <v>3</v>
      </c>
      <c r="E44" s="194"/>
      <c r="F44" s="171">
        <f t="shared" si="2"/>
        <v>0</v>
      </c>
    </row>
    <row r="45" spans="1:6" ht="48">
      <c r="A45" s="168" t="s">
        <v>766</v>
      </c>
      <c r="B45" s="169" t="s">
        <v>765</v>
      </c>
      <c r="C45" s="168" t="s">
        <v>622</v>
      </c>
      <c r="D45" s="172">
        <v>1</v>
      </c>
      <c r="E45" s="194"/>
      <c r="F45" s="171">
        <f t="shared" si="2"/>
        <v>0</v>
      </c>
    </row>
    <row r="46" spans="1:6" ht="48">
      <c r="A46" s="168" t="s">
        <v>764</v>
      </c>
      <c r="B46" s="169" t="s">
        <v>744</v>
      </c>
      <c r="C46" s="168" t="s">
        <v>622</v>
      </c>
      <c r="D46" s="172">
        <v>3</v>
      </c>
      <c r="E46" s="194"/>
      <c r="F46" s="171">
        <f t="shared" si="2"/>
        <v>0</v>
      </c>
    </row>
    <row r="47" spans="1:6" ht="48">
      <c r="A47" s="168" t="s">
        <v>763</v>
      </c>
      <c r="B47" s="169" t="s">
        <v>741</v>
      </c>
      <c r="C47" s="168" t="s">
        <v>622</v>
      </c>
      <c r="D47" s="172">
        <v>2</v>
      </c>
      <c r="E47" s="194"/>
      <c r="F47" s="171">
        <f t="shared" si="2"/>
        <v>0</v>
      </c>
    </row>
    <row r="48" spans="2:6" ht="13.5">
      <c r="B48" s="174"/>
      <c r="C48" s="175"/>
      <c r="D48" s="175"/>
      <c r="E48" s="176"/>
      <c r="F48" s="176"/>
    </row>
    <row r="49" spans="2:6" ht="13.5">
      <c r="B49" s="174"/>
      <c r="C49" s="177"/>
      <c r="D49" s="177"/>
      <c r="E49" s="178"/>
      <c r="F49" s="178"/>
    </row>
    <row r="50" spans="1:6" ht="24">
      <c r="A50" s="168" t="s">
        <v>762</v>
      </c>
      <c r="B50" s="169" t="s">
        <v>761</v>
      </c>
      <c r="C50" s="168" t="s">
        <v>622</v>
      </c>
      <c r="D50" s="170">
        <v>1</v>
      </c>
      <c r="E50" s="194"/>
      <c r="F50" s="171">
        <f aca="true" t="shared" si="3" ref="F50:F65">D50*E50</f>
        <v>0</v>
      </c>
    </row>
    <row r="51" spans="1:6" ht="24">
      <c r="A51" s="168"/>
      <c r="B51" s="169" t="s">
        <v>760</v>
      </c>
      <c r="C51" s="168" t="s">
        <v>696</v>
      </c>
      <c r="D51" s="170">
        <v>29</v>
      </c>
      <c r="E51" s="194"/>
      <c r="F51" s="171">
        <f t="shared" si="3"/>
        <v>0</v>
      </c>
    </row>
    <row r="52" spans="1:6" ht="24">
      <c r="A52" s="168"/>
      <c r="B52" s="169" t="s">
        <v>759</v>
      </c>
      <c r="C52" s="168" t="s">
        <v>696</v>
      </c>
      <c r="D52" s="170">
        <v>32</v>
      </c>
      <c r="E52" s="194"/>
      <c r="F52" s="171">
        <f t="shared" si="3"/>
        <v>0</v>
      </c>
    </row>
    <row r="53" spans="1:6" ht="24">
      <c r="A53" s="168"/>
      <c r="B53" s="169" t="s">
        <v>758</v>
      </c>
      <c r="C53" s="168" t="s">
        <v>696</v>
      </c>
      <c r="D53" s="170">
        <v>45</v>
      </c>
      <c r="E53" s="194"/>
      <c r="F53" s="171">
        <f t="shared" si="3"/>
        <v>0</v>
      </c>
    </row>
    <row r="54" spans="1:6" ht="24">
      <c r="A54" s="168"/>
      <c r="B54" s="169" t="s">
        <v>757</v>
      </c>
      <c r="C54" s="168" t="s">
        <v>696</v>
      </c>
      <c r="D54" s="170">
        <v>13</v>
      </c>
      <c r="E54" s="194"/>
      <c r="F54" s="171">
        <f t="shared" si="3"/>
        <v>0</v>
      </c>
    </row>
    <row r="55" spans="1:6" ht="24">
      <c r="A55" s="168"/>
      <c r="B55" s="169" t="s">
        <v>756</v>
      </c>
      <c r="C55" s="168" t="s">
        <v>696</v>
      </c>
      <c r="D55" s="170">
        <v>29</v>
      </c>
      <c r="E55" s="194"/>
      <c r="F55" s="171">
        <f t="shared" si="3"/>
        <v>0</v>
      </c>
    </row>
    <row r="56" spans="1:6" ht="24">
      <c r="A56" s="168"/>
      <c r="B56" s="169" t="s">
        <v>755</v>
      </c>
      <c r="C56" s="168" t="s">
        <v>696</v>
      </c>
      <c r="D56" s="170">
        <v>8</v>
      </c>
      <c r="E56" s="194"/>
      <c r="F56" s="171">
        <f t="shared" si="3"/>
        <v>0</v>
      </c>
    </row>
    <row r="57" spans="1:6" ht="24">
      <c r="A57" s="168"/>
      <c r="B57" s="169" t="s">
        <v>754</v>
      </c>
      <c r="C57" s="168" t="s">
        <v>622</v>
      </c>
      <c r="D57" s="170">
        <v>4</v>
      </c>
      <c r="E57" s="194"/>
      <c r="F57" s="171">
        <f t="shared" si="3"/>
        <v>0</v>
      </c>
    </row>
    <row r="58" spans="1:6" ht="24">
      <c r="A58" s="168"/>
      <c r="B58" s="169" t="s">
        <v>753</v>
      </c>
      <c r="C58" s="168" t="s">
        <v>622</v>
      </c>
      <c r="D58" s="170">
        <v>7</v>
      </c>
      <c r="E58" s="194"/>
      <c r="F58" s="171">
        <f t="shared" si="3"/>
        <v>0</v>
      </c>
    </row>
    <row r="59" spans="1:6" ht="72">
      <c r="A59" s="168" t="s">
        <v>752</v>
      </c>
      <c r="B59" s="169" t="s">
        <v>751</v>
      </c>
      <c r="C59" s="168" t="s">
        <v>622</v>
      </c>
      <c r="D59" s="172">
        <v>1</v>
      </c>
      <c r="E59" s="194"/>
      <c r="F59" s="171">
        <f t="shared" si="3"/>
        <v>0</v>
      </c>
    </row>
    <row r="60" spans="1:6" ht="72">
      <c r="A60" s="168" t="s">
        <v>750</v>
      </c>
      <c r="B60" s="169" t="s">
        <v>749</v>
      </c>
      <c r="C60" s="168" t="s">
        <v>622</v>
      </c>
      <c r="D60" s="172">
        <v>1</v>
      </c>
      <c r="E60" s="194"/>
      <c r="F60" s="171">
        <f t="shared" si="3"/>
        <v>0</v>
      </c>
    </row>
    <row r="61" spans="1:6" ht="72">
      <c r="A61" s="168" t="s">
        <v>748</v>
      </c>
      <c r="B61" s="169" t="s">
        <v>747</v>
      </c>
      <c r="C61" s="168" t="s">
        <v>622</v>
      </c>
      <c r="D61" s="172">
        <v>2</v>
      </c>
      <c r="E61" s="194"/>
      <c r="F61" s="171">
        <f t="shared" si="3"/>
        <v>0</v>
      </c>
    </row>
    <row r="62" spans="1:6" ht="72">
      <c r="A62" s="168" t="s">
        <v>746</v>
      </c>
      <c r="B62" s="169" t="s">
        <v>745</v>
      </c>
      <c r="C62" s="168" t="s">
        <v>622</v>
      </c>
      <c r="D62" s="172">
        <v>4</v>
      </c>
      <c r="E62" s="194"/>
      <c r="F62" s="171">
        <f t="shared" si="3"/>
        <v>0</v>
      </c>
    </row>
    <row r="63" spans="1:6" ht="48">
      <c r="A63" s="168" t="s">
        <v>742</v>
      </c>
      <c r="B63" s="169" t="s">
        <v>744</v>
      </c>
      <c r="C63" s="168" t="s">
        <v>622</v>
      </c>
      <c r="D63" s="172">
        <v>1</v>
      </c>
      <c r="E63" s="194"/>
      <c r="F63" s="171">
        <f t="shared" si="3"/>
        <v>0</v>
      </c>
    </row>
    <row r="64" spans="1:6" ht="48">
      <c r="A64" s="168" t="s">
        <v>742</v>
      </c>
      <c r="B64" s="169" t="s">
        <v>743</v>
      </c>
      <c r="C64" s="168" t="s">
        <v>622</v>
      </c>
      <c r="D64" s="172">
        <v>1</v>
      </c>
      <c r="E64" s="194"/>
      <c r="F64" s="171">
        <f t="shared" si="3"/>
        <v>0</v>
      </c>
    </row>
    <row r="65" spans="1:6" ht="48">
      <c r="A65" s="168" t="s">
        <v>742</v>
      </c>
      <c r="B65" s="169" t="s">
        <v>741</v>
      </c>
      <c r="C65" s="168" t="s">
        <v>622</v>
      </c>
      <c r="D65" s="172">
        <v>1</v>
      </c>
      <c r="E65" s="194"/>
      <c r="F65" s="171">
        <f t="shared" si="3"/>
        <v>0</v>
      </c>
    </row>
    <row r="66" spans="2:6" ht="13.5">
      <c r="B66" s="174"/>
      <c r="E66" s="181"/>
      <c r="F66" s="181"/>
    </row>
    <row r="67" spans="1:6" ht="13.5">
      <c r="A67" s="182"/>
      <c r="B67" s="183" t="s">
        <v>740</v>
      </c>
      <c r="C67" s="168"/>
      <c r="D67" s="170"/>
      <c r="E67" s="171"/>
      <c r="F67" s="171"/>
    </row>
    <row r="68" spans="1:6" ht="13.5">
      <c r="A68" s="168"/>
      <c r="B68" s="183"/>
      <c r="C68" s="168"/>
      <c r="D68" s="170"/>
      <c r="E68" s="171"/>
      <c r="F68" s="171"/>
    </row>
    <row r="69" spans="1:6" ht="52.8">
      <c r="A69" s="184" t="s">
        <v>739</v>
      </c>
      <c r="B69" s="169" t="s">
        <v>738</v>
      </c>
      <c r="C69" s="168" t="s">
        <v>703</v>
      </c>
      <c r="D69" s="170">
        <v>170</v>
      </c>
      <c r="E69" s="194"/>
      <c r="F69" s="171">
        <f aca="true" t="shared" si="4" ref="F69:F75">D69*E69</f>
        <v>0</v>
      </c>
    </row>
    <row r="70" spans="1:6" ht="13.5">
      <c r="A70" s="184" t="s">
        <v>737</v>
      </c>
      <c r="B70" s="183" t="s">
        <v>736</v>
      </c>
      <c r="C70" s="168" t="s">
        <v>696</v>
      </c>
      <c r="D70" s="170">
        <v>250</v>
      </c>
      <c r="E70" s="194"/>
      <c r="F70" s="171">
        <f t="shared" si="4"/>
        <v>0</v>
      </c>
    </row>
    <row r="71" spans="1:6" ht="48">
      <c r="A71" s="184" t="s">
        <v>735</v>
      </c>
      <c r="B71" s="169" t="s">
        <v>734</v>
      </c>
      <c r="C71" s="168" t="s">
        <v>622</v>
      </c>
      <c r="D71" s="170">
        <v>68</v>
      </c>
      <c r="E71" s="194"/>
      <c r="F71" s="171">
        <f t="shared" si="4"/>
        <v>0</v>
      </c>
    </row>
    <row r="72" spans="1:6" ht="13.5">
      <c r="A72" s="184" t="s">
        <v>733</v>
      </c>
      <c r="B72" s="169" t="s">
        <v>732</v>
      </c>
      <c r="C72" s="168" t="s">
        <v>622</v>
      </c>
      <c r="D72" s="170">
        <v>7</v>
      </c>
      <c r="E72" s="194"/>
      <c r="F72" s="171">
        <f t="shared" si="4"/>
        <v>0</v>
      </c>
    </row>
    <row r="73" spans="1:6" ht="13.5">
      <c r="A73" s="184"/>
      <c r="B73" s="169" t="s">
        <v>731</v>
      </c>
      <c r="C73" s="168" t="s">
        <v>696</v>
      </c>
      <c r="D73" s="170">
        <v>150</v>
      </c>
      <c r="E73" s="194"/>
      <c r="F73" s="171">
        <f t="shared" si="4"/>
        <v>0</v>
      </c>
    </row>
    <row r="74" spans="1:6" ht="13.5">
      <c r="A74" s="184"/>
      <c r="B74" s="169" t="s">
        <v>730</v>
      </c>
      <c r="C74" s="168" t="s">
        <v>622</v>
      </c>
      <c r="D74" s="170">
        <v>16</v>
      </c>
      <c r="E74" s="194"/>
      <c r="F74" s="171">
        <f t="shared" si="4"/>
        <v>0</v>
      </c>
    </row>
    <row r="75" spans="1:6" ht="16.2">
      <c r="A75" s="184"/>
      <c r="B75" s="169" t="s">
        <v>704</v>
      </c>
      <c r="C75" s="168" t="s">
        <v>703</v>
      </c>
      <c r="D75" s="170">
        <v>110</v>
      </c>
      <c r="E75" s="194"/>
      <c r="F75" s="171">
        <f t="shared" si="4"/>
        <v>0</v>
      </c>
    </row>
    <row r="76" spans="2:6" ht="13.5">
      <c r="B76" s="174"/>
      <c r="C76" s="185"/>
      <c r="D76" s="185"/>
      <c r="E76" s="181"/>
      <c r="F76" s="181"/>
    </row>
    <row r="77" spans="1:6" ht="13.5">
      <c r="A77" s="182"/>
      <c r="B77" s="183" t="s">
        <v>729</v>
      </c>
      <c r="C77" s="168"/>
      <c r="D77" s="170"/>
      <c r="E77" s="171"/>
      <c r="F77" s="186"/>
    </row>
    <row r="78" spans="1:6" ht="14.4">
      <c r="A78" s="184" t="s">
        <v>728</v>
      </c>
      <c r="B78" s="183" t="s">
        <v>727</v>
      </c>
      <c r="C78" s="168" t="s">
        <v>622</v>
      </c>
      <c r="D78" s="170">
        <v>3</v>
      </c>
      <c r="E78" s="194"/>
      <c r="F78" s="171">
        <f aca="true" t="shared" si="5" ref="F78:F84">D78*E78</f>
        <v>0</v>
      </c>
    </row>
    <row r="79" spans="1:6" ht="13.8">
      <c r="A79" s="184" t="s">
        <v>726</v>
      </c>
      <c r="B79" s="183" t="s">
        <v>725</v>
      </c>
      <c r="C79" s="168" t="s">
        <v>622</v>
      </c>
      <c r="D79" s="170">
        <v>4</v>
      </c>
      <c r="E79" s="194"/>
      <c r="F79" s="171">
        <f t="shared" si="5"/>
        <v>0</v>
      </c>
    </row>
    <row r="80" spans="1:6" ht="13.8">
      <c r="A80" s="184" t="s">
        <v>724</v>
      </c>
      <c r="B80" s="183" t="s">
        <v>723</v>
      </c>
      <c r="C80" s="168" t="s">
        <v>622</v>
      </c>
      <c r="D80" s="170">
        <v>2</v>
      </c>
      <c r="E80" s="194"/>
      <c r="F80" s="171">
        <f t="shared" si="5"/>
        <v>0</v>
      </c>
    </row>
    <row r="81" spans="1:6" ht="13.5">
      <c r="A81" s="184" t="s">
        <v>722</v>
      </c>
      <c r="B81" s="183" t="s">
        <v>721</v>
      </c>
      <c r="C81" s="168" t="s">
        <v>622</v>
      </c>
      <c r="D81" s="170">
        <v>3</v>
      </c>
      <c r="E81" s="194"/>
      <c r="F81" s="171">
        <f t="shared" si="5"/>
        <v>0</v>
      </c>
    </row>
    <row r="82" spans="1:6" ht="13.5">
      <c r="A82" s="184" t="s">
        <v>720</v>
      </c>
      <c r="B82" s="183" t="s">
        <v>719</v>
      </c>
      <c r="C82" s="168" t="s">
        <v>622</v>
      </c>
      <c r="D82" s="170">
        <v>4</v>
      </c>
      <c r="E82" s="194"/>
      <c r="F82" s="171">
        <f t="shared" si="5"/>
        <v>0</v>
      </c>
    </row>
    <row r="83" spans="1:6" ht="13.5">
      <c r="A83" s="184" t="s">
        <v>718</v>
      </c>
      <c r="B83" s="183" t="s">
        <v>717</v>
      </c>
      <c r="C83" s="168" t="s">
        <v>622</v>
      </c>
      <c r="D83" s="170">
        <v>2</v>
      </c>
      <c r="E83" s="194"/>
      <c r="F83" s="171">
        <f t="shared" si="5"/>
        <v>0</v>
      </c>
    </row>
    <row r="84" spans="1:6" ht="13.5">
      <c r="A84" s="184" t="s">
        <v>716</v>
      </c>
      <c r="B84" s="169" t="s">
        <v>715</v>
      </c>
      <c r="C84" s="168" t="s">
        <v>622</v>
      </c>
      <c r="D84" s="170">
        <v>2</v>
      </c>
      <c r="E84" s="194"/>
      <c r="F84" s="171">
        <f t="shared" si="5"/>
        <v>0</v>
      </c>
    </row>
    <row r="85" spans="1:6" ht="13.5">
      <c r="A85" s="184" t="s">
        <v>714</v>
      </c>
      <c r="B85" s="169" t="s">
        <v>713</v>
      </c>
      <c r="C85" s="168" t="s">
        <v>622</v>
      </c>
      <c r="D85" s="170">
        <v>32</v>
      </c>
      <c r="E85" s="194"/>
      <c r="F85" s="171">
        <f aca="true" t="shared" si="6" ref="F85:F90">D85*E85</f>
        <v>0</v>
      </c>
    </row>
    <row r="86" spans="1:6" ht="13.5">
      <c r="A86" s="184" t="s">
        <v>712</v>
      </c>
      <c r="B86" s="169" t="s">
        <v>711</v>
      </c>
      <c r="C86" s="168" t="s">
        <v>622</v>
      </c>
      <c r="D86" s="170">
        <v>13</v>
      </c>
      <c r="E86" s="194"/>
      <c r="F86" s="171">
        <f t="shared" si="6"/>
        <v>0</v>
      </c>
    </row>
    <row r="87" spans="1:6" ht="13.5">
      <c r="A87" s="184" t="s">
        <v>710</v>
      </c>
      <c r="B87" s="183" t="s">
        <v>709</v>
      </c>
      <c r="C87" s="168" t="s">
        <v>622</v>
      </c>
      <c r="D87" s="170">
        <v>3</v>
      </c>
      <c r="E87" s="194"/>
      <c r="F87" s="171">
        <f t="shared" si="6"/>
        <v>0</v>
      </c>
    </row>
    <row r="88" spans="1:6" ht="13.5">
      <c r="A88" s="184" t="s">
        <v>708</v>
      </c>
      <c r="B88" s="183" t="s">
        <v>707</v>
      </c>
      <c r="C88" s="168" t="s">
        <v>622</v>
      </c>
      <c r="D88" s="170">
        <v>4</v>
      </c>
      <c r="E88" s="194"/>
      <c r="F88" s="171">
        <f t="shared" si="6"/>
        <v>0</v>
      </c>
    </row>
    <row r="89" spans="1:6" ht="13.5">
      <c r="A89" s="184" t="s">
        <v>706</v>
      </c>
      <c r="B89" s="183" t="s">
        <v>705</v>
      </c>
      <c r="C89" s="168" t="s">
        <v>622</v>
      </c>
      <c r="D89" s="170">
        <v>2</v>
      </c>
      <c r="E89" s="194"/>
      <c r="F89" s="171">
        <f t="shared" si="6"/>
        <v>0</v>
      </c>
    </row>
    <row r="90" spans="1:6" ht="16.2">
      <c r="A90" s="184"/>
      <c r="B90" s="169" t="s">
        <v>704</v>
      </c>
      <c r="C90" s="168" t="s">
        <v>703</v>
      </c>
      <c r="D90" s="170">
        <v>25</v>
      </c>
      <c r="E90" s="194"/>
      <c r="F90" s="171">
        <f t="shared" si="6"/>
        <v>0</v>
      </c>
    </row>
    <row r="91" spans="1:6" ht="13.5">
      <c r="A91" s="184"/>
      <c r="B91" s="169"/>
      <c r="C91" s="168"/>
      <c r="D91" s="170"/>
      <c r="E91" s="171"/>
      <c r="F91" s="171"/>
    </row>
    <row r="92" spans="1:6" ht="13.5">
      <c r="A92" s="184"/>
      <c r="B92" s="183" t="s">
        <v>702</v>
      </c>
      <c r="C92" s="168" t="s">
        <v>696</v>
      </c>
      <c r="D92" s="170">
        <v>11</v>
      </c>
      <c r="E92" s="194"/>
      <c r="F92" s="171">
        <f>D92*E92</f>
        <v>0</v>
      </c>
    </row>
    <row r="93" spans="1:6" ht="13.5">
      <c r="A93" s="184"/>
      <c r="B93" s="183" t="s">
        <v>701</v>
      </c>
      <c r="C93" s="168" t="s">
        <v>696</v>
      </c>
      <c r="D93" s="170">
        <v>35</v>
      </c>
      <c r="E93" s="194"/>
      <c r="F93" s="171">
        <f>D93*E93</f>
        <v>0</v>
      </c>
    </row>
    <row r="94" spans="1:6" ht="13.5">
      <c r="A94" s="184"/>
      <c r="B94" s="183" t="s">
        <v>700</v>
      </c>
      <c r="C94" s="168" t="s">
        <v>696</v>
      </c>
      <c r="D94" s="170">
        <v>49</v>
      </c>
      <c r="E94" s="194"/>
      <c r="F94" s="171">
        <f>D94*E94</f>
        <v>0</v>
      </c>
    </row>
    <row r="95" spans="1:6" ht="13.5">
      <c r="A95" s="184"/>
      <c r="B95" s="183" t="s">
        <v>699</v>
      </c>
      <c r="C95" s="168" t="s">
        <v>696</v>
      </c>
      <c r="D95" s="170">
        <v>20</v>
      </c>
      <c r="E95" s="194"/>
      <c r="F95" s="171">
        <f>D95*E95</f>
        <v>0</v>
      </c>
    </row>
    <row r="96" spans="1:6" ht="13.5">
      <c r="A96" s="184"/>
      <c r="B96" s="187"/>
      <c r="C96" s="168"/>
      <c r="D96" s="170"/>
      <c r="E96" s="171"/>
      <c r="F96" s="171"/>
    </row>
    <row r="97" spans="1:6" ht="13.5">
      <c r="A97" s="184"/>
      <c r="B97" s="188" t="s">
        <v>698</v>
      </c>
      <c r="C97" s="168" t="s">
        <v>696</v>
      </c>
      <c r="D97" s="170">
        <v>22</v>
      </c>
      <c r="E97" s="194"/>
      <c r="F97" s="171">
        <f>D97*E97</f>
        <v>0</v>
      </c>
    </row>
    <row r="98" spans="1:6" ht="13.5">
      <c r="A98" s="184"/>
      <c r="B98" s="188" t="s">
        <v>697</v>
      </c>
      <c r="C98" s="168" t="s">
        <v>696</v>
      </c>
      <c r="D98" s="170">
        <v>50</v>
      </c>
      <c r="E98" s="194"/>
      <c r="F98" s="171">
        <f>D98*E98</f>
        <v>0</v>
      </c>
    </row>
    <row r="99" spans="1:6" ht="13.5">
      <c r="A99" s="184"/>
      <c r="B99" s="189"/>
      <c r="C99" s="168"/>
      <c r="D99" s="170"/>
      <c r="E99" s="171"/>
      <c r="F99" s="171"/>
    </row>
    <row r="100" spans="1:6" ht="13.5">
      <c r="A100" s="184"/>
      <c r="B100" s="190"/>
      <c r="C100" s="168"/>
      <c r="D100" s="170"/>
      <c r="E100" s="171"/>
      <c r="F100" s="171"/>
    </row>
    <row r="101" spans="1:6" ht="13.5">
      <c r="A101" s="184"/>
      <c r="B101" s="169" t="s">
        <v>695</v>
      </c>
      <c r="C101" s="168"/>
      <c r="D101" s="170"/>
      <c r="E101" s="171"/>
      <c r="F101" s="171">
        <f>SUM(F2:F100)</f>
        <v>0</v>
      </c>
    </row>
    <row r="102" spans="1:6" ht="13.5">
      <c r="A102" s="184"/>
      <c r="B102" s="169" t="s">
        <v>694</v>
      </c>
      <c r="C102" s="195" t="s">
        <v>312</v>
      </c>
      <c r="D102" s="196"/>
      <c r="E102" s="171"/>
      <c r="F102" s="171">
        <f>F101*D102</f>
        <v>0</v>
      </c>
    </row>
    <row r="103" spans="1:6" ht="13.5">
      <c r="A103" s="184"/>
      <c r="B103" s="169" t="s">
        <v>693</v>
      </c>
      <c r="C103" s="168" t="s">
        <v>691</v>
      </c>
      <c r="D103" s="170">
        <v>1</v>
      </c>
      <c r="E103" s="194"/>
      <c r="F103" s="171">
        <f>D103*E103</f>
        <v>0</v>
      </c>
    </row>
    <row r="104" spans="1:6" ht="13.5">
      <c r="A104" s="184"/>
      <c r="B104" s="169" t="s">
        <v>692</v>
      </c>
      <c r="C104" s="168" t="s">
        <v>691</v>
      </c>
      <c r="D104" s="170">
        <v>1</v>
      </c>
      <c r="E104" s="194"/>
      <c r="F104" s="171">
        <f>D104*E104</f>
        <v>0</v>
      </c>
    </row>
    <row r="105" spans="1:6" ht="13.5">
      <c r="A105" s="184"/>
      <c r="B105" s="169"/>
      <c r="C105" s="168"/>
      <c r="D105" s="170"/>
      <c r="E105" s="171"/>
      <c r="F105" s="171"/>
    </row>
    <row r="106" spans="1:6" ht="14.4">
      <c r="A106" s="184"/>
      <c r="B106" s="191" t="s">
        <v>690</v>
      </c>
      <c r="C106" s="168"/>
      <c r="D106" s="170"/>
      <c r="E106" s="171"/>
      <c r="F106" s="192">
        <f>SUM(F101:F105)</f>
        <v>0</v>
      </c>
    </row>
    <row r="107" spans="1:6" ht="13.5">
      <c r="A107" s="184"/>
      <c r="B107" s="169"/>
      <c r="C107" s="168"/>
      <c r="D107" s="170"/>
      <c r="E107" s="171"/>
      <c r="F107" s="171"/>
    </row>
  </sheetData>
  <sheetProtection password="C477" sheet="1"/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72"/>
  <sheetViews>
    <sheetView workbookViewId="0" topLeftCell="A75">
      <selection activeCell="N103" sqref="N103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  <col min="65" max="65" width="9.33203125" style="0" hidden="1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603</v>
      </c>
      <c r="G1" s="4"/>
      <c r="H1" s="471" t="s">
        <v>604</v>
      </c>
      <c r="I1" s="471"/>
      <c r="J1" s="471"/>
      <c r="K1" s="471"/>
      <c r="L1" s="4" t="s">
        <v>605</v>
      </c>
      <c r="M1" s="2"/>
      <c r="N1" s="2"/>
      <c r="O1" s="3" t="s">
        <v>89</v>
      </c>
      <c r="P1" s="2"/>
      <c r="Q1" s="2"/>
      <c r="R1" s="2"/>
      <c r="S1" s="4" t="s">
        <v>606</v>
      </c>
      <c r="T1" s="4"/>
      <c r="U1" s="5"/>
      <c r="V1" s="5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</row>
    <row r="2" spans="3:46" ht="36.9" customHeight="1">
      <c r="C2" s="502" t="s">
        <v>5</v>
      </c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S2" s="504" t="s">
        <v>6</v>
      </c>
      <c r="T2" s="503"/>
      <c r="U2" s="503"/>
      <c r="V2" s="503"/>
      <c r="W2" s="503"/>
      <c r="X2" s="503"/>
      <c r="Y2" s="503"/>
      <c r="Z2" s="503"/>
      <c r="AA2" s="503"/>
      <c r="AB2" s="503"/>
      <c r="AC2" s="503"/>
      <c r="AT2" s="310" t="s">
        <v>1025</v>
      </c>
    </row>
    <row r="3" spans="2:46" ht="6.9" customHeight="1"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  <c r="AT3" s="310" t="s">
        <v>90</v>
      </c>
    </row>
    <row r="4" spans="2:46" ht="36.9" customHeight="1">
      <c r="B4" s="314"/>
      <c r="C4" s="505" t="s">
        <v>91</v>
      </c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316"/>
      <c r="T4" s="317" t="s">
        <v>11</v>
      </c>
      <c r="AT4" s="310" t="s">
        <v>4</v>
      </c>
    </row>
    <row r="5" spans="2:18" ht="6.9" customHeight="1"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6"/>
    </row>
    <row r="6" spans="2:18" s="318" customFormat="1" ht="32.85" customHeight="1">
      <c r="B6" s="319"/>
      <c r="C6" s="320"/>
      <c r="D6" s="321" t="s">
        <v>15</v>
      </c>
      <c r="E6" s="320"/>
      <c r="F6" s="507" t="s">
        <v>1024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320"/>
      <c r="R6" s="322"/>
    </row>
    <row r="7" spans="2:18" s="318" customFormat="1" ht="14.4" customHeight="1">
      <c r="B7" s="319"/>
      <c r="C7" s="320"/>
      <c r="D7" s="323" t="s">
        <v>18</v>
      </c>
      <c r="E7" s="320"/>
      <c r="F7" s="324" t="s">
        <v>3</v>
      </c>
      <c r="G7" s="320"/>
      <c r="H7" s="320"/>
      <c r="I7" s="320"/>
      <c r="J7" s="320"/>
      <c r="K7" s="320"/>
      <c r="L7" s="320"/>
      <c r="M7" s="323" t="s">
        <v>19</v>
      </c>
      <c r="N7" s="320"/>
      <c r="O7" s="324" t="s">
        <v>3</v>
      </c>
      <c r="P7" s="320"/>
      <c r="Q7" s="320"/>
      <c r="R7" s="322"/>
    </row>
    <row r="8" spans="2:18" s="318" customFormat="1" ht="14.4" customHeight="1">
      <c r="B8" s="319"/>
      <c r="C8" s="320"/>
      <c r="D8" s="323" t="s">
        <v>21</v>
      </c>
      <c r="E8" s="320"/>
      <c r="F8" s="324" t="s">
        <v>22</v>
      </c>
      <c r="G8" s="320"/>
      <c r="H8" s="320"/>
      <c r="I8" s="320"/>
      <c r="J8" s="320"/>
      <c r="K8" s="320"/>
      <c r="L8" s="320"/>
      <c r="M8" s="323" t="s">
        <v>23</v>
      </c>
      <c r="N8" s="320"/>
      <c r="O8" s="509"/>
      <c r="P8" s="508"/>
      <c r="Q8" s="320"/>
      <c r="R8" s="322"/>
    </row>
    <row r="9" spans="2:18" s="318" customFormat="1" ht="10.8" customHeight="1"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2"/>
    </row>
    <row r="10" spans="2:18" s="318" customFormat="1" ht="14.4" customHeight="1">
      <c r="B10" s="319"/>
      <c r="C10" s="320"/>
      <c r="D10" s="323" t="s">
        <v>27</v>
      </c>
      <c r="E10" s="320"/>
      <c r="F10" s="320"/>
      <c r="G10" s="320"/>
      <c r="H10" s="320"/>
      <c r="I10" s="320"/>
      <c r="J10" s="320"/>
      <c r="K10" s="320"/>
      <c r="L10" s="320"/>
      <c r="M10" s="323" t="s">
        <v>28</v>
      </c>
      <c r="N10" s="320"/>
      <c r="O10" s="510" t="s">
        <v>3</v>
      </c>
      <c r="P10" s="508"/>
      <c r="Q10" s="320"/>
      <c r="R10" s="322"/>
    </row>
    <row r="11" spans="2:18" s="318" customFormat="1" ht="18" customHeight="1">
      <c r="B11" s="319"/>
      <c r="C11" s="320"/>
      <c r="D11" s="320"/>
      <c r="E11" s="324" t="s">
        <v>29</v>
      </c>
      <c r="F11" s="320"/>
      <c r="G11" s="320"/>
      <c r="H11" s="320"/>
      <c r="I11" s="320"/>
      <c r="J11" s="320"/>
      <c r="K11" s="320"/>
      <c r="L11" s="320"/>
      <c r="M11" s="323" t="s">
        <v>30</v>
      </c>
      <c r="N11" s="320"/>
      <c r="O11" s="510" t="s">
        <v>3</v>
      </c>
      <c r="P11" s="508"/>
      <c r="Q11" s="320"/>
      <c r="R11" s="322"/>
    </row>
    <row r="12" spans="2:18" s="318" customFormat="1" ht="6.9" customHeight="1">
      <c r="B12" s="319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2"/>
    </row>
    <row r="13" spans="2:18" s="318" customFormat="1" ht="14.4" customHeight="1">
      <c r="B13" s="319"/>
      <c r="C13" s="320"/>
      <c r="D13" s="323" t="s">
        <v>31</v>
      </c>
      <c r="E13" s="320"/>
      <c r="F13" s="320"/>
      <c r="G13" s="320"/>
      <c r="H13" s="320"/>
      <c r="I13" s="320"/>
      <c r="J13" s="320"/>
      <c r="K13" s="320"/>
      <c r="L13" s="320"/>
      <c r="M13" s="323" t="s">
        <v>28</v>
      </c>
      <c r="N13" s="320"/>
      <c r="O13" s="511" t="s">
        <v>1130</v>
      </c>
      <c r="P13" s="508"/>
      <c r="Q13" s="320"/>
      <c r="R13" s="322"/>
    </row>
    <row r="14" spans="2:18" s="318" customFormat="1" ht="18" customHeight="1">
      <c r="B14" s="319"/>
      <c r="C14" s="320"/>
      <c r="D14" s="320"/>
      <c r="E14" s="511" t="s">
        <v>1130</v>
      </c>
      <c r="F14" s="508"/>
      <c r="G14" s="508"/>
      <c r="H14" s="508"/>
      <c r="I14" s="508"/>
      <c r="J14" s="508"/>
      <c r="K14" s="508"/>
      <c r="L14" s="508"/>
      <c r="M14" s="323" t="s">
        <v>30</v>
      </c>
      <c r="N14" s="320"/>
      <c r="O14" s="511" t="s">
        <v>1130</v>
      </c>
      <c r="P14" s="508"/>
      <c r="Q14" s="320"/>
      <c r="R14" s="322"/>
    </row>
    <row r="15" spans="2:18" s="318" customFormat="1" ht="6.9" customHeight="1"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2"/>
    </row>
    <row r="16" spans="2:18" s="318" customFormat="1" ht="14.4" customHeight="1">
      <c r="B16" s="319"/>
      <c r="C16" s="320"/>
      <c r="D16" s="323" t="s">
        <v>33</v>
      </c>
      <c r="E16" s="320"/>
      <c r="F16" s="320"/>
      <c r="G16" s="320"/>
      <c r="H16" s="320"/>
      <c r="I16" s="320"/>
      <c r="J16" s="320"/>
      <c r="K16" s="320"/>
      <c r="L16" s="320"/>
      <c r="M16" s="323" t="s">
        <v>28</v>
      </c>
      <c r="N16" s="320"/>
      <c r="O16" s="510" t="s">
        <v>3</v>
      </c>
      <c r="P16" s="508"/>
      <c r="Q16" s="320"/>
      <c r="R16" s="322"/>
    </row>
    <row r="17" spans="2:18" s="318" customFormat="1" ht="18" customHeight="1">
      <c r="B17" s="319"/>
      <c r="C17" s="320"/>
      <c r="D17" s="320"/>
      <c r="E17" s="324" t="s">
        <v>34</v>
      </c>
      <c r="F17" s="320"/>
      <c r="G17" s="320"/>
      <c r="H17" s="320"/>
      <c r="I17" s="320"/>
      <c r="J17" s="320"/>
      <c r="K17" s="320"/>
      <c r="L17" s="320"/>
      <c r="M17" s="323" t="s">
        <v>30</v>
      </c>
      <c r="N17" s="320"/>
      <c r="O17" s="510" t="s">
        <v>3</v>
      </c>
      <c r="P17" s="508"/>
      <c r="Q17" s="320"/>
      <c r="R17" s="322"/>
    </row>
    <row r="18" spans="2:18" s="318" customFormat="1" ht="6.9" customHeight="1">
      <c r="B18" s="319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2"/>
    </row>
    <row r="19" spans="2:18" s="318" customFormat="1" ht="14.4" customHeight="1">
      <c r="B19" s="319"/>
      <c r="C19" s="320"/>
      <c r="D19" s="323" t="s">
        <v>36</v>
      </c>
      <c r="E19" s="320"/>
      <c r="F19" s="320"/>
      <c r="G19" s="320"/>
      <c r="H19" s="320"/>
      <c r="I19" s="320"/>
      <c r="J19" s="320"/>
      <c r="K19" s="320"/>
      <c r="L19" s="320"/>
      <c r="M19" s="323" t="s">
        <v>28</v>
      </c>
      <c r="N19" s="320"/>
      <c r="O19" s="510" t="s">
        <v>37</v>
      </c>
      <c r="P19" s="508"/>
      <c r="Q19" s="320"/>
      <c r="R19" s="322"/>
    </row>
    <row r="20" spans="2:18" s="318" customFormat="1" ht="18" customHeight="1">
      <c r="B20" s="319"/>
      <c r="C20" s="320"/>
      <c r="D20" s="320"/>
      <c r="E20" s="324" t="s">
        <v>38</v>
      </c>
      <c r="F20" s="320"/>
      <c r="G20" s="320"/>
      <c r="H20" s="320"/>
      <c r="I20" s="320"/>
      <c r="J20" s="320"/>
      <c r="K20" s="320"/>
      <c r="L20" s="320"/>
      <c r="M20" s="323" t="s">
        <v>30</v>
      </c>
      <c r="N20" s="320"/>
      <c r="O20" s="510" t="s">
        <v>39</v>
      </c>
      <c r="P20" s="508"/>
      <c r="Q20" s="320"/>
      <c r="R20" s="322"/>
    </row>
    <row r="21" spans="2:18" s="318" customFormat="1" ht="6.9" customHeight="1">
      <c r="B21" s="319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2"/>
    </row>
    <row r="22" spans="2:18" s="318" customFormat="1" ht="14.4" customHeight="1">
      <c r="B22" s="319"/>
      <c r="C22" s="320"/>
      <c r="D22" s="323" t="s">
        <v>40</v>
      </c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2"/>
    </row>
    <row r="23" spans="2:18" s="318" customFormat="1" ht="20.4" customHeight="1">
      <c r="B23" s="319"/>
      <c r="C23" s="320"/>
      <c r="D23" s="320"/>
      <c r="E23" s="512" t="s">
        <v>3</v>
      </c>
      <c r="F23" s="508"/>
      <c r="G23" s="508"/>
      <c r="H23" s="508"/>
      <c r="I23" s="508"/>
      <c r="J23" s="508"/>
      <c r="K23" s="508"/>
      <c r="L23" s="508"/>
      <c r="M23" s="320"/>
      <c r="N23" s="320"/>
      <c r="O23" s="320"/>
      <c r="P23" s="320"/>
      <c r="Q23" s="320"/>
      <c r="R23" s="322"/>
    </row>
    <row r="24" spans="2:18" s="318" customFormat="1" ht="6.9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2"/>
    </row>
    <row r="25" spans="2:18" s="318" customFormat="1" ht="6.9" customHeight="1">
      <c r="B25" s="319"/>
      <c r="C25" s="320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0"/>
      <c r="R25" s="322"/>
    </row>
    <row r="26" spans="2:18" s="318" customFormat="1" ht="14.4" customHeight="1">
      <c r="B26" s="319"/>
      <c r="C26" s="320"/>
      <c r="D26" s="326" t="s">
        <v>92</v>
      </c>
      <c r="E26" s="320"/>
      <c r="F26" s="320"/>
      <c r="G26" s="320"/>
      <c r="H26" s="320"/>
      <c r="I26" s="320"/>
      <c r="J26" s="320"/>
      <c r="K26" s="320"/>
      <c r="L26" s="320"/>
      <c r="M26" s="513">
        <f>N87</f>
        <v>0</v>
      </c>
      <c r="N26" s="508"/>
      <c r="O26" s="508"/>
      <c r="P26" s="508"/>
      <c r="Q26" s="320"/>
      <c r="R26" s="322"/>
    </row>
    <row r="27" spans="2:18" s="318" customFormat="1" ht="14.4" customHeight="1">
      <c r="B27" s="319"/>
      <c r="C27" s="320"/>
      <c r="D27" s="327" t="s">
        <v>93</v>
      </c>
      <c r="E27" s="320"/>
      <c r="F27" s="320"/>
      <c r="G27" s="320"/>
      <c r="H27" s="320"/>
      <c r="I27" s="320"/>
      <c r="J27" s="320"/>
      <c r="K27" s="320"/>
      <c r="L27" s="320"/>
      <c r="M27" s="513">
        <f>N96</f>
        <v>0</v>
      </c>
      <c r="N27" s="508"/>
      <c r="O27" s="508"/>
      <c r="P27" s="508"/>
      <c r="Q27" s="320"/>
      <c r="R27" s="322"/>
    </row>
    <row r="28" spans="2:18" s="318" customFormat="1" ht="6.9" customHeight="1">
      <c r="B28" s="319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2"/>
    </row>
    <row r="29" spans="2:18" s="318" customFormat="1" ht="25.35" customHeight="1">
      <c r="B29" s="319"/>
      <c r="C29" s="320"/>
      <c r="D29" s="328" t="s">
        <v>43</v>
      </c>
      <c r="E29" s="320"/>
      <c r="F29" s="320"/>
      <c r="G29" s="320"/>
      <c r="H29" s="320"/>
      <c r="I29" s="320"/>
      <c r="J29" s="320"/>
      <c r="K29" s="320"/>
      <c r="L29" s="320"/>
      <c r="M29" s="514">
        <f>ROUND(M26+M27,2)</f>
        <v>0</v>
      </c>
      <c r="N29" s="508"/>
      <c r="O29" s="508"/>
      <c r="P29" s="508"/>
      <c r="Q29" s="320"/>
      <c r="R29" s="322"/>
    </row>
    <row r="30" spans="2:18" s="318" customFormat="1" ht="6.9" customHeight="1">
      <c r="B30" s="319"/>
      <c r="C30" s="320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0"/>
      <c r="R30" s="322"/>
    </row>
    <row r="31" spans="2:18" s="318" customFormat="1" ht="14.4" customHeight="1">
      <c r="B31" s="319"/>
      <c r="C31" s="320"/>
      <c r="D31" s="329" t="s">
        <v>44</v>
      </c>
      <c r="E31" s="329" t="s">
        <v>45</v>
      </c>
      <c r="F31" s="330">
        <v>0.21</v>
      </c>
      <c r="G31" s="331" t="s">
        <v>46</v>
      </c>
      <c r="H31" s="515">
        <f>(SUM(BE96:BE103)+SUM(BE120:BE170))</f>
        <v>0</v>
      </c>
      <c r="I31" s="508"/>
      <c r="J31" s="508"/>
      <c r="K31" s="320"/>
      <c r="L31" s="320"/>
      <c r="M31" s="515">
        <f>ROUND((SUM(BE96:BE103)+SUM(BE120:BE170)),2)*F31</f>
        <v>0</v>
      </c>
      <c r="N31" s="508"/>
      <c r="O31" s="508"/>
      <c r="P31" s="508"/>
      <c r="Q31" s="320"/>
      <c r="R31" s="322"/>
    </row>
    <row r="32" spans="2:18" s="318" customFormat="1" ht="14.4" customHeight="1">
      <c r="B32" s="319"/>
      <c r="C32" s="320"/>
      <c r="D32" s="320"/>
      <c r="E32" s="329" t="s">
        <v>47</v>
      </c>
      <c r="F32" s="330">
        <v>0.15</v>
      </c>
      <c r="G32" s="331" t="s">
        <v>46</v>
      </c>
      <c r="H32" s="515">
        <f>(SUM(BF96:BF103)+SUM(BF120:BF170))</f>
        <v>0</v>
      </c>
      <c r="I32" s="508"/>
      <c r="J32" s="508"/>
      <c r="K32" s="320"/>
      <c r="L32" s="320"/>
      <c r="M32" s="515">
        <f>ROUND((SUM(BF96:BF103)+SUM(BF120:BF170)),2)*F32</f>
        <v>0</v>
      </c>
      <c r="N32" s="508"/>
      <c r="O32" s="508"/>
      <c r="P32" s="508"/>
      <c r="Q32" s="320"/>
      <c r="R32" s="322"/>
    </row>
    <row r="33" spans="2:18" s="318" customFormat="1" ht="14.4" customHeight="1" hidden="1">
      <c r="B33" s="319"/>
      <c r="C33" s="320"/>
      <c r="D33" s="320"/>
      <c r="E33" s="329" t="s">
        <v>48</v>
      </c>
      <c r="F33" s="330">
        <v>0.21</v>
      </c>
      <c r="G33" s="331" t="s">
        <v>46</v>
      </c>
      <c r="H33" s="515">
        <f>(SUM(BG96:BG103)+SUM(BG120:BG170))</f>
        <v>0</v>
      </c>
      <c r="I33" s="508"/>
      <c r="J33" s="508"/>
      <c r="K33" s="320"/>
      <c r="L33" s="320"/>
      <c r="M33" s="515">
        <v>0</v>
      </c>
      <c r="N33" s="508"/>
      <c r="O33" s="508"/>
      <c r="P33" s="508"/>
      <c r="Q33" s="320"/>
      <c r="R33" s="322"/>
    </row>
    <row r="34" spans="2:18" s="318" customFormat="1" ht="14.4" customHeight="1" hidden="1">
      <c r="B34" s="319"/>
      <c r="C34" s="320"/>
      <c r="D34" s="320"/>
      <c r="E34" s="329" t="s">
        <v>49</v>
      </c>
      <c r="F34" s="330">
        <v>0.15</v>
      </c>
      <c r="G34" s="331" t="s">
        <v>46</v>
      </c>
      <c r="H34" s="515">
        <f>(SUM(BH96:BH103)+SUM(BH120:BH170))</f>
        <v>0</v>
      </c>
      <c r="I34" s="508"/>
      <c r="J34" s="508"/>
      <c r="K34" s="320"/>
      <c r="L34" s="320"/>
      <c r="M34" s="515">
        <v>0</v>
      </c>
      <c r="N34" s="508"/>
      <c r="O34" s="508"/>
      <c r="P34" s="508"/>
      <c r="Q34" s="320"/>
      <c r="R34" s="322"/>
    </row>
    <row r="35" spans="2:18" s="318" customFormat="1" ht="14.4" customHeight="1" hidden="1">
      <c r="B35" s="319"/>
      <c r="C35" s="320"/>
      <c r="D35" s="320"/>
      <c r="E35" s="329" t="s">
        <v>50</v>
      </c>
      <c r="F35" s="330">
        <v>0</v>
      </c>
      <c r="G35" s="331" t="s">
        <v>46</v>
      </c>
      <c r="H35" s="515">
        <f>(SUM(BI96:BI103)+SUM(BI120:BI170))</f>
        <v>0</v>
      </c>
      <c r="I35" s="508"/>
      <c r="J35" s="508"/>
      <c r="K35" s="320"/>
      <c r="L35" s="320"/>
      <c r="M35" s="515">
        <v>0</v>
      </c>
      <c r="N35" s="508"/>
      <c r="O35" s="508"/>
      <c r="P35" s="508"/>
      <c r="Q35" s="320"/>
      <c r="R35" s="322"/>
    </row>
    <row r="36" spans="2:18" s="318" customFormat="1" ht="6.9" customHeight="1"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2"/>
    </row>
    <row r="37" spans="2:18" s="318" customFormat="1" ht="25.35" customHeight="1">
      <c r="B37" s="319"/>
      <c r="C37" s="332"/>
      <c r="D37" s="333" t="s">
        <v>51</v>
      </c>
      <c r="E37" s="334"/>
      <c r="F37" s="334"/>
      <c r="G37" s="335" t="s">
        <v>52</v>
      </c>
      <c r="H37" s="336" t="s">
        <v>53</v>
      </c>
      <c r="I37" s="334"/>
      <c r="J37" s="334"/>
      <c r="K37" s="334"/>
      <c r="L37" s="516">
        <f>SUM(M29:M35)</f>
        <v>0</v>
      </c>
      <c r="M37" s="517"/>
      <c r="N37" s="517"/>
      <c r="O37" s="517"/>
      <c r="P37" s="518"/>
      <c r="Q37" s="332"/>
      <c r="R37" s="322"/>
    </row>
    <row r="38" spans="2:18" s="318" customFormat="1" ht="14.4" customHeight="1">
      <c r="B38" s="319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2"/>
    </row>
    <row r="39" spans="2:18" s="318" customFormat="1" ht="14.4" customHeight="1">
      <c r="B39" s="319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2"/>
    </row>
    <row r="40" spans="2:18" ht="13.5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6"/>
    </row>
    <row r="41" spans="2:18" ht="13.5">
      <c r="B41" s="314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6"/>
    </row>
    <row r="42" spans="2:18" ht="13.5"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6"/>
    </row>
    <row r="43" spans="2:18" ht="13.5">
      <c r="B43" s="314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6"/>
    </row>
    <row r="44" spans="2:18" ht="13.5">
      <c r="B44" s="314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6"/>
    </row>
    <row r="45" spans="2:18" ht="13.5">
      <c r="B45" s="314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6"/>
    </row>
    <row r="46" spans="2:18" ht="13.5"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6"/>
    </row>
    <row r="47" spans="2:18" ht="13.5">
      <c r="B47" s="314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6"/>
    </row>
    <row r="48" spans="2:18" ht="13.5">
      <c r="B48" s="314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6"/>
    </row>
    <row r="49" spans="2:18" ht="13.5">
      <c r="B49" s="314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6"/>
    </row>
    <row r="50" spans="2:18" s="318" customFormat="1" ht="14.4">
      <c r="B50" s="319"/>
      <c r="C50" s="320"/>
      <c r="D50" s="337" t="s">
        <v>54</v>
      </c>
      <c r="E50" s="325"/>
      <c r="F50" s="325"/>
      <c r="G50" s="325"/>
      <c r="H50" s="338"/>
      <c r="I50" s="320"/>
      <c r="J50" s="337" t="s">
        <v>55</v>
      </c>
      <c r="K50" s="325"/>
      <c r="L50" s="325"/>
      <c r="M50" s="325"/>
      <c r="N50" s="325"/>
      <c r="O50" s="325"/>
      <c r="P50" s="338"/>
      <c r="Q50" s="320"/>
      <c r="R50" s="322"/>
    </row>
    <row r="51" spans="2:18" ht="13.5">
      <c r="B51" s="314"/>
      <c r="C51" s="315"/>
      <c r="D51" s="339"/>
      <c r="E51" s="315"/>
      <c r="F51" s="315"/>
      <c r="G51" s="315"/>
      <c r="H51" s="340"/>
      <c r="I51" s="315"/>
      <c r="J51" s="339"/>
      <c r="K51" s="315"/>
      <c r="L51" s="315"/>
      <c r="M51" s="315"/>
      <c r="N51" s="315"/>
      <c r="O51" s="315"/>
      <c r="P51" s="340"/>
      <c r="Q51" s="315"/>
      <c r="R51" s="316"/>
    </row>
    <row r="52" spans="2:18" ht="13.5">
      <c r="B52" s="314"/>
      <c r="C52" s="315"/>
      <c r="D52" s="339"/>
      <c r="E52" s="315"/>
      <c r="F52" s="315"/>
      <c r="G52" s="315"/>
      <c r="H52" s="340"/>
      <c r="I52" s="315"/>
      <c r="J52" s="339"/>
      <c r="K52" s="315"/>
      <c r="L52" s="315"/>
      <c r="M52" s="315"/>
      <c r="N52" s="315"/>
      <c r="O52" s="315"/>
      <c r="P52" s="340"/>
      <c r="Q52" s="315"/>
      <c r="R52" s="316"/>
    </row>
    <row r="53" spans="2:18" ht="13.5">
      <c r="B53" s="314"/>
      <c r="C53" s="315"/>
      <c r="D53" s="339"/>
      <c r="E53" s="315"/>
      <c r="F53" s="315"/>
      <c r="G53" s="315"/>
      <c r="H53" s="340"/>
      <c r="I53" s="315"/>
      <c r="J53" s="339"/>
      <c r="K53" s="315"/>
      <c r="L53" s="315"/>
      <c r="M53" s="315"/>
      <c r="N53" s="315"/>
      <c r="O53" s="315"/>
      <c r="P53" s="340"/>
      <c r="Q53" s="315"/>
      <c r="R53" s="316"/>
    </row>
    <row r="54" spans="2:18" ht="13.5">
      <c r="B54" s="314"/>
      <c r="C54" s="315"/>
      <c r="D54" s="339"/>
      <c r="E54" s="315"/>
      <c r="F54" s="315"/>
      <c r="G54" s="315"/>
      <c r="H54" s="340"/>
      <c r="I54" s="315"/>
      <c r="J54" s="339"/>
      <c r="K54" s="315"/>
      <c r="L54" s="315"/>
      <c r="M54" s="315"/>
      <c r="N54" s="315"/>
      <c r="O54" s="315"/>
      <c r="P54" s="340"/>
      <c r="Q54" s="315"/>
      <c r="R54" s="316"/>
    </row>
    <row r="55" spans="2:18" ht="13.5">
      <c r="B55" s="314"/>
      <c r="C55" s="315"/>
      <c r="D55" s="339"/>
      <c r="E55" s="315"/>
      <c r="F55" s="315"/>
      <c r="G55" s="315"/>
      <c r="H55" s="340"/>
      <c r="I55" s="315"/>
      <c r="J55" s="339"/>
      <c r="K55" s="315"/>
      <c r="L55" s="315"/>
      <c r="M55" s="315"/>
      <c r="N55" s="315"/>
      <c r="O55" s="315"/>
      <c r="P55" s="340"/>
      <c r="Q55" s="315"/>
      <c r="R55" s="316"/>
    </row>
    <row r="56" spans="2:18" ht="13.5">
      <c r="B56" s="314"/>
      <c r="C56" s="315"/>
      <c r="D56" s="339"/>
      <c r="E56" s="315"/>
      <c r="F56" s="315"/>
      <c r="G56" s="315"/>
      <c r="H56" s="340"/>
      <c r="I56" s="315"/>
      <c r="J56" s="339"/>
      <c r="K56" s="315"/>
      <c r="L56" s="315"/>
      <c r="M56" s="315"/>
      <c r="N56" s="315"/>
      <c r="O56" s="315"/>
      <c r="P56" s="340"/>
      <c r="Q56" s="315"/>
      <c r="R56" s="316"/>
    </row>
    <row r="57" spans="2:18" ht="13.5">
      <c r="B57" s="314"/>
      <c r="C57" s="315"/>
      <c r="D57" s="339"/>
      <c r="E57" s="315"/>
      <c r="F57" s="315"/>
      <c r="G57" s="315"/>
      <c r="H57" s="340"/>
      <c r="I57" s="315"/>
      <c r="J57" s="339"/>
      <c r="K57" s="315"/>
      <c r="L57" s="315"/>
      <c r="M57" s="315"/>
      <c r="N57" s="315"/>
      <c r="O57" s="315"/>
      <c r="P57" s="340"/>
      <c r="Q57" s="315"/>
      <c r="R57" s="316"/>
    </row>
    <row r="58" spans="2:18" ht="13.5">
      <c r="B58" s="314"/>
      <c r="C58" s="315"/>
      <c r="D58" s="339"/>
      <c r="E58" s="315"/>
      <c r="F58" s="315"/>
      <c r="G58" s="315"/>
      <c r="H58" s="340"/>
      <c r="I58" s="315"/>
      <c r="J58" s="339"/>
      <c r="K58" s="315"/>
      <c r="L58" s="315"/>
      <c r="M58" s="315"/>
      <c r="N58" s="315"/>
      <c r="O58" s="315"/>
      <c r="P58" s="340"/>
      <c r="Q58" s="315"/>
      <c r="R58" s="316"/>
    </row>
    <row r="59" spans="2:18" s="318" customFormat="1" ht="14.4">
      <c r="B59" s="319"/>
      <c r="C59" s="320"/>
      <c r="D59" s="341" t="s">
        <v>56</v>
      </c>
      <c r="E59" s="342"/>
      <c r="F59" s="342"/>
      <c r="G59" s="343" t="s">
        <v>57</v>
      </c>
      <c r="H59" s="344"/>
      <c r="I59" s="320"/>
      <c r="J59" s="341" t="s">
        <v>56</v>
      </c>
      <c r="K59" s="342"/>
      <c r="L59" s="342"/>
      <c r="M59" s="342"/>
      <c r="N59" s="343" t="s">
        <v>57</v>
      </c>
      <c r="O59" s="342"/>
      <c r="P59" s="344"/>
      <c r="Q59" s="320"/>
      <c r="R59" s="322"/>
    </row>
    <row r="60" spans="2:18" ht="13.5">
      <c r="B60" s="314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6"/>
    </row>
    <row r="61" spans="2:18" s="318" customFormat="1" ht="14.4">
      <c r="B61" s="319"/>
      <c r="C61" s="320"/>
      <c r="D61" s="337" t="s">
        <v>58</v>
      </c>
      <c r="E61" s="325"/>
      <c r="F61" s="325"/>
      <c r="G61" s="325"/>
      <c r="H61" s="338"/>
      <c r="I61" s="320"/>
      <c r="J61" s="337" t="s">
        <v>59</v>
      </c>
      <c r="K61" s="325"/>
      <c r="L61" s="325"/>
      <c r="M61" s="325"/>
      <c r="N61" s="325"/>
      <c r="O61" s="325"/>
      <c r="P61" s="338"/>
      <c r="Q61" s="320"/>
      <c r="R61" s="322"/>
    </row>
    <row r="62" spans="2:18" ht="13.5">
      <c r="B62" s="314"/>
      <c r="C62" s="315"/>
      <c r="D62" s="339"/>
      <c r="E62" s="315"/>
      <c r="F62" s="315"/>
      <c r="G62" s="315"/>
      <c r="H62" s="340"/>
      <c r="I62" s="315"/>
      <c r="J62" s="339"/>
      <c r="K62" s="315"/>
      <c r="L62" s="315"/>
      <c r="M62" s="315"/>
      <c r="N62" s="315"/>
      <c r="O62" s="315"/>
      <c r="P62" s="340"/>
      <c r="Q62" s="315"/>
      <c r="R62" s="316"/>
    </row>
    <row r="63" spans="2:18" ht="13.5">
      <c r="B63" s="314"/>
      <c r="C63" s="315"/>
      <c r="D63" s="339"/>
      <c r="E63" s="315"/>
      <c r="F63" s="315"/>
      <c r="G63" s="315"/>
      <c r="H63" s="340"/>
      <c r="I63" s="315"/>
      <c r="J63" s="339"/>
      <c r="K63" s="315"/>
      <c r="L63" s="315"/>
      <c r="M63" s="315"/>
      <c r="N63" s="315"/>
      <c r="O63" s="315"/>
      <c r="P63" s="340"/>
      <c r="Q63" s="315"/>
      <c r="R63" s="316"/>
    </row>
    <row r="64" spans="2:18" ht="13.5">
      <c r="B64" s="314"/>
      <c r="C64" s="315"/>
      <c r="D64" s="339"/>
      <c r="E64" s="315"/>
      <c r="F64" s="315"/>
      <c r="G64" s="315"/>
      <c r="H64" s="340"/>
      <c r="I64" s="315"/>
      <c r="J64" s="339"/>
      <c r="K64" s="315"/>
      <c r="L64" s="315"/>
      <c r="M64" s="315"/>
      <c r="N64" s="315"/>
      <c r="O64" s="315"/>
      <c r="P64" s="340"/>
      <c r="Q64" s="315"/>
      <c r="R64" s="316"/>
    </row>
    <row r="65" spans="2:18" ht="13.5">
      <c r="B65" s="314"/>
      <c r="C65" s="315"/>
      <c r="D65" s="339"/>
      <c r="E65" s="315"/>
      <c r="F65" s="315"/>
      <c r="G65" s="315"/>
      <c r="H65" s="340"/>
      <c r="I65" s="315"/>
      <c r="J65" s="339"/>
      <c r="K65" s="315"/>
      <c r="L65" s="315"/>
      <c r="M65" s="315"/>
      <c r="N65" s="315"/>
      <c r="O65" s="315"/>
      <c r="P65" s="340"/>
      <c r="Q65" s="315"/>
      <c r="R65" s="316"/>
    </row>
    <row r="66" spans="2:18" ht="13.5">
      <c r="B66" s="314"/>
      <c r="C66" s="315"/>
      <c r="D66" s="339"/>
      <c r="E66" s="315"/>
      <c r="F66" s="315"/>
      <c r="G66" s="315"/>
      <c r="H66" s="340"/>
      <c r="I66" s="315"/>
      <c r="J66" s="339"/>
      <c r="K66" s="315"/>
      <c r="L66" s="315"/>
      <c r="M66" s="315"/>
      <c r="N66" s="315"/>
      <c r="O66" s="315"/>
      <c r="P66" s="340"/>
      <c r="Q66" s="315"/>
      <c r="R66" s="316"/>
    </row>
    <row r="67" spans="2:18" ht="13.5">
      <c r="B67" s="314"/>
      <c r="C67" s="315"/>
      <c r="D67" s="339"/>
      <c r="E67" s="315"/>
      <c r="F67" s="315"/>
      <c r="G67" s="315"/>
      <c r="H67" s="340"/>
      <c r="I67" s="315"/>
      <c r="J67" s="339"/>
      <c r="K67" s="315"/>
      <c r="L67" s="315"/>
      <c r="M67" s="315"/>
      <c r="N67" s="315"/>
      <c r="O67" s="315"/>
      <c r="P67" s="340"/>
      <c r="Q67" s="315"/>
      <c r="R67" s="316"/>
    </row>
    <row r="68" spans="2:18" ht="13.5">
      <c r="B68" s="314"/>
      <c r="C68" s="315"/>
      <c r="D68" s="339"/>
      <c r="E68" s="315"/>
      <c r="F68" s="315"/>
      <c r="G68" s="315"/>
      <c r="H68" s="340"/>
      <c r="I68" s="315"/>
      <c r="J68" s="339"/>
      <c r="K68" s="315"/>
      <c r="L68" s="315"/>
      <c r="M68" s="315"/>
      <c r="N68" s="315"/>
      <c r="O68" s="315"/>
      <c r="P68" s="340"/>
      <c r="Q68" s="315"/>
      <c r="R68" s="316"/>
    </row>
    <row r="69" spans="2:18" ht="13.5">
      <c r="B69" s="314"/>
      <c r="C69" s="315"/>
      <c r="D69" s="339"/>
      <c r="E69" s="315"/>
      <c r="F69" s="315"/>
      <c r="G69" s="315"/>
      <c r="H69" s="340"/>
      <c r="I69" s="315"/>
      <c r="J69" s="339"/>
      <c r="K69" s="315"/>
      <c r="L69" s="315"/>
      <c r="M69" s="315"/>
      <c r="N69" s="315"/>
      <c r="O69" s="315"/>
      <c r="P69" s="340"/>
      <c r="Q69" s="315"/>
      <c r="R69" s="316"/>
    </row>
    <row r="70" spans="2:18" s="318" customFormat="1" ht="14.4">
      <c r="B70" s="319"/>
      <c r="C70" s="320"/>
      <c r="D70" s="341" t="s">
        <v>56</v>
      </c>
      <c r="E70" s="342"/>
      <c r="F70" s="342"/>
      <c r="G70" s="343" t="s">
        <v>57</v>
      </c>
      <c r="H70" s="344"/>
      <c r="I70" s="320"/>
      <c r="J70" s="341" t="s">
        <v>56</v>
      </c>
      <c r="K70" s="342"/>
      <c r="L70" s="342"/>
      <c r="M70" s="342"/>
      <c r="N70" s="343" t="s">
        <v>57</v>
      </c>
      <c r="O70" s="342"/>
      <c r="P70" s="344"/>
      <c r="Q70" s="320"/>
      <c r="R70" s="322"/>
    </row>
    <row r="71" spans="2:18" s="318" customFormat="1" ht="14.4" customHeight="1">
      <c r="B71" s="345"/>
      <c r="C71" s="346"/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7"/>
    </row>
    <row r="75" spans="2:18" s="318" customFormat="1" ht="6.9" customHeight="1">
      <c r="B75" s="348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50"/>
    </row>
    <row r="76" spans="2:18" s="318" customFormat="1" ht="36.9" customHeight="1">
      <c r="B76" s="319"/>
      <c r="C76" s="505" t="s">
        <v>94</v>
      </c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322"/>
    </row>
    <row r="77" spans="2:18" s="318" customFormat="1" ht="6.9" customHeight="1">
      <c r="B77" s="319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2"/>
    </row>
    <row r="78" spans="2:18" s="318" customFormat="1" ht="36.9" customHeight="1">
      <c r="B78" s="319"/>
      <c r="C78" s="351" t="s">
        <v>15</v>
      </c>
      <c r="D78" s="320"/>
      <c r="E78" s="320"/>
      <c r="F78" s="519" t="str">
        <f>F6</f>
        <v>SLZN - Praha 7 Strojnická 27 - stavební úpravy 6NP - vytápění</v>
      </c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320"/>
      <c r="R78" s="322"/>
    </row>
    <row r="79" spans="2:18" s="318" customFormat="1" ht="6.9" customHeight="1">
      <c r="B79" s="319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2"/>
    </row>
    <row r="80" spans="2:18" s="318" customFormat="1" ht="18" customHeight="1">
      <c r="B80" s="319"/>
      <c r="C80" s="323" t="s">
        <v>21</v>
      </c>
      <c r="D80" s="320"/>
      <c r="E80" s="320"/>
      <c r="F80" s="324" t="str">
        <f>F8</f>
        <v>Praha 7</v>
      </c>
      <c r="G80" s="320"/>
      <c r="H80" s="320"/>
      <c r="I80" s="320"/>
      <c r="J80" s="320"/>
      <c r="K80" s="323" t="s">
        <v>23</v>
      </c>
      <c r="L80" s="320"/>
      <c r="M80" s="520" t="str">
        <f>IF(O8="","",O8)</f>
        <v/>
      </c>
      <c r="N80" s="508"/>
      <c r="O80" s="508"/>
      <c r="P80" s="508"/>
      <c r="Q80" s="320"/>
      <c r="R80" s="322"/>
    </row>
    <row r="81" spans="2:18" s="318" customFormat="1" ht="6.9" customHeight="1">
      <c r="B81" s="319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2"/>
    </row>
    <row r="82" spans="2:18" s="318" customFormat="1" ht="13.2">
      <c r="B82" s="319"/>
      <c r="C82" s="323" t="s">
        <v>27</v>
      </c>
      <c r="D82" s="320"/>
      <c r="E82" s="320"/>
      <c r="F82" s="324" t="str">
        <f>E11</f>
        <v>SLZN</v>
      </c>
      <c r="G82" s="320"/>
      <c r="H82" s="320"/>
      <c r="I82" s="320"/>
      <c r="J82" s="320"/>
      <c r="K82" s="323" t="s">
        <v>33</v>
      </c>
      <c r="L82" s="320"/>
      <c r="M82" s="510" t="str">
        <f>E17</f>
        <v>REINVEST spol. s r.p.</v>
      </c>
      <c r="N82" s="508"/>
      <c r="O82" s="508"/>
      <c r="P82" s="508"/>
      <c r="Q82" s="508"/>
      <c r="R82" s="322"/>
    </row>
    <row r="83" spans="2:18" s="318" customFormat="1" ht="14.4" customHeight="1">
      <c r="B83" s="319"/>
      <c r="C83" s="323" t="s">
        <v>31</v>
      </c>
      <c r="D83" s="320"/>
      <c r="E83" s="320"/>
      <c r="F83" s="324" t="str">
        <f>IF(E14="","",E14)</f>
        <v>Vyplň údaj</v>
      </c>
      <c r="G83" s="320"/>
      <c r="H83" s="320"/>
      <c r="I83" s="320"/>
      <c r="J83" s="320"/>
      <c r="K83" s="323" t="s">
        <v>36</v>
      </c>
      <c r="L83" s="320"/>
      <c r="M83" s="510" t="str">
        <f>E20</f>
        <v>REINVEST spol. s r.o.</v>
      </c>
      <c r="N83" s="508"/>
      <c r="O83" s="508"/>
      <c r="P83" s="508"/>
      <c r="Q83" s="508"/>
      <c r="R83" s="322"/>
    </row>
    <row r="84" spans="2:18" s="318" customFormat="1" ht="10.35" customHeight="1">
      <c r="B84" s="319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2"/>
    </row>
    <row r="85" spans="2:18" s="318" customFormat="1" ht="29.25" customHeight="1">
      <c r="B85" s="319"/>
      <c r="C85" s="521" t="s">
        <v>95</v>
      </c>
      <c r="D85" s="522"/>
      <c r="E85" s="522"/>
      <c r="F85" s="522"/>
      <c r="G85" s="522"/>
      <c r="H85" s="332"/>
      <c r="I85" s="332"/>
      <c r="J85" s="332"/>
      <c r="K85" s="332"/>
      <c r="L85" s="332"/>
      <c r="M85" s="332"/>
      <c r="N85" s="521" t="s">
        <v>96</v>
      </c>
      <c r="O85" s="508"/>
      <c r="P85" s="508"/>
      <c r="Q85" s="508"/>
      <c r="R85" s="322"/>
    </row>
    <row r="86" spans="2:18" s="318" customFormat="1" ht="10.35" customHeight="1">
      <c r="B86" s="319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2"/>
    </row>
    <row r="87" spans="2:47" s="318" customFormat="1" ht="29.25" customHeight="1">
      <c r="B87" s="319"/>
      <c r="C87" s="352" t="s">
        <v>97</v>
      </c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523">
        <f>N120</f>
        <v>0</v>
      </c>
      <c r="O87" s="508"/>
      <c r="P87" s="508"/>
      <c r="Q87" s="508"/>
      <c r="R87" s="322"/>
      <c r="AU87" s="310" t="s">
        <v>98</v>
      </c>
    </row>
    <row r="88" spans="2:18" s="353" customFormat="1" ht="24.9" customHeight="1">
      <c r="B88" s="354"/>
      <c r="C88" s="355"/>
      <c r="D88" s="356" t="s">
        <v>99</v>
      </c>
      <c r="E88" s="355"/>
      <c r="F88" s="355"/>
      <c r="G88" s="355"/>
      <c r="H88" s="355"/>
      <c r="I88" s="355"/>
      <c r="J88" s="355"/>
      <c r="K88" s="355"/>
      <c r="L88" s="355"/>
      <c r="M88" s="355"/>
      <c r="N88" s="524">
        <f>N121</f>
        <v>0</v>
      </c>
      <c r="O88" s="525"/>
      <c r="P88" s="525"/>
      <c r="Q88" s="525"/>
      <c r="R88" s="357"/>
    </row>
    <row r="89" spans="2:18" s="358" customFormat="1" ht="19.95" customHeight="1">
      <c r="B89" s="359"/>
      <c r="C89" s="360"/>
      <c r="D89" s="361" t="s">
        <v>100</v>
      </c>
      <c r="E89" s="360"/>
      <c r="F89" s="360"/>
      <c r="G89" s="360"/>
      <c r="H89" s="360"/>
      <c r="I89" s="360"/>
      <c r="J89" s="360"/>
      <c r="K89" s="360"/>
      <c r="L89" s="360"/>
      <c r="M89" s="360"/>
      <c r="N89" s="526">
        <f>N122</f>
        <v>0</v>
      </c>
      <c r="O89" s="527"/>
      <c r="P89" s="527"/>
      <c r="Q89" s="527"/>
      <c r="R89" s="362"/>
    </row>
    <row r="90" spans="2:18" s="358" customFormat="1" ht="19.95" customHeight="1">
      <c r="B90" s="359"/>
      <c r="C90" s="360"/>
      <c r="D90" s="361" t="s">
        <v>103</v>
      </c>
      <c r="E90" s="360"/>
      <c r="F90" s="360"/>
      <c r="G90" s="360"/>
      <c r="H90" s="360"/>
      <c r="I90" s="360"/>
      <c r="J90" s="360"/>
      <c r="K90" s="360"/>
      <c r="L90" s="360"/>
      <c r="M90" s="360"/>
      <c r="N90" s="526">
        <f>N124</f>
        <v>0</v>
      </c>
      <c r="O90" s="527"/>
      <c r="P90" s="527"/>
      <c r="Q90" s="527"/>
      <c r="R90" s="362"/>
    </row>
    <row r="91" spans="2:18" s="353" customFormat="1" ht="24.9" customHeight="1">
      <c r="B91" s="354"/>
      <c r="C91" s="355"/>
      <c r="D91" s="356" t="s">
        <v>104</v>
      </c>
      <c r="E91" s="355"/>
      <c r="F91" s="355"/>
      <c r="G91" s="355"/>
      <c r="H91" s="355"/>
      <c r="I91" s="355"/>
      <c r="J91" s="355"/>
      <c r="K91" s="355"/>
      <c r="L91" s="355"/>
      <c r="M91" s="355"/>
      <c r="N91" s="524">
        <f>N129</f>
        <v>0</v>
      </c>
      <c r="O91" s="525"/>
      <c r="P91" s="525"/>
      <c r="Q91" s="525"/>
      <c r="R91" s="357"/>
    </row>
    <row r="92" spans="2:18" s="358" customFormat="1" ht="19.95" customHeight="1">
      <c r="B92" s="359"/>
      <c r="C92" s="360"/>
      <c r="D92" s="361" t="s">
        <v>1020</v>
      </c>
      <c r="E92" s="360"/>
      <c r="F92" s="360"/>
      <c r="G92" s="360"/>
      <c r="H92" s="360"/>
      <c r="I92" s="360"/>
      <c r="J92" s="360"/>
      <c r="K92" s="360"/>
      <c r="L92" s="360"/>
      <c r="M92" s="360"/>
      <c r="N92" s="526">
        <f>N130</f>
        <v>0</v>
      </c>
      <c r="O92" s="527"/>
      <c r="P92" s="527"/>
      <c r="Q92" s="527"/>
      <c r="R92" s="362"/>
    </row>
    <row r="93" spans="2:18" s="358" customFormat="1" ht="19.95" customHeight="1">
      <c r="B93" s="359"/>
      <c r="C93" s="360"/>
      <c r="D93" s="361" t="s">
        <v>1010</v>
      </c>
      <c r="E93" s="360"/>
      <c r="F93" s="360"/>
      <c r="G93" s="360"/>
      <c r="H93" s="360"/>
      <c r="I93" s="360"/>
      <c r="J93" s="360"/>
      <c r="K93" s="360"/>
      <c r="L93" s="360"/>
      <c r="M93" s="360"/>
      <c r="N93" s="526">
        <f>N135</f>
        <v>0</v>
      </c>
      <c r="O93" s="527"/>
      <c r="P93" s="527"/>
      <c r="Q93" s="527"/>
      <c r="R93" s="362"/>
    </row>
    <row r="94" spans="2:18" s="358" customFormat="1" ht="19.95" customHeight="1">
      <c r="B94" s="359"/>
      <c r="C94" s="360"/>
      <c r="D94" s="361" t="s">
        <v>991</v>
      </c>
      <c r="E94" s="360"/>
      <c r="F94" s="360"/>
      <c r="G94" s="360"/>
      <c r="H94" s="360"/>
      <c r="I94" s="360"/>
      <c r="J94" s="360"/>
      <c r="K94" s="360"/>
      <c r="L94" s="360"/>
      <c r="M94" s="360"/>
      <c r="N94" s="526">
        <f>N142</f>
        <v>0</v>
      </c>
      <c r="O94" s="527"/>
      <c r="P94" s="527"/>
      <c r="Q94" s="527"/>
      <c r="R94" s="362"/>
    </row>
    <row r="95" spans="2:18" s="318" customFormat="1" ht="21.75" customHeight="1">
      <c r="B95" s="319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2"/>
    </row>
    <row r="96" spans="2:21" s="318" customFormat="1" ht="29.25" customHeight="1">
      <c r="B96" s="319"/>
      <c r="C96" s="352" t="s">
        <v>126</v>
      </c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528">
        <f>ROUND(N97+N98+N99+N100+N101+N102,2)</f>
        <v>0</v>
      </c>
      <c r="O96" s="508"/>
      <c r="P96" s="508"/>
      <c r="Q96" s="508"/>
      <c r="R96" s="322"/>
      <c r="T96" s="363"/>
      <c r="U96" s="364" t="s">
        <v>44</v>
      </c>
    </row>
    <row r="97" spans="2:65" s="318" customFormat="1" ht="18" customHeight="1">
      <c r="B97" s="365"/>
      <c r="C97" s="366"/>
      <c r="D97" s="529" t="s">
        <v>127</v>
      </c>
      <c r="E97" s="491"/>
      <c r="F97" s="491"/>
      <c r="G97" s="491"/>
      <c r="H97" s="491"/>
      <c r="I97" s="366"/>
      <c r="J97" s="366"/>
      <c r="K97" s="366"/>
      <c r="L97" s="366"/>
      <c r="M97" s="366"/>
      <c r="N97" s="490">
        <f>ROUND(N87*T97,2)</f>
        <v>0</v>
      </c>
      <c r="O97" s="491"/>
      <c r="P97" s="491"/>
      <c r="Q97" s="491"/>
      <c r="R97" s="367"/>
      <c r="S97" s="366"/>
      <c r="T97" s="368"/>
      <c r="U97" s="369" t="s">
        <v>45</v>
      </c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70"/>
      <c r="AO97" s="370"/>
      <c r="AP97" s="370"/>
      <c r="AQ97" s="370"/>
      <c r="AR97" s="370"/>
      <c r="AS97" s="370"/>
      <c r="AT97" s="370"/>
      <c r="AU97" s="370"/>
      <c r="AV97" s="370"/>
      <c r="AW97" s="370"/>
      <c r="AX97" s="370"/>
      <c r="AY97" s="371" t="s">
        <v>128</v>
      </c>
      <c r="AZ97" s="370"/>
      <c r="BA97" s="370"/>
      <c r="BB97" s="370"/>
      <c r="BC97" s="370"/>
      <c r="BD97" s="370"/>
      <c r="BE97" s="372">
        <f aca="true" t="shared" si="0" ref="BE97:BE102">IF(U97="základní",N97,0)</f>
        <v>0</v>
      </c>
      <c r="BF97" s="372">
        <f aca="true" t="shared" si="1" ref="BF97:BF102">IF(U97="snížená",N97,0)</f>
        <v>0</v>
      </c>
      <c r="BG97" s="372">
        <f aca="true" t="shared" si="2" ref="BG97:BG102">IF(U97="zákl. přenesená",N97,0)</f>
        <v>0</v>
      </c>
      <c r="BH97" s="372">
        <f aca="true" t="shared" si="3" ref="BH97:BH102">IF(U97="sníž. přenesená",N97,0)</f>
        <v>0</v>
      </c>
      <c r="BI97" s="372">
        <f aca="true" t="shared" si="4" ref="BI97:BI102">IF(U97="nulová",N97,0)</f>
        <v>0</v>
      </c>
      <c r="BJ97" s="371" t="s">
        <v>20</v>
      </c>
      <c r="BK97" s="370"/>
      <c r="BL97" s="370"/>
      <c r="BM97" s="370"/>
    </row>
    <row r="98" spans="2:65" s="318" customFormat="1" ht="18" customHeight="1">
      <c r="B98" s="365"/>
      <c r="C98" s="366"/>
      <c r="D98" s="529" t="s">
        <v>1086</v>
      </c>
      <c r="E98" s="491"/>
      <c r="F98" s="491"/>
      <c r="G98" s="491"/>
      <c r="H98" s="491"/>
      <c r="I98" s="366"/>
      <c r="J98" s="366"/>
      <c r="K98" s="366"/>
      <c r="L98" s="366"/>
      <c r="M98" s="366"/>
      <c r="N98" s="490">
        <f>ROUND(N87*T98,2)</f>
        <v>0</v>
      </c>
      <c r="O98" s="491"/>
      <c r="P98" s="491"/>
      <c r="Q98" s="491"/>
      <c r="R98" s="367"/>
      <c r="S98" s="366"/>
      <c r="T98" s="368"/>
      <c r="U98" s="369" t="s">
        <v>45</v>
      </c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70"/>
      <c r="AO98" s="370"/>
      <c r="AP98" s="370"/>
      <c r="AQ98" s="370"/>
      <c r="AR98" s="370"/>
      <c r="AS98" s="370"/>
      <c r="AT98" s="370"/>
      <c r="AU98" s="370"/>
      <c r="AV98" s="370"/>
      <c r="AW98" s="370"/>
      <c r="AX98" s="370"/>
      <c r="AY98" s="371" t="s">
        <v>128</v>
      </c>
      <c r="AZ98" s="370"/>
      <c r="BA98" s="370"/>
      <c r="BB98" s="370"/>
      <c r="BC98" s="370"/>
      <c r="BD98" s="370"/>
      <c r="BE98" s="372">
        <f t="shared" si="0"/>
        <v>0</v>
      </c>
      <c r="BF98" s="372">
        <f t="shared" si="1"/>
        <v>0</v>
      </c>
      <c r="BG98" s="372">
        <f t="shared" si="2"/>
        <v>0</v>
      </c>
      <c r="BH98" s="372">
        <f t="shared" si="3"/>
        <v>0</v>
      </c>
      <c r="BI98" s="372">
        <f t="shared" si="4"/>
        <v>0</v>
      </c>
      <c r="BJ98" s="371" t="s">
        <v>20</v>
      </c>
      <c r="BK98" s="370"/>
      <c r="BL98" s="370"/>
      <c r="BM98" s="370"/>
    </row>
    <row r="99" spans="2:65" s="318" customFormat="1" ht="18" customHeight="1">
      <c r="B99" s="365"/>
      <c r="C99" s="366"/>
      <c r="D99" s="529" t="s">
        <v>129</v>
      </c>
      <c r="E99" s="491"/>
      <c r="F99" s="491"/>
      <c r="G99" s="491"/>
      <c r="H99" s="491"/>
      <c r="I99" s="366"/>
      <c r="J99" s="366"/>
      <c r="K99" s="366"/>
      <c r="L99" s="366"/>
      <c r="M99" s="366"/>
      <c r="N99" s="490">
        <f>ROUND(N87*T99,2)</f>
        <v>0</v>
      </c>
      <c r="O99" s="491"/>
      <c r="P99" s="491"/>
      <c r="Q99" s="491"/>
      <c r="R99" s="367"/>
      <c r="S99" s="366"/>
      <c r="T99" s="368"/>
      <c r="U99" s="369" t="s">
        <v>45</v>
      </c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0"/>
      <c r="AY99" s="371" t="s">
        <v>128</v>
      </c>
      <c r="AZ99" s="370"/>
      <c r="BA99" s="370"/>
      <c r="BB99" s="370"/>
      <c r="BC99" s="370"/>
      <c r="BD99" s="370"/>
      <c r="BE99" s="372">
        <f t="shared" si="0"/>
        <v>0</v>
      </c>
      <c r="BF99" s="372">
        <f t="shared" si="1"/>
        <v>0</v>
      </c>
      <c r="BG99" s="372">
        <f t="shared" si="2"/>
        <v>0</v>
      </c>
      <c r="BH99" s="372">
        <f t="shared" si="3"/>
        <v>0</v>
      </c>
      <c r="BI99" s="372">
        <f t="shared" si="4"/>
        <v>0</v>
      </c>
      <c r="BJ99" s="371" t="s">
        <v>20</v>
      </c>
      <c r="BK99" s="370"/>
      <c r="BL99" s="370"/>
      <c r="BM99" s="370"/>
    </row>
    <row r="100" spans="2:65" s="318" customFormat="1" ht="18" customHeight="1">
      <c r="B100" s="365"/>
      <c r="C100" s="366"/>
      <c r="D100" s="529" t="s">
        <v>130</v>
      </c>
      <c r="E100" s="491"/>
      <c r="F100" s="491"/>
      <c r="G100" s="491"/>
      <c r="H100" s="491"/>
      <c r="I100" s="366"/>
      <c r="J100" s="366"/>
      <c r="K100" s="366"/>
      <c r="L100" s="366"/>
      <c r="M100" s="366"/>
      <c r="N100" s="490">
        <f>ROUND(N87*T100,2)</f>
        <v>0</v>
      </c>
      <c r="O100" s="491"/>
      <c r="P100" s="491"/>
      <c r="Q100" s="491"/>
      <c r="R100" s="367"/>
      <c r="S100" s="366"/>
      <c r="T100" s="368"/>
      <c r="U100" s="369" t="s">
        <v>45</v>
      </c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0"/>
      <c r="AR100" s="370"/>
      <c r="AS100" s="370"/>
      <c r="AT100" s="370"/>
      <c r="AU100" s="370"/>
      <c r="AV100" s="370"/>
      <c r="AW100" s="370"/>
      <c r="AX100" s="370"/>
      <c r="AY100" s="371" t="s">
        <v>128</v>
      </c>
      <c r="AZ100" s="370"/>
      <c r="BA100" s="370"/>
      <c r="BB100" s="370"/>
      <c r="BC100" s="370"/>
      <c r="BD100" s="370"/>
      <c r="BE100" s="372">
        <f t="shared" si="0"/>
        <v>0</v>
      </c>
      <c r="BF100" s="372">
        <f t="shared" si="1"/>
        <v>0</v>
      </c>
      <c r="BG100" s="372">
        <f t="shared" si="2"/>
        <v>0</v>
      </c>
      <c r="BH100" s="372">
        <f t="shared" si="3"/>
        <v>0</v>
      </c>
      <c r="BI100" s="372">
        <f t="shared" si="4"/>
        <v>0</v>
      </c>
      <c r="BJ100" s="371" t="s">
        <v>20</v>
      </c>
      <c r="BK100" s="370"/>
      <c r="BL100" s="370"/>
      <c r="BM100" s="370"/>
    </row>
    <row r="101" spans="2:65" s="318" customFormat="1" ht="18" customHeight="1">
      <c r="B101" s="365"/>
      <c r="C101" s="366"/>
      <c r="D101" s="529" t="s">
        <v>1087</v>
      </c>
      <c r="E101" s="491"/>
      <c r="F101" s="491"/>
      <c r="G101" s="491"/>
      <c r="H101" s="491"/>
      <c r="I101" s="366"/>
      <c r="J101" s="366"/>
      <c r="K101" s="366"/>
      <c r="L101" s="366"/>
      <c r="M101" s="366"/>
      <c r="N101" s="490">
        <f>ROUND(N87*T101,2)</f>
        <v>0</v>
      </c>
      <c r="O101" s="491"/>
      <c r="P101" s="491"/>
      <c r="Q101" s="491"/>
      <c r="R101" s="367"/>
      <c r="S101" s="366"/>
      <c r="T101" s="368"/>
      <c r="U101" s="369" t="s">
        <v>45</v>
      </c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0"/>
      <c r="AR101" s="370"/>
      <c r="AS101" s="370"/>
      <c r="AT101" s="370"/>
      <c r="AU101" s="370"/>
      <c r="AV101" s="370"/>
      <c r="AW101" s="370"/>
      <c r="AX101" s="370"/>
      <c r="AY101" s="371" t="s">
        <v>128</v>
      </c>
      <c r="AZ101" s="370"/>
      <c r="BA101" s="370"/>
      <c r="BB101" s="370"/>
      <c r="BC101" s="370"/>
      <c r="BD101" s="370"/>
      <c r="BE101" s="372">
        <f t="shared" si="0"/>
        <v>0</v>
      </c>
      <c r="BF101" s="372">
        <f t="shared" si="1"/>
        <v>0</v>
      </c>
      <c r="BG101" s="372">
        <f t="shared" si="2"/>
        <v>0</v>
      </c>
      <c r="BH101" s="372">
        <f t="shared" si="3"/>
        <v>0</v>
      </c>
      <c r="BI101" s="372">
        <f t="shared" si="4"/>
        <v>0</v>
      </c>
      <c r="BJ101" s="371" t="s">
        <v>20</v>
      </c>
      <c r="BK101" s="370"/>
      <c r="BL101" s="370"/>
      <c r="BM101" s="370"/>
    </row>
    <row r="102" spans="2:65" s="318" customFormat="1" ht="18" customHeight="1">
      <c r="B102" s="365"/>
      <c r="C102" s="366"/>
      <c r="D102" s="373" t="s">
        <v>1088</v>
      </c>
      <c r="E102" s="366"/>
      <c r="F102" s="366"/>
      <c r="G102" s="366"/>
      <c r="H102" s="366"/>
      <c r="I102" s="366"/>
      <c r="J102" s="366"/>
      <c r="K102" s="366"/>
      <c r="L102" s="366"/>
      <c r="M102" s="366"/>
      <c r="N102" s="490">
        <v>0</v>
      </c>
      <c r="O102" s="491"/>
      <c r="P102" s="491"/>
      <c r="Q102" s="491"/>
      <c r="R102" s="367"/>
      <c r="S102" s="366"/>
      <c r="T102" s="374"/>
      <c r="U102" s="375" t="s">
        <v>45</v>
      </c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370"/>
      <c r="AO102" s="370"/>
      <c r="AP102" s="370"/>
      <c r="AQ102" s="370"/>
      <c r="AR102" s="370"/>
      <c r="AS102" s="370"/>
      <c r="AT102" s="370"/>
      <c r="AU102" s="370"/>
      <c r="AV102" s="370"/>
      <c r="AW102" s="370"/>
      <c r="AX102" s="370"/>
      <c r="AY102" s="371" t="s">
        <v>1089</v>
      </c>
      <c r="AZ102" s="370"/>
      <c r="BA102" s="370"/>
      <c r="BB102" s="370"/>
      <c r="BC102" s="370"/>
      <c r="BD102" s="370"/>
      <c r="BE102" s="372">
        <f t="shared" si="0"/>
        <v>0</v>
      </c>
      <c r="BF102" s="372">
        <f t="shared" si="1"/>
        <v>0</v>
      </c>
      <c r="BG102" s="372">
        <f t="shared" si="2"/>
        <v>0</v>
      </c>
      <c r="BH102" s="372">
        <f t="shared" si="3"/>
        <v>0</v>
      </c>
      <c r="BI102" s="372">
        <f t="shared" si="4"/>
        <v>0</v>
      </c>
      <c r="BJ102" s="371" t="s">
        <v>20</v>
      </c>
      <c r="BK102" s="370"/>
      <c r="BL102" s="370"/>
      <c r="BM102" s="370"/>
    </row>
    <row r="103" spans="2:18" s="318" customFormat="1" ht="13.5"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2"/>
    </row>
    <row r="104" spans="2:18" s="318" customFormat="1" ht="29.25" customHeight="1">
      <c r="B104" s="319"/>
      <c r="C104" s="376" t="s">
        <v>88</v>
      </c>
      <c r="D104" s="332"/>
      <c r="E104" s="332"/>
      <c r="F104" s="332"/>
      <c r="G104" s="332"/>
      <c r="H104" s="332"/>
      <c r="I104" s="332"/>
      <c r="J104" s="332"/>
      <c r="K104" s="332"/>
      <c r="L104" s="530">
        <f>ROUND(SUM(N87+N96),2)</f>
        <v>0</v>
      </c>
      <c r="M104" s="522"/>
      <c r="N104" s="522"/>
      <c r="O104" s="522"/>
      <c r="P104" s="522"/>
      <c r="Q104" s="522"/>
      <c r="R104" s="322"/>
    </row>
    <row r="105" spans="2:18" s="318" customFormat="1" ht="6.9" customHeight="1">
      <c r="B105" s="345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7"/>
    </row>
    <row r="109" spans="2:18" s="318" customFormat="1" ht="6.9" customHeight="1">
      <c r="B109" s="348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50"/>
    </row>
    <row r="110" spans="2:18" s="318" customFormat="1" ht="36.9" customHeight="1">
      <c r="B110" s="319"/>
      <c r="C110" s="505" t="s">
        <v>131</v>
      </c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  <c r="Q110" s="508"/>
      <c r="R110" s="322"/>
    </row>
    <row r="111" spans="2:18" s="318" customFormat="1" ht="6.9" customHeight="1">
      <c r="B111" s="319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2"/>
    </row>
    <row r="112" spans="2:18" s="318" customFormat="1" ht="36.9" customHeight="1">
      <c r="B112" s="319"/>
      <c r="C112" s="351" t="s">
        <v>15</v>
      </c>
      <c r="D112" s="320"/>
      <c r="E112" s="320"/>
      <c r="F112" s="519" t="str">
        <f>F6</f>
        <v>SLZN - Praha 7 Strojnická 27 - stavební úpravy 6NP - vytápění</v>
      </c>
      <c r="G112" s="508"/>
      <c r="H112" s="508"/>
      <c r="I112" s="508"/>
      <c r="J112" s="508"/>
      <c r="K112" s="508"/>
      <c r="L112" s="508"/>
      <c r="M112" s="508"/>
      <c r="N112" s="508"/>
      <c r="O112" s="508"/>
      <c r="P112" s="508"/>
      <c r="Q112" s="320"/>
      <c r="R112" s="322"/>
    </row>
    <row r="113" spans="2:18" s="318" customFormat="1" ht="6.9" customHeight="1">
      <c r="B113" s="319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2"/>
    </row>
    <row r="114" spans="2:18" s="318" customFormat="1" ht="18" customHeight="1">
      <c r="B114" s="319"/>
      <c r="C114" s="323" t="s">
        <v>21</v>
      </c>
      <c r="D114" s="320"/>
      <c r="E114" s="320"/>
      <c r="F114" s="324" t="str">
        <f>F8</f>
        <v>Praha 7</v>
      </c>
      <c r="G114" s="320"/>
      <c r="H114" s="320"/>
      <c r="I114" s="320"/>
      <c r="J114" s="320"/>
      <c r="K114" s="323" t="s">
        <v>23</v>
      </c>
      <c r="L114" s="320"/>
      <c r="M114" s="520" t="str">
        <f>IF(O8="","",O8)</f>
        <v/>
      </c>
      <c r="N114" s="508"/>
      <c r="O114" s="508"/>
      <c r="P114" s="508"/>
      <c r="Q114" s="320"/>
      <c r="R114" s="322"/>
    </row>
    <row r="115" spans="2:18" s="318" customFormat="1" ht="6.9" customHeight="1">
      <c r="B115" s="319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2"/>
    </row>
    <row r="116" spans="2:18" s="318" customFormat="1" ht="13.2">
      <c r="B116" s="319"/>
      <c r="C116" s="323" t="s">
        <v>27</v>
      </c>
      <c r="D116" s="320"/>
      <c r="E116" s="320"/>
      <c r="F116" s="324" t="str">
        <f>E11</f>
        <v>SLZN</v>
      </c>
      <c r="G116" s="320"/>
      <c r="H116" s="320"/>
      <c r="I116" s="320"/>
      <c r="J116" s="320"/>
      <c r="K116" s="323" t="s">
        <v>33</v>
      </c>
      <c r="L116" s="320"/>
      <c r="M116" s="510" t="str">
        <f>E17</f>
        <v>REINVEST spol. s r.p.</v>
      </c>
      <c r="N116" s="508"/>
      <c r="O116" s="508"/>
      <c r="P116" s="508"/>
      <c r="Q116" s="508"/>
      <c r="R116" s="322"/>
    </row>
    <row r="117" spans="2:18" s="318" customFormat="1" ht="14.4" customHeight="1">
      <c r="B117" s="319"/>
      <c r="C117" s="323" t="s">
        <v>31</v>
      </c>
      <c r="D117" s="320"/>
      <c r="E117" s="320"/>
      <c r="F117" s="324" t="str">
        <f>IF(E14="","",E14)</f>
        <v>Vyplň údaj</v>
      </c>
      <c r="G117" s="320"/>
      <c r="H117" s="320"/>
      <c r="I117" s="320"/>
      <c r="J117" s="320"/>
      <c r="K117" s="323" t="s">
        <v>36</v>
      </c>
      <c r="L117" s="320"/>
      <c r="M117" s="510" t="str">
        <f>E20</f>
        <v>REINVEST spol. s r.o.</v>
      </c>
      <c r="N117" s="508"/>
      <c r="O117" s="508"/>
      <c r="P117" s="508"/>
      <c r="Q117" s="508"/>
      <c r="R117" s="322"/>
    </row>
    <row r="118" spans="2:18" s="318" customFormat="1" ht="10.35" customHeight="1">
      <c r="B118" s="319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2"/>
    </row>
    <row r="119" spans="2:27" s="377" customFormat="1" ht="29.25" customHeight="1">
      <c r="B119" s="378"/>
      <c r="C119" s="379" t="s">
        <v>132</v>
      </c>
      <c r="D119" s="380" t="s">
        <v>133</v>
      </c>
      <c r="E119" s="380" t="s">
        <v>62</v>
      </c>
      <c r="F119" s="531" t="s">
        <v>134</v>
      </c>
      <c r="G119" s="532"/>
      <c r="H119" s="532"/>
      <c r="I119" s="532"/>
      <c r="J119" s="380" t="s">
        <v>135</v>
      </c>
      <c r="K119" s="380" t="s">
        <v>136</v>
      </c>
      <c r="L119" s="533" t="s">
        <v>137</v>
      </c>
      <c r="M119" s="532"/>
      <c r="N119" s="531" t="s">
        <v>96</v>
      </c>
      <c r="O119" s="532"/>
      <c r="P119" s="532"/>
      <c r="Q119" s="534"/>
      <c r="R119" s="381"/>
      <c r="T119" s="382" t="s">
        <v>138</v>
      </c>
      <c r="U119" s="383" t="s">
        <v>44</v>
      </c>
      <c r="V119" s="383" t="s">
        <v>139</v>
      </c>
      <c r="W119" s="383" t="s">
        <v>140</v>
      </c>
      <c r="X119" s="383" t="s">
        <v>141</v>
      </c>
      <c r="Y119" s="383" t="s">
        <v>142</v>
      </c>
      <c r="Z119" s="383" t="s">
        <v>143</v>
      </c>
      <c r="AA119" s="384" t="s">
        <v>144</v>
      </c>
    </row>
    <row r="120" spans="2:63" s="318" customFormat="1" ht="29.25" customHeight="1">
      <c r="B120" s="319"/>
      <c r="C120" s="385" t="s">
        <v>92</v>
      </c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535">
        <f>BK120</f>
        <v>0</v>
      </c>
      <c r="O120" s="536"/>
      <c r="P120" s="536"/>
      <c r="Q120" s="536"/>
      <c r="R120" s="322"/>
      <c r="T120" s="386"/>
      <c r="U120" s="325"/>
      <c r="V120" s="325"/>
      <c r="W120" s="387">
        <f>W121+W129+W171</f>
        <v>0</v>
      </c>
      <c r="X120" s="325"/>
      <c r="Y120" s="387">
        <f>Y121+Y129+Y171</f>
        <v>3.12997</v>
      </c>
      <c r="Z120" s="325"/>
      <c r="AA120" s="388">
        <f>AA121+AA129+AA171</f>
        <v>1.9384800000000002</v>
      </c>
      <c r="AT120" s="310" t="s">
        <v>79</v>
      </c>
      <c r="AU120" s="310" t="s">
        <v>98</v>
      </c>
      <c r="BK120" s="389">
        <f>BK121+BK129+BK171</f>
        <v>0</v>
      </c>
    </row>
    <row r="121" spans="2:63" s="390" customFormat="1" ht="37.35" customHeight="1">
      <c r="B121" s="391"/>
      <c r="C121" s="392"/>
      <c r="D121" s="393" t="s">
        <v>99</v>
      </c>
      <c r="E121" s="393"/>
      <c r="F121" s="393"/>
      <c r="G121" s="393"/>
      <c r="H121" s="393"/>
      <c r="I121" s="393"/>
      <c r="J121" s="393"/>
      <c r="K121" s="393"/>
      <c r="L121" s="393"/>
      <c r="M121" s="393"/>
      <c r="N121" s="537">
        <f>BK121</f>
        <v>0</v>
      </c>
      <c r="O121" s="524"/>
      <c r="P121" s="524"/>
      <c r="Q121" s="524"/>
      <c r="R121" s="394"/>
      <c r="T121" s="395"/>
      <c r="U121" s="392"/>
      <c r="V121" s="392"/>
      <c r="W121" s="396">
        <f>W122+W124</f>
        <v>0</v>
      </c>
      <c r="X121" s="392"/>
      <c r="Y121" s="396">
        <f>Y122+Y124</f>
        <v>0.28977</v>
      </c>
      <c r="Z121" s="392"/>
      <c r="AA121" s="397">
        <f>AA122+AA124</f>
        <v>0</v>
      </c>
      <c r="AR121" s="398" t="s">
        <v>20</v>
      </c>
      <c r="AT121" s="399" t="s">
        <v>79</v>
      </c>
      <c r="AU121" s="399" t="s">
        <v>80</v>
      </c>
      <c r="AY121" s="398" t="s">
        <v>145</v>
      </c>
      <c r="BK121" s="400">
        <f>BK122+BK124</f>
        <v>0</v>
      </c>
    </row>
    <row r="122" spans="2:63" s="390" customFormat="1" ht="19.95" customHeight="1">
      <c r="B122" s="391"/>
      <c r="C122" s="392"/>
      <c r="D122" s="401" t="s">
        <v>100</v>
      </c>
      <c r="E122" s="401"/>
      <c r="F122" s="401"/>
      <c r="G122" s="401"/>
      <c r="H122" s="401"/>
      <c r="I122" s="401"/>
      <c r="J122" s="401"/>
      <c r="K122" s="401"/>
      <c r="L122" s="401"/>
      <c r="M122" s="401"/>
      <c r="N122" s="538">
        <f>BK122</f>
        <v>0</v>
      </c>
      <c r="O122" s="539"/>
      <c r="P122" s="539"/>
      <c r="Q122" s="539"/>
      <c r="R122" s="394"/>
      <c r="T122" s="395"/>
      <c r="U122" s="392"/>
      <c r="V122" s="392"/>
      <c r="W122" s="396">
        <f>W123</f>
        <v>0</v>
      </c>
      <c r="X122" s="392"/>
      <c r="Y122" s="396">
        <f>Y123</f>
        <v>0.28977</v>
      </c>
      <c r="Z122" s="392"/>
      <c r="AA122" s="397">
        <f>AA123</f>
        <v>0</v>
      </c>
      <c r="AR122" s="398" t="s">
        <v>20</v>
      </c>
      <c r="AT122" s="399" t="s">
        <v>79</v>
      </c>
      <c r="AU122" s="399" t="s">
        <v>20</v>
      </c>
      <c r="AY122" s="398" t="s">
        <v>145</v>
      </c>
      <c r="BK122" s="400">
        <f>BK123</f>
        <v>0</v>
      </c>
    </row>
    <row r="123" spans="2:65" s="318" customFormat="1" ht="20.4" customHeight="1">
      <c r="B123" s="365"/>
      <c r="C123" s="402" t="s">
        <v>20</v>
      </c>
      <c r="D123" s="402" t="s">
        <v>147</v>
      </c>
      <c r="E123" s="403" t="s">
        <v>1023</v>
      </c>
      <c r="F123" s="540" t="s">
        <v>1022</v>
      </c>
      <c r="G123" s="541"/>
      <c r="H123" s="541"/>
      <c r="I123" s="541"/>
      <c r="J123" s="404" t="s">
        <v>266</v>
      </c>
      <c r="K123" s="405">
        <v>1</v>
      </c>
      <c r="L123" s="542"/>
      <c r="M123" s="541"/>
      <c r="N123" s="543">
        <f>ROUND(L123*K123,2)</f>
        <v>0</v>
      </c>
      <c r="O123" s="541"/>
      <c r="P123" s="541"/>
      <c r="Q123" s="541"/>
      <c r="R123" s="367"/>
      <c r="T123" s="406" t="s">
        <v>3</v>
      </c>
      <c r="U123" s="407" t="s">
        <v>45</v>
      </c>
      <c r="V123" s="320"/>
      <c r="W123" s="408">
        <f>V123*K123</f>
        <v>0</v>
      </c>
      <c r="X123" s="408">
        <v>0.28977</v>
      </c>
      <c r="Y123" s="408">
        <f>X123*K123</f>
        <v>0.28977</v>
      </c>
      <c r="Z123" s="408">
        <v>0</v>
      </c>
      <c r="AA123" s="409">
        <f>Z123*K123</f>
        <v>0</v>
      </c>
      <c r="AR123" s="310" t="s">
        <v>151</v>
      </c>
      <c r="AT123" s="310" t="s">
        <v>147</v>
      </c>
      <c r="AU123" s="310" t="s">
        <v>90</v>
      </c>
      <c r="AY123" s="310" t="s">
        <v>145</v>
      </c>
      <c r="BE123" s="410">
        <f>IF(U123="základní",N123,0)</f>
        <v>0</v>
      </c>
      <c r="BF123" s="410">
        <f>IF(U123="snížená",N123,0)</f>
        <v>0</v>
      </c>
      <c r="BG123" s="410">
        <f>IF(U123="zákl. přenesená",N123,0)</f>
        <v>0</v>
      </c>
      <c r="BH123" s="410">
        <f>IF(U123="sníž. přenesená",N123,0)</f>
        <v>0</v>
      </c>
      <c r="BI123" s="410">
        <f>IF(U123="nulová",N123,0)</f>
        <v>0</v>
      </c>
      <c r="BJ123" s="310" t="s">
        <v>20</v>
      </c>
      <c r="BK123" s="410">
        <f>ROUND(L123*K123,2)</f>
        <v>0</v>
      </c>
      <c r="BL123" s="310" t="s">
        <v>151</v>
      </c>
      <c r="BM123" s="310" t="s">
        <v>1021</v>
      </c>
    </row>
    <row r="124" spans="2:63" s="390" customFormat="1" ht="29.85" customHeight="1">
      <c r="B124" s="391"/>
      <c r="C124" s="392"/>
      <c r="D124" s="401" t="s">
        <v>103</v>
      </c>
      <c r="E124" s="401"/>
      <c r="F124" s="401"/>
      <c r="G124" s="401"/>
      <c r="H124" s="401"/>
      <c r="I124" s="401"/>
      <c r="J124" s="401"/>
      <c r="K124" s="401"/>
      <c r="L124" s="401"/>
      <c r="M124" s="401"/>
      <c r="N124" s="544">
        <f>BK124</f>
        <v>0</v>
      </c>
      <c r="O124" s="545"/>
      <c r="P124" s="545"/>
      <c r="Q124" s="545"/>
      <c r="R124" s="394"/>
      <c r="T124" s="395"/>
      <c r="U124" s="392"/>
      <c r="V124" s="392"/>
      <c r="W124" s="396">
        <f>SUM(W125:W128)</f>
        <v>0</v>
      </c>
      <c r="X124" s="392"/>
      <c r="Y124" s="396">
        <f>SUM(Y125:Y128)</f>
        <v>0</v>
      </c>
      <c r="Z124" s="392"/>
      <c r="AA124" s="397">
        <f>SUM(AA125:AA128)</f>
        <v>0</v>
      </c>
      <c r="AR124" s="398" t="s">
        <v>20</v>
      </c>
      <c r="AT124" s="399" t="s">
        <v>79</v>
      </c>
      <c r="AU124" s="399" t="s">
        <v>20</v>
      </c>
      <c r="AY124" s="398" t="s">
        <v>145</v>
      </c>
      <c r="BK124" s="400">
        <f>SUM(BK125:BK128)</f>
        <v>0</v>
      </c>
    </row>
    <row r="125" spans="2:65" s="318" customFormat="1" ht="40.2" customHeight="1">
      <c r="B125" s="365"/>
      <c r="C125" s="402" t="s">
        <v>513</v>
      </c>
      <c r="D125" s="402" t="s">
        <v>147</v>
      </c>
      <c r="E125" s="403" t="s">
        <v>211</v>
      </c>
      <c r="F125" s="540" t="s">
        <v>212</v>
      </c>
      <c r="G125" s="541"/>
      <c r="H125" s="541"/>
      <c r="I125" s="541"/>
      <c r="J125" s="404" t="s">
        <v>213</v>
      </c>
      <c r="K125" s="405">
        <v>1.938</v>
      </c>
      <c r="L125" s="542">
        <v>0</v>
      </c>
      <c r="M125" s="541"/>
      <c r="N125" s="543">
        <f>ROUND(L125*K125,2)</f>
        <v>0</v>
      </c>
      <c r="O125" s="541"/>
      <c r="P125" s="541"/>
      <c r="Q125" s="541"/>
      <c r="R125" s="367"/>
      <c r="T125" s="406" t="s">
        <v>3</v>
      </c>
      <c r="U125" s="407" t="s">
        <v>45</v>
      </c>
      <c r="V125" s="320"/>
      <c r="W125" s="408">
        <f>V125*K125</f>
        <v>0</v>
      </c>
      <c r="X125" s="408">
        <v>0</v>
      </c>
      <c r="Y125" s="408">
        <f>X125*K125</f>
        <v>0</v>
      </c>
      <c r="Z125" s="408">
        <v>0</v>
      </c>
      <c r="AA125" s="409">
        <f>Z125*K125</f>
        <v>0</v>
      </c>
      <c r="AR125" s="310" t="s">
        <v>151</v>
      </c>
      <c r="AT125" s="310" t="s">
        <v>147</v>
      </c>
      <c r="AU125" s="310" t="s">
        <v>90</v>
      </c>
      <c r="AY125" s="310" t="s">
        <v>145</v>
      </c>
      <c r="BE125" s="410">
        <f>IF(U125="základní",N125,0)</f>
        <v>0</v>
      </c>
      <c r="BF125" s="410">
        <f>IF(U125="snížená",N125,0)</f>
        <v>0</v>
      </c>
      <c r="BG125" s="410">
        <f>IF(U125="zákl. přenesená",N125,0)</f>
        <v>0</v>
      </c>
      <c r="BH125" s="410">
        <f>IF(U125="sníž. přenesená",N125,0)</f>
        <v>0</v>
      </c>
      <c r="BI125" s="410">
        <f>IF(U125="nulová",N125,0)</f>
        <v>0</v>
      </c>
      <c r="BJ125" s="310" t="s">
        <v>20</v>
      </c>
      <c r="BK125" s="410">
        <f>ROUND(L125*K125,2)</f>
        <v>0</v>
      </c>
      <c r="BL125" s="310" t="s">
        <v>151</v>
      </c>
      <c r="BM125" s="310" t="s">
        <v>1090</v>
      </c>
    </row>
    <row r="126" spans="2:65" s="318" customFormat="1" ht="40.2" customHeight="1">
      <c r="B126" s="365"/>
      <c r="C126" s="402" t="s">
        <v>516</v>
      </c>
      <c r="D126" s="402" t="s">
        <v>147</v>
      </c>
      <c r="E126" s="403" t="s">
        <v>222</v>
      </c>
      <c r="F126" s="540" t="s">
        <v>223</v>
      </c>
      <c r="G126" s="541"/>
      <c r="H126" s="541"/>
      <c r="I126" s="541"/>
      <c r="J126" s="404" t="s">
        <v>213</v>
      </c>
      <c r="K126" s="405">
        <v>1.938</v>
      </c>
      <c r="L126" s="542">
        <v>0</v>
      </c>
      <c r="M126" s="541"/>
      <c r="N126" s="543">
        <f>ROUND(L126*K126,2)</f>
        <v>0</v>
      </c>
      <c r="O126" s="541"/>
      <c r="P126" s="541"/>
      <c r="Q126" s="541"/>
      <c r="R126" s="367"/>
      <c r="T126" s="406" t="s">
        <v>3</v>
      </c>
      <c r="U126" s="407" t="s">
        <v>45</v>
      </c>
      <c r="V126" s="320"/>
      <c r="W126" s="408">
        <f>V126*K126</f>
        <v>0</v>
      </c>
      <c r="X126" s="408">
        <v>0</v>
      </c>
      <c r="Y126" s="408">
        <f>X126*K126</f>
        <v>0</v>
      </c>
      <c r="Z126" s="408">
        <v>0</v>
      </c>
      <c r="AA126" s="409">
        <f>Z126*K126</f>
        <v>0</v>
      </c>
      <c r="AR126" s="310" t="s">
        <v>151</v>
      </c>
      <c r="AT126" s="310" t="s">
        <v>147</v>
      </c>
      <c r="AU126" s="310" t="s">
        <v>90</v>
      </c>
      <c r="AY126" s="310" t="s">
        <v>145</v>
      </c>
      <c r="BE126" s="410">
        <f>IF(U126="základní",N126,0)</f>
        <v>0</v>
      </c>
      <c r="BF126" s="410">
        <f>IF(U126="snížená",N126,0)</f>
        <v>0</v>
      </c>
      <c r="BG126" s="410">
        <f>IF(U126="zákl. přenesená",N126,0)</f>
        <v>0</v>
      </c>
      <c r="BH126" s="410">
        <f>IF(U126="sníž. přenesená",N126,0)</f>
        <v>0</v>
      </c>
      <c r="BI126" s="410">
        <f>IF(U126="nulová",N126,0)</f>
        <v>0</v>
      </c>
      <c r="BJ126" s="310" t="s">
        <v>20</v>
      </c>
      <c r="BK126" s="410">
        <f>ROUND(L126*K126,2)</f>
        <v>0</v>
      </c>
      <c r="BL126" s="310" t="s">
        <v>151</v>
      </c>
      <c r="BM126" s="310" t="s">
        <v>1091</v>
      </c>
    </row>
    <row r="127" spans="2:65" s="318" customFormat="1" ht="28.8" customHeight="1">
      <c r="B127" s="365"/>
      <c r="C127" s="402" t="s">
        <v>519</v>
      </c>
      <c r="D127" s="402" t="s">
        <v>147</v>
      </c>
      <c r="E127" s="403" t="s">
        <v>225</v>
      </c>
      <c r="F127" s="540" t="s">
        <v>226</v>
      </c>
      <c r="G127" s="541"/>
      <c r="H127" s="541"/>
      <c r="I127" s="541"/>
      <c r="J127" s="404" t="s">
        <v>213</v>
      </c>
      <c r="K127" s="405">
        <v>29.07</v>
      </c>
      <c r="L127" s="542">
        <v>0</v>
      </c>
      <c r="M127" s="541"/>
      <c r="N127" s="543">
        <f>ROUND(L127*K127,2)</f>
        <v>0</v>
      </c>
      <c r="O127" s="541"/>
      <c r="P127" s="541"/>
      <c r="Q127" s="541"/>
      <c r="R127" s="367"/>
      <c r="T127" s="406" t="s">
        <v>3</v>
      </c>
      <c r="U127" s="407" t="s">
        <v>45</v>
      </c>
      <c r="V127" s="320"/>
      <c r="W127" s="408">
        <f>V127*K127</f>
        <v>0</v>
      </c>
      <c r="X127" s="408">
        <v>0</v>
      </c>
      <c r="Y127" s="408">
        <f>X127*K127</f>
        <v>0</v>
      </c>
      <c r="Z127" s="408">
        <v>0</v>
      </c>
      <c r="AA127" s="409">
        <f>Z127*K127</f>
        <v>0</v>
      </c>
      <c r="AR127" s="310" t="s">
        <v>151</v>
      </c>
      <c r="AT127" s="310" t="s">
        <v>147</v>
      </c>
      <c r="AU127" s="310" t="s">
        <v>90</v>
      </c>
      <c r="AY127" s="310" t="s">
        <v>145</v>
      </c>
      <c r="BE127" s="410">
        <f>IF(U127="základní",N127,0)</f>
        <v>0</v>
      </c>
      <c r="BF127" s="410">
        <f>IF(U127="snížená",N127,0)</f>
        <v>0</v>
      </c>
      <c r="BG127" s="410">
        <f>IF(U127="zákl. přenesená",N127,0)</f>
        <v>0</v>
      </c>
      <c r="BH127" s="410">
        <f>IF(U127="sníž. přenesená",N127,0)</f>
        <v>0</v>
      </c>
      <c r="BI127" s="410">
        <f>IF(U127="nulová",N127,0)</f>
        <v>0</v>
      </c>
      <c r="BJ127" s="310" t="s">
        <v>20</v>
      </c>
      <c r="BK127" s="410">
        <f>ROUND(L127*K127,2)</f>
        <v>0</v>
      </c>
      <c r="BL127" s="310" t="s">
        <v>151</v>
      </c>
      <c r="BM127" s="310" t="s">
        <v>1092</v>
      </c>
    </row>
    <row r="128" spans="2:65" s="318" customFormat="1" ht="28.8" customHeight="1">
      <c r="B128" s="365"/>
      <c r="C128" s="402" t="s">
        <v>525</v>
      </c>
      <c r="D128" s="402" t="s">
        <v>147</v>
      </c>
      <c r="E128" s="403" t="s">
        <v>1093</v>
      </c>
      <c r="F128" s="540" t="s">
        <v>1094</v>
      </c>
      <c r="G128" s="541"/>
      <c r="H128" s="541"/>
      <c r="I128" s="541"/>
      <c r="J128" s="404" t="s">
        <v>213</v>
      </c>
      <c r="K128" s="405">
        <v>1.938</v>
      </c>
      <c r="L128" s="542">
        <v>0</v>
      </c>
      <c r="M128" s="541"/>
      <c r="N128" s="543">
        <f>ROUND(L128*K128,2)</f>
        <v>0</v>
      </c>
      <c r="O128" s="541"/>
      <c r="P128" s="541"/>
      <c r="Q128" s="541"/>
      <c r="R128" s="367"/>
      <c r="T128" s="406" t="s">
        <v>3</v>
      </c>
      <c r="U128" s="407" t="s">
        <v>45</v>
      </c>
      <c r="V128" s="320"/>
      <c r="W128" s="408">
        <f>V128*K128</f>
        <v>0</v>
      </c>
      <c r="X128" s="408">
        <v>0</v>
      </c>
      <c r="Y128" s="408">
        <f>X128*K128</f>
        <v>0</v>
      </c>
      <c r="Z128" s="408">
        <v>0</v>
      </c>
      <c r="AA128" s="409">
        <f>Z128*K128</f>
        <v>0</v>
      </c>
      <c r="AR128" s="310" t="s">
        <v>151</v>
      </c>
      <c r="AT128" s="310" t="s">
        <v>147</v>
      </c>
      <c r="AU128" s="310" t="s">
        <v>90</v>
      </c>
      <c r="AY128" s="310" t="s">
        <v>145</v>
      </c>
      <c r="BE128" s="410">
        <f>IF(U128="základní",N128,0)</f>
        <v>0</v>
      </c>
      <c r="BF128" s="410">
        <f>IF(U128="snížená",N128,0)</f>
        <v>0</v>
      </c>
      <c r="BG128" s="410">
        <f>IF(U128="zákl. přenesená",N128,0)</f>
        <v>0</v>
      </c>
      <c r="BH128" s="410">
        <f>IF(U128="sníž. přenesená",N128,0)</f>
        <v>0</v>
      </c>
      <c r="BI128" s="410">
        <f>IF(U128="nulová",N128,0)</f>
        <v>0</v>
      </c>
      <c r="BJ128" s="310" t="s">
        <v>20</v>
      </c>
      <c r="BK128" s="410">
        <f>ROUND(L128*K128,2)</f>
        <v>0</v>
      </c>
      <c r="BL128" s="310" t="s">
        <v>151</v>
      </c>
      <c r="BM128" s="310" t="s">
        <v>1095</v>
      </c>
    </row>
    <row r="129" spans="2:63" s="390" customFormat="1" ht="37.35" customHeight="1">
      <c r="B129" s="391"/>
      <c r="C129" s="392"/>
      <c r="D129" s="393" t="s">
        <v>104</v>
      </c>
      <c r="E129" s="393"/>
      <c r="F129" s="393"/>
      <c r="G129" s="393"/>
      <c r="H129" s="393"/>
      <c r="I129" s="393"/>
      <c r="J129" s="393"/>
      <c r="K129" s="393"/>
      <c r="L129" s="393"/>
      <c r="M129" s="393"/>
      <c r="N129" s="546">
        <f>BK129</f>
        <v>0</v>
      </c>
      <c r="O129" s="547"/>
      <c r="P129" s="547"/>
      <c r="Q129" s="547"/>
      <c r="R129" s="394"/>
      <c r="T129" s="395"/>
      <c r="U129" s="392"/>
      <c r="V129" s="392"/>
      <c r="W129" s="396">
        <f>W130+W135+W142</f>
        <v>0</v>
      </c>
      <c r="X129" s="392"/>
      <c r="Y129" s="396">
        <f>Y130+Y135+Y142</f>
        <v>2.8402000000000003</v>
      </c>
      <c r="Z129" s="392"/>
      <c r="AA129" s="397">
        <f>AA130+AA135+AA142</f>
        <v>1.9384800000000002</v>
      </c>
      <c r="AR129" s="398" t="s">
        <v>90</v>
      </c>
      <c r="AT129" s="399" t="s">
        <v>79</v>
      </c>
      <c r="AU129" s="399" t="s">
        <v>80</v>
      </c>
      <c r="AY129" s="398" t="s">
        <v>145</v>
      </c>
      <c r="BK129" s="400">
        <f>BK130+BK135+BK142</f>
        <v>0</v>
      </c>
    </row>
    <row r="130" spans="2:63" s="390" customFormat="1" ht="19.95" customHeight="1">
      <c r="B130" s="391"/>
      <c r="C130" s="392"/>
      <c r="D130" s="401" t="s">
        <v>1020</v>
      </c>
      <c r="E130" s="401"/>
      <c r="F130" s="401"/>
      <c r="G130" s="401"/>
      <c r="H130" s="401"/>
      <c r="I130" s="401"/>
      <c r="J130" s="401"/>
      <c r="K130" s="401"/>
      <c r="L130" s="401"/>
      <c r="M130" s="401"/>
      <c r="N130" s="538">
        <f>BK130</f>
        <v>0</v>
      </c>
      <c r="O130" s="539"/>
      <c r="P130" s="539"/>
      <c r="Q130" s="539"/>
      <c r="R130" s="394"/>
      <c r="T130" s="395"/>
      <c r="U130" s="392"/>
      <c r="V130" s="392"/>
      <c r="W130" s="396">
        <f>SUM(W131:W134)</f>
        <v>0</v>
      </c>
      <c r="X130" s="392"/>
      <c r="Y130" s="396">
        <f>SUM(Y131:Y134)</f>
        <v>0.08399999999999999</v>
      </c>
      <c r="Z130" s="392"/>
      <c r="AA130" s="397">
        <f>SUM(AA131:AA134)</f>
        <v>0.5676</v>
      </c>
      <c r="AR130" s="398" t="s">
        <v>90</v>
      </c>
      <c r="AT130" s="399" t="s">
        <v>79</v>
      </c>
      <c r="AU130" s="399" t="s">
        <v>20</v>
      </c>
      <c r="AY130" s="398" t="s">
        <v>145</v>
      </c>
      <c r="BK130" s="400">
        <f>SUM(BK131:BK134)</f>
        <v>0</v>
      </c>
    </row>
    <row r="131" spans="2:65" s="318" customFormat="1" ht="28.8" customHeight="1">
      <c r="B131" s="365"/>
      <c r="C131" s="402" t="s">
        <v>391</v>
      </c>
      <c r="D131" s="402" t="s">
        <v>147</v>
      </c>
      <c r="E131" s="403" t="s">
        <v>1096</v>
      </c>
      <c r="F131" s="540" t="s">
        <v>1097</v>
      </c>
      <c r="G131" s="541"/>
      <c r="H131" s="541"/>
      <c r="I131" s="541"/>
      <c r="J131" s="404" t="s">
        <v>217</v>
      </c>
      <c r="K131" s="405">
        <v>120</v>
      </c>
      <c r="L131" s="542">
        <v>0</v>
      </c>
      <c r="M131" s="541"/>
      <c r="N131" s="543">
        <f>ROUND(L131*K131,2)</f>
        <v>0</v>
      </c>
      <c r="O131" s="541"/>
      <c r="P131" s="541"/>
      <c r="Q131" s="541"/>
      <c r="R131" s="367"/>
      <c r="T131" s="406" t="s">
        <v>3</v>
      </c>
      <c r="U131" s="407" t="s">
        <v>45</v>
      </c>
      <c r="V131" s="320"/>
      <c r="W131" s="408">
        <f>V131*K131</f>
        <v>0</v>
      </c>
      <c r="X131" s="408">
        <v>5E-05</v>
      </c>
      <c r="Y131" s="408">
        <f>X131*K131</f>
        <v>0.006</v>
      </c>
      <c r="Z131" s="408">
        <v>0.00473</v>
      </c>
      <c r="AA131" s="409">
        <f>Z131*K131</f>
        <v>0.5676</v>
      </c>
      <c r="AR131" s="310" t="s">
        <v>210</v>
      </c>
      <c r="AT131" s="310" t="s">
        <v>147</v>
      </c>
      <c r="AU131" s="310" t="s">
        <v>90</v>
      </c>
      <c r="AY131" s="310" t="s">
        <v>145</v>
      </c>
      <c r="BE131" s="410">
        <f>IF(U131="základní",N131,0)</f>
        <v>0</v>
      </c>
      <c r="BF131" s="410">
        <f>IF(U131="snížená",N131,0)</f>
        <v>0</v>
      </c>
      <c r="BG131" s="410">
        <f>IF(U131="zákl. přenesená",N131,0)</f>
        <v>0</v>
      </c>
      <c r="BH131" s="410">
        <f>IF(U131="sníž. přenesená",N131,0)</f>
        <v>0</v>
      </c>
      <c r="BI131" s="410">
        <f>IF(U131="nulová",N131,0)</f>
        <v>0</v>
      </c>
      <c r="BJ131" s="310" t="s">
        <v>20</v>
      </c>
      <c r="BK131" s="410">
        <f>ROUND(L131*K131,2)</f>
        <v>0</v>
      </c>
      <c r="BL131" s="310" t="s">
        <v>210</v>
      </c>
      <c r="BM131" s="310" t="s">
        <v>1098</v>
      </c>
    </row>
    <row r="132" spans="2:65" s="318" customFormat="1" ht="20.4" customHeight="1">
      <c r="B132" s="365"/>
      <c r="C132" s="402" t="s">
        <v>232</v>
      </c>
      <c r="D132" s="402" t="s">
        <v>147</v>
      </c>
      <c r="E132" s="403" t="s">
        <v>1019</v>
      </c>
      <c r="F132" s="540" t="s">
        <v>1018</v>
      </c>
      <c r="G132" s="541"/>
      <c r="H132" s="541"/>
      <c r="I132" s="541"/>
      <c r="J132" s="404" t="s">
        <v>217</v>
      </c>
      <c r="K132" s="405">
        <v>120</v>
      </c>
      <c r="L132" s="542">
        <v>0</v>
      </c>
      <c r="M132" s="541"/>
      <c r="N132" s="543">
        <f>ROUND(L132*K132,2)</f>
        <v>0</v>
      </c>
      <c r="O132" s="541"/>
      <c r="P132" s="541"/>
      <c r="Q132" s="541"/>
      <c r="R132" s="367"/>
      <c r="T132" s="406" t="s">
        <v>3</v>
      </c>
      <c r="U132" s="407" t="s">
        <v>45</v>
      </c>
      <c r="V132" s="320"/>
      <c r="W132" s="408">
        <f>V132*K132</f>
        <v>0</v>
      </c>
      <c r="X132" s="408">
        <v>0.00047</v>
      </c>
      <c r="Y132" s="408">
        <f>X132*K132</f>
        <v>0.0564</v>
      </c>
      <c r="Z132" s="408">
        <v>0</v>
      </c>
      <c r="AA132" s="409">
        <f>Z132*K132</f>
        <v>0</v>
      </c>
      <c r="AR132" s="310" t="s">
        <v>210</v>
      </c>
      <c r="AT132" s="310" t="s">
        <v>147</v>
      </c>
      <c r="AU132" s="310" t="s">
        <v>90</v>
      </c>
      <c r="AY132" s="310" t="s">
        <v>145</v>
      </c>
      <c r="BE132" s="410">
        <f>IF(U132="základní",N132,0)</f>
        <v>0</v>
      </c>
      <c r="BF132" s="410">
        <f>IF(U132="snížená",N132,0)</f>
        <v>0</v>
      </c>
      <c r="BG132" s="410">
        <f>IF(U132="zákl. přenesená",N132,0)</f>
        <v>0</v>
      </c>
      <c r="BH132" s="410">
        <f>IF(U132="sníž. přenesená",N132,0)</f>
        <v>0</v>
      </c>
      <c r="BI132" s="410">
        <f>IF(U132="nulová",N132,0)</f>
        <v>0</v>
      </c>
      <c r="BJ132" s="310" t="s">
        <v>20</v>
      </c>
      <c r="BK132" s="410">
        <f>ROUND(L132*K132,2)</f>
        <v>0</v>
      </c>
      <c r="BL132" s="310" t="s">
        <v>210</v>
      </c>
      <c r="BM132" s="310" t="s">
        <v>1017</v>
      </c>
    </row>
    <row r="133" spans="2:65" s="318" customFormat="1" ht="28.8" customHeight="1">
      <c r="B133" s="365"/>
      <c r="C133" s="402" t="s">
        <v>259</v>
      </c>
      <c r="D133" s="402" t="s">
        <v>147</v>
      </c>
      <c r="E133" s="403" t="s">
        <v>1016</v>
      </c>
      <c r="F133" s="540" t="s">
        <v>1015</v>
      </c>
      <c r="G133" s="541"/>
      <c r="H133" s="541"/>
      <c r="I133" s="541"/>
      <c r="J133" s="404" t="s">
        <v>217</v>
      </c>
      <c r="K133" s="405">
        <v>120</v>
      </c>
      <c r="L133" s="542">
        <v>0</v>
      </c>
      <c r="M133" s="541"/>
      <c r="N133" s="543">
        <f>ROUND(L133*K133,2)</f>
        <v>0</v>
      </c>
      <c r="O133" s="541"/>
      <c r="P133" s="541"/>
      <c r="Q133" s="541"/>
      <c r="R133" s="367"/>
      <c r="T133" s="406" t="s">
        <v>3</v>
      </c>
      <c r="U133" s="407" t="s">
        <v>45</v>
      </c>
      <c r="V133" s="320"/>
      <c r="W133" s="408">
        <f>V133*K133</f>
        <v>0</v>
      </c>
      <c r="X133" s="408">
        <v>0</v>
      </c>
      <c r="Y133" s="408">
        <f>X133*K133</f>
        <v>0</v>
      </c>
      <c r="Z133" s="408">
        <v>0</v>
      </c>
      <c r="AA133" s="409">
        <f>Z133*K133</f>
        <v>0</v>
      </c>
      <c r="AR133" s="310" t="s">
        <v>210</v>
      </c>
      <c r="AT133" s="310" t="s">
        <v>147</v>
      </c>
      <c r="AU133" s="310" t="s">
        <v>90</v>
      </c>
      <c r="AY133" s="310" t="s">
        <v>145</v>
      </c>
      <c r="BE133" s="410">
        <f>IF(U133="základní",N133,0)</f>
        <v>0</v>
      </c>
      <c r="BF133" s="410">
        <f>IF(U133="snížená",N133,0)</f>
        <v>0</v>
      </c>
      <c r="BG133" s="410">
        <f>IF(U133="zákl. přenesená",N133,0)</f>
        <v>0</v>
      </c>
      <c r="BH133" s="410">
        <f>IF(U133="sníž. přenesená",N133,0)</f>
        <v>0</v>
      </c>
      <c r="BI133" s="410">
        <f>IF(U133="nulová",N133,0)</f>
        <v>0</v>
      </c>
      <c r="BJ133" s="310" t="s">
        <v>20</v>
      </c>
      <c r="BK133" s="410">
        <f>ROUND(L133*K133,2)</f>
        <v>0</v>
      </c>
      <c r="BL133" s="310" t="s">
        <v>210</v>
      </c>
      <c r="BM133" s="310" t="s">
        <v>1014</v>
      </c>
    </row>
    <row r="134" spans="2:65" s="318" customFormat="1" ht="28.8" customHeight="1">
      <c r="B134" s="365"/>
      <c r="C134" s="402" t="s">
        <v>164</v>
      </c>
      <c r="D134" s="402" t="s">
        <v>147</v>
      </c>
      <c r="E134" s="403" t="s">
        <v>1013</v>
      </c>
      <c r="F134" s="540" t="s">
        <v>1012</v>
      </c>
      <c r="G134" s="541"/>
      <c r="H134" s="541"/>
      <c r="I134" s="541"/>
      <c r="J134" s="404" t="s">
        <v>217</v>
      </c>
      <c r="K134" s="405">
        <v>120</v>
      </c>
      <c r="L134" s="542">
        <v>0</v>
      </c>
      <c r="M134" s="541"/>
      <c r="N134" s="543">
        <f>ROUND(L134*K134,2)</f>
        <v>0</v>
      </c>
      <c r="O134" s="541"/>
      <c r="P134" s="541"/>
      <c r="Q134" s="541"/>
      <c r="R134" s="367"/>
      <c r="T134" s="406" t="s">
        <v>3</v>
      </c>
      <c r="U134" s="407" t="s">
        <v>45</v>
      </c>
      <c r="V134" s="320"/>
      <c r="W134" s="408">
        <f>V134*K134</f>
        <v>0</v>
      </c>
      <c r="X134" s="408">
        <v>0.00018</v>
      </c>
      <c r="Y134" s="408">
        <f>X134*K134</f>
        <v>0.0216</v>
      </c>
      <c r="Z134" s="408">
        <v>0</v>
      </c>
      <c r="AA134" s="409">
        <f>Z134*K134</f>
        <v>0</v>
      </c>
      <c r="AR134" s="310" t="s">
        <v>210</v>
      </c>
      <c r="AT134" s="310" t="s">
        <v>147</v>
      </c>
      <c r="AU134" s="310" t="s">
        <v>90</v>
      </c>
      <c r="AY134" s="310" t="s">
        <v>145</v>
      </c>
      <c r="BE134" s="410">
        <f>IF(U134="základní",N134,0)</f>
        <v>0</v>
      </c>
      <c r="BF134" s="410">
        <f>IF(U134="snížená",N134,0)</f>
        <v>0</v>
      </c>
      <c r="BG134" s="410">
        <f>IF(U134="zákl. přenesená",N134,0)</f>
        <v>0</v>
      </c>
      <c r="BH134" s="410">
        <f>IF(U134="sníž. přenesená",N134,0)</f>
        <v>0</v>
      </c>
      <c r="BI134" s="410">
        <f>IF(U134="nulová",N134,0)</f>
        <v>0</v>
      </c>
      <c r="BJ134" s="310" t="s">
        <v>20</v>
      </c>
      <c r="BK134" s="410">
        <f>ROUND(L134*K134,2)</f>
        <v>0</v>
      </c>
      <c r="BL134" s="310" t="s">
        <v>210</v>
      </c>
      <c r="BM134" s="310" t="s">
        <v>1011</v>
      </c>
    </row>
    <row r="135" spans="2:63" s="390" customFormat="1" ht="29.85" customHeight="1">
      <c r="B135" s="391"/>
      <c r="C135" s="392"/>
      <c r="D135" s="401" t="s">
        <v>1010</v>
      </c>
      <c r="E135" s="401"/>
      <c r="F135" s="401"/>
      <c r="G135" s="401"/>
      <c r="H135" s="401"/>
      <c r="I135" s="401"/>
      <c r="J135" s="401"/>
      <c r="K135" s="401"/>
      <c r="L135" s="401"/>
      <c r="M135" s="401"/>
      <c r="N135" s="544">
        <f>BK135</f>
        <v>0</v>
      </c>
      <c r="O135" s="545"/>
      <c r="P135" s="545"/>
      <c r="Q135" s="545"/>
      <c r="R135" s="394"/>
      <c r="T135" s="395"/>
      <c r="U135" s="392"/>
      <c r="V135" s="392"/>
      <c r="W135" s="396">
        <f>SUM(W136:W141)</f>
        <v>0</v>
      </c>
      <c r="X135" s="392"/>
      <c r="Y135" s="396">
        <f>SUM(Y136:Y141)</f>
        <v>0.07806</v>
      </c>
      <c r="Z135" s="392"/>
      <c r="AA135" s="397">
        <f>SUM(AA136:AA141)</f>
        <v>0</v>
      </c>
      <c r="AR135" s="398" t="s">
        <v>90</v>
      </c>
      <c r="AT135" s="399" t="s">
        <v>79</v>
      </c>
      <c r="AU135" s="399" t="s">
        <v>20</v>
      </c>
      <c r="AY135" s="398" t="s">
        <v>145</v>
      </c>
      <c r="BK135" s="400">
        <f>SUM(BK136:BK141)</f>
        <v>0</v>
      </c>
    </row>
    <row r="136" spans="2:65" s="318" customFormat="1" ht="28.8" customHeight="1">
      <c r="B136" s="365"/>
      <c r="C136" s="402" t="s">
        <v>588</v>
      </c>
      <c r="D136" s="402" t="s">
        <v>147</v>
      </c>
      <c r="E136" s="403" t="s">
        <v>1009</v>
      </c>
      <c r="F136" s="540" t="s">
        <v>1008</v>
      </c>
      <c r="G136" s="541"/>
      <c r="H136" s="541"/>
      <c r="I136" s="541"/>
      <c r="J136" s="404" t="s">
        <v>194</v>
      </c>
      <c r="K136" s="405">
        <v>36</v>
      </c>
      <c r="L136" s="542">
        <v>0</v>
      </c>
      <c r="M136" s="541"/>
      <c r="N136" s="543">
        <f aca="true" t="shared" si="5" ref="N136:N141">ROUND(L136*K136,2)</f>
        <v>0</v>
      </c>
      <c r="O136" s="541"/>
      <c r="P136" s="541"/>
      <c r="Q136" s="541"/>
      <c r="R136" s="367"/>
      <c r="T136" s="406" t="s">
        <v>3</v>
      </c>
      <c r="U136" s="407" t="s">
        <v>45</v>
      </c>
      <c r="V136" s="320"/>
      <c r="W136" s="408">
        <f aca="true" t="shared" si="6" ref="W136:W141">V136*K136</f>
        <v>0</v>
      </c>
      <c r="X136" s="408">
        <v>0.00026</v>
      </c>
      <c r="Y136" s="408">
        <f aca="true" t="shared" si="7" ref="Y136:Y141">X136*K136</f>
        <v>0.009359999999999999</v>
      </c>
      <c r="Z136" s="408">
        <v>0</v>
      </c>
      <c r="AA136" s="409">
        <f aca="true" t="shared" si="8" ref="AA136:AA141">Z136*K136</f>
        <v>0</v>
      </c>
      <c r="AR136" s="310" t="s">
        <v>210</v>
      </c>
      <c r="AT136" s="310" t="s">
        <v>147</v>
      </c>
      <c r="AU136" s="310" t="s">
        <v>90</v>
      </c>
      <c r="AY136" s="310" t="s">
        <v>145</v>
      </c>
      <c r="BE136" s="410">
        <f aca="true" t="shared" si="9" ref="BE136:BE141">IF(U136="základní",N136,0)</f>
        <v>0</v>
      </c>
      <c r="BF136" s="410">
        <f aca="true" t="shared" si="10" ref="BF136:BF141">IF(U136="snížená",N136,0)</f>
        <v>0</v>
      </c>
      <c r="BG136" s="410">
        <f aca="true" t="shared" si="11" ref="BG136:BG141">IF(U136="zákl. přenesená",N136,0)</f>
        <v>0</v>
      </c>
      <c r="BH136" s="410">
        <f aca="true" t="shared" si="12" ref="BH136:BH141">IF(U136="sníž. přenesená",N136,0)</f>
        <v>0</v>
      </c>
      <c r="BI136" s="410">
        <f aca="true" t="shared" si="13" ref="BI136:BI141">IF(U136="nulová",N136,0)</f>
        <v>0</v>
      </c>
      <c r="BJ136" s="310" t="s">
        <v>20</v>
      </c>
      <c r="BK136" s="410">
        <f aca="true" t="shared" si="14" ref="BK136:BK141">ROUND(L136*K136,2)</f>
        <v>0</v>
      </c>
      <c r="BL136" s="310" t="s">
        <v>210</v>
      </c>
      <c r="BM136" s="310" t="s">
        <v>1007</v>
      </c>
    </row>
    <row r="137" spans="2:65" s="318" customFormat="1" ht="28.8" customHeight="1">
      <c r="B137" s="365"/>
      <c r="C137" s="402" t="s">
        <v>591</v>
      </c>
      <c r="D137" s="402" t="s">
        <v>147</v>
      </c>
      <c r="E137" s="403" t="s">
        <v>1006</v>
      </c>
      <c r="F137" s="540" t="s">
        <v>1005</v>
      </c>
      <c r="G137" s="541"/>
      <c r="H137" s="541"/>
      <c r="I137" s="541"/>
      <c r="J137" s="404" t="s">
        <v>194</v>
      </c>
      <c r="K137" s="405">
        <v>62</v>
      </c>
      <c r="L137" s="542">
        <v>0</v>
      </c>
      <c r="M137" s="541"/>
      <c r="N137" s="543">
        <f t="shared" si="5"/>
        <v>0</v>
      </c>
      <c r="O137" s="541"/>
      <c r="P137" s="541"/>
      <c r="Q137" s="541"/>
      <c r="R137" s="367"/>
      <c r="T137" s="406" t="s">
        <v>3</v>
      </c>
      <c r="U137" s="407" t="s">
        <v>45</v>
      </c>
      <c r="V137" s="320"/>
      <c r="W137" s="408">
        <f t="shared" si="6"/>
        <v>0</v>
      </c>
      <c r="X137" s="408">
        <v>0.00034</v>
      </c>
      <c r="Y137" s="408">
        <f t="shared" si="7"/>
        <v>0.02108</v>
      </c>
      <c r="Z137" s="408">
        <v>0</v>
      </c>
      <c r="AA137" s="409">
        <f t="shared" si="8"/>
        <v>0</v>
      </c>
      <c r="AR137" s="310" t="s">
        <v>210</v>
      </c>
      <c r="AT137" s="310" t="s">
        <v>147</v>
      </c>
      <c r="AU137" s="310" t="s">
        <v>90</v>
      </c>
      <c r="AY137" s="310" t="s">
        <v>145</v>
      </c>
      <c r="BE137" s="410">
        <f t="shared" si="9"/>
        <v>0</v>
      </c>
      <c r="BF137" s="410">
        <f t="shared" si="10"/>
        <v>0</v>
      </c>
      <c r="BG137" s="410">
        <f t="shared" si="11"/>
        <v>0</v>
      </c>
      <c r="BH137" s="410">
        <f t="shared" si="12"/>
        <v>0</v>
      </c>
      <c r="BI137" s="410">
        <f t="shared" si="13"/>
        <v>0</v>
      </c>
      <c r="BJ137" s="310" t="s">
        <v>20</v>
      </c>
      <c r="BK137" s="410">
        <f t="shared" si="14"/>
        <v>0</v>
      </c>
      <c r="BL137" s="310" t="s">
        <v>210</v>
      </c>
      <c r="BM137" s="310" t="s">
        <v>1004</v>
      </c>
    </row>
    <row r="138" spans="2:65" s="318" customFormat="1" ht="28.8" customHeight="1">
      <c r="B138" s="365"/>
      <c r="C138" s="402" t="s">
        <v>90</v>
      </c>
      <c r="D138" s="402" t="s">
        <v>147</v>
      </c>
      <c r="E138" s="403" t="s">
        <v>1003</v>
      </c>
      <c r="F138" s="540" t="s">
        <v>1002</v>
      </c>
      <c r="G138" s="541"/>
      <c r="H138" s="541"/>
      <c r="I138" s="541"/>
      <c r="J138" s="404" t="s">
        <v>194</v>
      </c>
      <c r="K138" s="405">
        <v>98</v>
      </c>
      <c r="L138" s="542">
        <v>0</v>
      </c>
      <c r="M138" s="541"/>
      <c r="N138" s="543">
        <f t="shared" si="5"/>
        <v>0</v>
      </c>
      <c r="O138" s="541"/>
      <c r="P138" s="541"/>
      <c r="Q138" s="541"/>
      <c r="R138" s="367"/>
      <c r="T138" s="406" t="s">
        <v>3</v>
      </c>
      <c r="U138" s="407" t="s">
        <v>45</v>
      </c>
      <c r="V138" s="320"/>
      <c r="W138" s="408">
        <f t="shared" si="6"/>
        <v>0</v>
      </c>
      <c r="X138" s="408">
        <v>0.00014</v>
      </c>
      <c r="Y138" s="408">
        <f t="shared" si="7"/>
        <v>0.01372</v>
      </c>
      <c r="Z138" s="408">
        <v>0</v>
      </c>
      <c r="AA138" s="409">
        <f t="shared" si="8"/>
        <v>0</v>
      </c>
      <c r="AR138" s="310" t="s">
        <v>210</v>
      </c>
      <c r="AT138" s="310" t="s">
        <v>147</v>
      </c>
      <c r="AU138" s="310" t="s">
        <v>90</v>
      </c>
      <c r="AY138" s="310" t="s">
        <v>145</v>
      </c>
      <c r="BE138" s="410">
        <f t="shared" si="9"/>
        <v>0</v>
      </c>
      <c r="BF138" s="410">
        <f t="shared" si="10"/>
        <v>0</v>
      </c>
      <c r="BG138" s="410">
        <f t="shared" si="11"/>
        <v>0</v>
      </c>
      <c r="BH138" s="410">
        <f t="shared" si="12"/>
        <v>0</v>
      </c>
      <c r="BI138" s="410">
        <f t="shared" si="13"/>
        <v>0</v>
      </c>
      <c r="BJ138" s="310" t="s">
        <v>20</v>
      </c>
      <c r="BK138" s="410">
        <f t="shared" si="14"/>
        <v>0</v>
      </c>
      <c r="BL138" s="310" t="s">
        <v>210</v>
      </c>
      <c r="BM138" s="310" t="s">
        <v>1001</v>
      </c>
    </row>
    <row r="139" spans="2:65" s="318" customFormat="1" ht="28.8" customHeight="1">
      <c r="B139" s="365"/>
      <c r="C139" s="402" t="s">
        <v>288</v>
      </c>
      <c r="D139" s="402" t="s">
        <v>147</v>
      </c>
      <c r="E139" s="403" t="s">
        <v>1000</v>
      </c>
      <c r="F139" s="540" t="s">
        <v>999</v>
      </c>
      <c r="G139" s="541"/>
      <c r="H139" s="541"/>
      <c r="I139" s="541"/>
      <c r="J139" s="404" t="s">
        <v>194</v>
      </c>
      <c r="K139" s="405">
        <v>36</v>
      </c>
      <c r="L139" s="542">
        <v>0</v>
      </c>
      <c r="M139" s="541"/>
      <c r="N139" s="543">
        <f t="shared" si="5"/>
        <v>0</v>
      </c>
      <c r="O139" s="541"/>
      <c r="P139" s="541"/>
      <c r="Q139" s="541"/>
      <c r="R139" s="367"/>
      <c r="T139" s="406" t="s">
        <v>3</v>
      </c>
      <c r="U139" s="407" t="s">
        <v>45</v>
      </c>
      <c r="V139" s="320"/>
      <c r="W139" s="408">
        <f t="shared" si="6"/>
        <v>0</v>
      </c>
      <c r="X139" s="408">
        <v>0.00027</v>
      </c>
      <c r="Y139" s="408">
        <f t="shared" si="7"/>
        <v>0.00972</v>
      </c>
      <c r="Z139" s="408">
        <v>0</v>
      </c>
      <c r="AA139" s="409">
        <f t="shared" si="8"/>
        <v>0</v>
      </c>
      <c r="AR139" s="310" t="s">
        <v>210</v>
      </c>
      <c r="AT139" s="310" t="s">
        <v>147</v>
      </c>
      <c r="AU139" s="310" t="s">
        <v>90</v>
      </c>
      <c r="AY139" s="310" t="s">
        <v>145</v>
      </c>
      <c r="BE139" s="410">
        <f t="shared" si="9"/>
        <v>0</v>
      </c>
      <c r="BF139" s="410">
        <f t="shared" si="10"/>
        <v>0</v>
      </c>
      <c r="BG139" s="410">
        <f t="shared" si="11"/>
        <v>0</v>
      </c>
      <c r="BH139" s="410">
        <f t="shared" si="12"/>
        <v>0</v>
      </c>
      <c r="BI139" s="410">
        <f t="shared" si="13"/>
        <v>0</v>
      </c>
      <c r="BJ139" s="310" t="s">
        <v>20</v>
      </c>
      <c r="BK139" s="410">
        <f t="shared" si="14"/>
        <v>0</v>
      </c>
      <c r="BL139" s="310" t="s">
        <v>210</v>
      </c>
      <c r="BM139" s="310" t="s">
        <v>998</v>
      </c>
    </row>
    <row r="140" spans="2:65" s="318" customFormat="1" ht="28.8" customHeight="1">
      <c r="B140" s="365"/>
      <c r="C140" s="402" t="s">
        <v>377</v>
      </c>
      <c r="D140" s="402" t="s">
        <v>147</v>
      </c>
      <c r="E140" s="403" t="s">
        <v>997</v>
      </c>
      <c r="F140" s="540" t="s">
        <v>996</v>
      </c>
      <c r="G140" s="541"/>
      <c r="H140" s="541"/>
      <c r="I140" s="541"/>
      <c r="J140" s="404" t="s">
        <v>194</v>
      </c>
      <c r="K140" s="405">
        <v>62</v>
      </c>
      <c r="L140" s="542">
        <v>0</v>
      </c>
      <c r="M140" s="541"/>
      <c r="N140" s="543">
        <f t="shared" si="5"/>
        <v>0</v>
      </c>
      <c r="O140" s="541"/>
      <c r="P140" s="541"/>
      <c r="Q140" s="541"/>
      <c r="R140" s="367"/>
      <c r="T140" s="406" t="s">
        <v>3</v>
      </c>
      <c r="U140" s="407" t="s">
        <v>45</v>
      </c>
      <c r="V140" s="320"/>
      <c r="W140" s="408">
        <f t="shared" si="6"/>
        <v>0</v>
      </c>
      <c r="X140" s="408">
        <v>0.00039</v>
      </c>
      <c r="Y140" s="408">
        <f t="shared" si="7"/>
        <v>0.02418</v>
      </c>
      <c r="Z140" s="408">
        <v>0</v>
      </c>
      <c r="AA140" s="409">
        <f t="shared" si="8"/>
        <v>0</v>
      </c>
      <c r="AR140" s="310" t="s">
        <v>210</v>
      </c>
      <c r="AT140" s="310" t="s">
        <v>147</v>
      </c>
      <c r="AU140" s="310" t="s">
        <v>90</v>
      </c>
      <c r="AY140" s="310" t="s">
        <v>145</v>
      </c>
      <c r="BE140" s="410">
        <f t="shared" si="9"/>
        <v>0</v>
      </c>
      <c r="BF140" s="410">
        <f t="shared" si="10"/>
        <v>0</v>
      </c>
      <c r="BG140" s="410">
        <f t="shared" si="11"/>
        <v>0</v>
      </c>
      <c r="BH140" s="410">
        <f t="shared" si="12"/>
        <v>0</v>
      </c>
      <c r="BI140" s="410">
        <f t="shared" si="13"/>
        <v>0</v>
      </c>
      <c r="BJ140" s="310" t="s">
        <v>20</v>
      </c>
      <c r="BK140" s="410">
        <f t="shared" si="14"/>
        <v>0</v>
      </c>
      <c r="BL140" s="310" t="s">
        <v>210</v>
      </c>
      <c r="BM140" s="310" t="s">
        <v>995</v>
      </c>
    </row>
    <row r="141" spans="2:65" s="318" customFormat="1" ht="28.8" customHeight="1">
      <c r="B141" s="365"/>
      <c r="C141" s="402" t="s">
        <v>324</v>
      </c>
      <c r="D141" s="402" t="s">
        <v>147</v>
      </c>
      <c r="E141" s="403" t="s">
        <v>994</v>
      </c>
      <c r="F141" s="540" t="s">
        <v>993</v>
      </c>
      <c r="G141" s="541"/>
      <c r="H141" s="541"/>
      <c r="I141" s="541"/>
      <c r="J141" s="404" t="s">
        <v>312</v>
      </c>
      <c r="K141" s="411">
        <v>0</v>
      </c>
      <c r="L141" s="542">
        <v>0</v>
      </c>
      <c r="M141" s="541"/>
      <c r="N141" s="543">
        <f t="shared" si="5"/>
        <v>0</v>
      </c>
      <c r="O141" s="541"/>
      <c r="P141" s="541"/>
      <c r="Q141" s="541"/>
      <c r="R141" s="367"/>
      <c r="T141" s="406" t="s">
        <v>3</v>
      </c>
      <c r="U141" s="407" t="s">
        <v>45</v>
      </c>
      <c r="V141" s="320"/>
      <c r="W141" s="408">
        <f t="shared" si="6"/>
        <v>0</v>
      </c>
      <c r="X141" s="408">
        <v>0</v>
      </c>
      <c r="Y141" s="408">
        <f t="shared" si="7"/>
        <v>0</v>
      </c>
      <c r="Z141" s="408">
        <v>0</v>
      </c>
      <c r="AA141" s="409">
        <f t="shared" si="8"/>
        <v>0</v>
      </c>
      <c r="AR141" s="310" t="s">
        <v>151</v>
      </c>
      <c r="AT141" s="310" t="s">
        <v>147</v>
      </c>
      <c r="AU141" s="310" t="s">
        <v>90</v>
      </c>
      <c r="AY141" s="310" t="s">
        <v>145</v>
      </c>
      <c r="BE141" s="410">
        <f t="shared" si="9"/>
        <v>0</v>
      </c>
      <c r="BF141" s="410">
        <f t="shared" si="10"/>
        <v>0</v>
      </c>
      <c r="BG141" s="410">
        <f t="shared" si="11"/>
        <v>0</v>
      </c>
      <c r="BH141" s="410">
        <f t="shared" si="12"/>
        <v>0</v>
      </c>
      <c r="BI141" s="410">
        <f t="shared" si="13"/>
        <v>0</v>
      </c>
      <c r="BJ141" s="310" t="s">
        <v>20</v>
      </c>
      <c r="BK141" s="410">
        <f t="shared" si="14"/>
        <v>0</v>
      </c>
      <c r="BL141" s="310" t="s">
        <v>151</v>
      </c>
      <c r="BM141" s="310" t="s">
        <v>992</v>
      </c>
    </row>
    <row r="142" spans="2:63" s="390" customFormat="1" ht="29.85" customHeight="1">
      <c r="B142" s="391"/>
      <c r="C142" s="392"/>
      <c r="D142" s="401" t="s">
        <v>991</v>
      </c>
      <c r="E142" s="401"/>
      <c r="F142" s="401"/>
      <c r="G142" s="401"/>
      <c r="H142" s="401"/>
      <c r="I142" s="401"/>
      <c r="J142" s="401"/>
      <c r="K142" s="401"/>
      <c r="L142" s="401"/>
      <c r="M142" s="401"/>
      <c r="N142" s="544">
        <f>BK142</f>
        <v>0</v>
      </c>
      <c r="O142" s="545"/>
      <c r="P142" s="545"/>
      <c r="Q142" s="545"/>
      <c r="R142" s="394"/>
      <c r="T142" s="395"/>
      <c r="U142" s="392"/>
      <c r="V142" s="392"/>
      <c r="W142" s="396">
        <f>SUM(W143:W170)</f>
        <v>0</v>
      </c>
      <c r="X142" s="392"/>
      <c r="Y142" s="396">
        <f>SUM(Y143:Y170)</f>
        <v>2.6781400000000004</v>
      </c>
      <c r="Z142" s="392"/>
      <c r="AA142" s="397">
        <f>SUM(AA143:AA170)</f>
        <v>1.37088</v>
      </c>
      <c r="AR142" s="398" t="s">
        <v>90</v>
      </c>
      <c r="AT142" s="399" t="s">
        <v>79</v>
      </c>
      <c r="AU142" s="399" t="s">
        <v>20</v>
      </c>
      <c r="AY142" s="398" t="s">
        <v>145</v>
      </c>
      <c r="BK142" s="400">
        <f>SUM(BK143:BK170)</f>
        <v>0</v>
      </c>
    </row>
    <row r="143" spans="2:65" s="318" customFormat="1" ht="28.8" customHeight="1">
      <c r="B143" s="365"/>
      <c r="C143" s="402" t="s">
        <v>385</v>
      </c>
      <c r="D143" s="402" t="s">
        <v>147</v>
      </c>
      <c r="E143" s="403" t="s">
        <v>1099</v>
      </c>
      <c r="F143" s="540" t="s">
        <v>1100</v>
      </c>
      <c r="G143" s="541"/>
      <c r="H143" s="541"/>
      <c r="I143" s="541"/>
      <c r="J143" s="404" t="s">
        <v>150</v>
      </c>
      <c r="K143" s="405">
        <v>57.6</v>
      </c>
      <c r="L143" s="542">
        <v>0</v>
      </c>
      <c r="M143" s="541"/>
      <c r="N143" s="543">
        <f aca="true" t="shared" si="15" ref="N143:N170">ROUND(L143*K143,2)</f>
        <v>0</v>
      </c>
      <c r="O143" s="541"/>
      <c r="P143" s="541"/>
      <c r="Q143" s="541"/>
      <c r="R143" s="367"/>
      <c r="T143" s="406" t="s">
        <v>3</v>
      </c>
      <c r="U143" s="407" t="s">
        <v>45</v>
      </c>
      <c r="V143" s="320"/>
      <c r="W143" s="408">
        <f aca="true" t="shared" si="16" ref="W143:W170">V143*K143</f>
        <v>0</v>
      </c>
      <c r="X143" s="408">
        <v>0</v>
      </c>
      <c r="Y143" s="408">
        <f aca="true" t="shared" si="17" ref="Y143:Y170">X143*K143</f>
        <v>0</v>
      </c>
      <c r="Z143" s="408">
        <v>0.0238</v>
      </c>
      <c r="AA143" s="409">
        <f aca="true" t="shared" si="18" ref="AA143:AA170">Z143*K143</f>
        <v>1.37088</v>
      </c>
      <c r="AR143" s="310" t="s">
        <v>210</v>
      </c>
      <c r="AT143" s="310" t="s">
        <v>147</v>
      </c>
      <c r="AU143" s="310" t="s">
        <v>90</v>
      </c>
      <c r="AY143" s="310" t="s">
        <v>145</v>
      </c>
      <c r="BE143" s="410">
        <f aca="true" t="shared" si="19" ref="BE143:BE170">IF(U143="základní",N143,0)</f>
        <v>0</v>
      </c>
      <c r="BF143" s="410">
        <f aca="true" t="shared" si="20" ref="BF143:BF170">IF(U143="snížená",N143,0)</f>
        <v>0</v>
      </c>
      <c r="BG143" s="410">
        <f aca="true" t="shared" si="21" ref="BG143:BG170">IF(U143="zákl. přenesená",N143,0)</f>
        <v>0</v>
      </c>
      <c r="BH143" s="410">
        <f aca="true" t="shared" si="22" ref="BH143:BH170">IF(U143="sníž. přenesená",N143,0)</f>
        <v>0</v>
      </c>
      <c r="BI143" s="410">
        <f aca="true" t="shared" si="23" ref="BI143:BI170">IF(U143="nulová",N143,0)</f>
        <v>0</v>
      </c>
      <c r="BJ143" s="310" t="s">
        <v>20</v>
      </c>
      <c r="BK143" s="410">
        <f aca="true" t="shared" si="24" ref="BK143:BK170">ROUND(L143*K143,2)</f>
        <v>0</v>
      </c>
      <c r="BL143" s="310" t="s">
        <v>210</v>
      </c>
      <c r="BM143" s="310" t="s">
        <v>1101</v>
      </c>
    </row>
    <row r="144" spans="2:65" s="318" customFormat="1" ht="28.8" customHeight="1">
      <c r="B144" s="365"/>
      <c r="C144" s="402" t="s">
        <v>316</v>
      </c>
      <c r="D144" s="402" t="s">
        <v>147</v>
      </c>
      <c r="E144" s="403" t="s">
        <v>990</v>
      </c>
      <c r="F144" s="540" t="s">
        <v>989</v>
      </c>
      <c r="G144" s="541"/>
      <c r="H144" s="541"/>
      <c r="I144" s="541"/>
      <c r="J144" s="404" t="s">
        <v>194</v>
      </c>
      <c r="K144" s="405">
        <v>1</v>
      </c>
      <c r="L144" s="542">
        <v>0</v>
      </c>
      <c r="M144" s="541"/>
      <c r="N144" s="543">
        <f t="shared" si="15"/>
        <v>0</v>
      </c>
      <c r="O144" s="541"/>
      <c r="P144" s="541"/>
      <c r="Q144" s="541"/>
      <c r="R144" s="367"/>
      <c r="T144" s="406" t="s">
        <v>3</v>
      </c>
      <c r="U144" s="407" t="s">
        <v>45</v>
      </c>
      <c r="V144" s="320"/>
      <c r="W144" s="408">
        <f t="shared" si="16"/>
        <v>0</v>
      </c>
      <c r="X144" s="408">
        <v>0.0122</v>
      </c>
      <c r="Y144" s="408">
        <f t="shared" si="17"/>
        <v>0.0122</v>
      </c>
      <c r="Z144" s="408">
        <v>0</v>
      </c>
      <c r="AA144" s="409">
        <f t="shared" si="18"/>
        <v>0</v>
      </c>
      <c r="AR144" s="310" t="s">
        <v>210</v>
      </c>
      <c r="AT144" s="310" t="s">
        <v>147</v>
      </c>
      <c r="AU144" s="310" t="s">
        <v>90</v>
      </c>
      <c r="AY144" s="310" t="s">
        <v>145</v>
      </c>
      <c r="BE144" s="410">
        <f t="shared" si="19"/>
        <v>0</v>
      </c>
      <c r="BF144" s="410">
        <f t="shared" si="20"/>
        <v>0</v>
      </c>
      <c r="BG144" s="410">
        <f t="shared" si="21"/>
        <v>0</v>
      </c>
      <c r="BH144" s="410">
        <f t="shared" si="22"/>
        <v>0</v>
      </c>
      <c r="BI144" s="410">
        <f t="shared" si="23"/>
        <v>0</v>
      </c>
      <c r="BJ144" s="310" t="s">
        <v>20</v>
      </c>
      <c r="BK144" s="410">
        <f t="shared" si="24"/>
        <v>0</v>
      </c>
      <c r="BL144" s="310" t="s">
        <v>210</v>
      </c>
      <c r="BM144" s="310" t="s">
        <v>988</v>
      </c>
    </row>
    <row r="145" spans="2:65" s="318" customFormat="1" ht="28.8" customHeight="1">
      <c r="B145" s="365"/>
      <c r="C145" s="402" t="s">
        <v>333</v>
      </c>
      <c r="D145" s="402" t="s">
        <v>147</v>
      </c>
      <c r="E145" s="403" t="s">
        <v>987</v>
      </c>
      <c r="F145" s="540" t="s">
        <v>986</v>
      </c>
      <c r="G145" s="541"/>
      <c r="H145" s="541"/>
      <c r="I145" s="541"/>
      <c r="J145" s="404" t="s">
        <v>194</v>
      </c>
      <c r="K145" s="405">
        <v>1</v>
      </c>
      <c r="L145" s="542">
        <v>0</v>
      </c>
      <c r="M145" s="541"/>
      <c r="N145" s="543">
        <f t="shared" si="15"/>
        <v>0</v>
      </c>
      <c r="O145" s="541"/>
      <c r="P145" s="541"/>
      <c r="Q145" s="541"/>
      <c r="R145" s="367"/>
      <c r="T145" s="406" t="s">
        <v>3</v>
      </c>
      <c r="U145" s="407" t="s">
        <v>45</v>
      </c>
      <c r="V145" s="320"/>
      <c r="W145" s="408">
        <f t="shared" si="16"/>
        <v>0</v>
      </c>
      <c r="X145" s="408">
        <v>0.01295</v>
      </c>
      <c r="Y145" s="408">
        <f t="shared" si="17"/>
        <v>0.01295</v>
      </c>
      <c r="Z145" s="408">
        <v>0</v>
      </c>
      <c r="AA145" s="409">
        <f t="shared" si="18"/>
        <v>0</v>
      </c>
      <c r="AR145" s="310" t="s">
        <v>210</v>
      </c>
      <c r="AT145" s="310" t="s">
        <v>147</v>
      </c>
      <c r="AU145" s="310" t="s">
        <v>90</v>
      </c>
      <c r="AY145" s="310" t="s">
        <v>145</v>
      </c>
      <c r="BE145" s="410">
        <f t="shared" si="19"/>
        <v>0</v>
      </c>
      <c r="BF145" s="410">
        <f t="shared" si="20"/>
        <v>0</v>
      </c>
      <c r="BG145" s="410">
        <f t="shared" si="21"/>
        <v>0</v>
      </c>
      <c r="BH145" s="410">
        <f t="shared" si="22"/>
        <v>0</v>
      </c>
      <c r="BI145" s="410">
        <f t="shared" si="23"/>
        <v>0</v>
      </c>
      <c r="BJ145" s="310" t="s">
        <v>20</v>
      </c>
      <c r="BK145" s="410">
        <f t="shared" si="24"/>
        <v>0</v>
      </c>
      <c r="BL145" s="310" t="s">
        <v>210</v>
      </c>
      <c r="BM145" s="310" t="s">
        <v>985</v>
      </c>
    </row>
    <row r="146" spans="2:65" s="318" customFormat="1" ht="28.8" customHeight="1">
      <c r="B146" s="365"/>
      <c r="C146" s="402" t="s">
        <v>185</v>
      </c>
      <c r="D146" s="402" t="s">
        <v>147</v>
      </c>
      <c r="E146" s="403" t="s">
        <v>984</v>
      </c>
      <c r="F146" s="540" t="s">
        <v>983</v>
      </c>
      <c r="G146" s="541"/>
      <c r="H146" s="541"/>
      <c r="I146" s="541"/>
      <c r="J146" s="404" t="s">
        <v>194</v>
      </c>
      <c r="K146" s="405">
        <v>1</v>
      </c>
      <c r="L146" s="542">
        <v>0</v>
      </c>
      <c r="M146" s="541"/>
      <c r="N146" s="543">
        <f t="shared" si="15"/>
        <v>0</v>
      </c>
      <c r="O146" s="541"/>
      <c r="P146" s="541"/>
      <c r="Q146" s="541"/>
      <c r="R146" s="367"/>
      <c r="T146" s="406" t="s">
        <v>3</v>
      </c>
      <c r="U146" s="407" t="s">
        <v>45</v>
      </c>
      <c r="V146" s="320"/>
      <c r="W146" s="408">
        <f t="shared" si="16"/>
        <v>0</v>
      </c>
      <c r="X146" s="408">
        <v>0.0151</v>
      </c>
      <c r="Y146" s="408">
        <f t="shared" si="17"/>
        <v>0.0151</v>
      </c>
      <c r="Z146" s="408">
        <v>0</v>
      </c>
      <c r="AA146" s="409">
        <f t="shared" si="18"/>
        <v>0</v>
      </c>
      <c r="AR146" s="310" t="s">
        <v>210</v>
      </c>
      <c r="AT146" s="310" t="s">
        <v>147</v>
      </c>
      <c r="AU146" s="310" t="s">
        <v>90</v>
      </c>
      <c r="AY146" s="310" t="s">
        <v>145</v>
      </c>
      <c r="BE146" s="410">
        <f t="shared" si="19"/>
        <v>0</v>
      </c>
      <c r="BF146" s="410">
        <f t="shared" si="20"/>
        <v>0</v>
      </c>
      <c r="BG146" s="410">
        <f t="shared" si="21"/>
        <v>0</v>
      </c>
      <c r="BH146" s="410">
        <f t="shared" si="22"/>
        <v>0</v>
      </c>
      <c r="BI146" s="410">
        <f t="shared" si="23"/>
        <v>0</v>
      </c>
      <c r="BJ146" s="310" t="s">
        <v>20</v>
      </c>
      <c r="BK146" s="410">
        <f t="shared" si="24"/>
        <v>0</v>
      </c>
      <c r="BL146" s="310" t="s">
        <v>210</v>
      </c>
      <c r="BM146" s="310" t="s">
        <v>982</v>
      </c>
    </row>
    <row r="147" spans="2:65" s="318" customFormat="1" ht="28.8" customHeight="1">
      <c r="B147" s="365"/>
      <c r="C147" s="402" t="s">
        <v>188</v>
      </c>
      <c r="D147" s="402" t="s">
        <v>147</v>
      </c>
      <c r="E147" s="403" t="s">
        <v>981</v>
      </c>
      <c r="F147" s="540" t="s">
        <v>980</v>
      </c>
      <c r="G147" s="541"/>
      <c r="H147" s="541"/>
      <c r="I147" s="541"/>
      <c r="J147" s="404" t="s">
        <v>194</v>
      </c>
      <c r="K147" s="405">
        <v>2</v>
      </c>
      <c r="L147" s="542">
        <v>0</v>
      </c>
      <c r="M147" s="541"/>
      <c r="N147" s="543">
        <f t="shared" si="15"/>
        <v>0</v>
      </c>
      <c r="O147" s="541"/>
      <c r="P147" s="541"/>
      <c r="Q147" s="541"/>
      <c r="R147" s="367"/>
      <c r="T147" s="406" t="s">
        <v>3</v>
      </c>
      <c r="U147" s="407" t="s">
        <v>45</v>
      </c>
      <c r="V147" s="320"/>
      <c r="W147" s="408">
        <f t="shared" si="16"/>
        <v>0</v>
      </c>
      <c r="X147" s="408">
        <v>0.0194</v>
      </c>
      <c r="Y147" s="408">
        <f t="shared" si="17"/>
        <v>0.0388</v>
      </c>
      <c r="Z147" s="408">
        <v>0</v>
      </c>
      <c r="AA147" s="409">
        <f t="shared" si="18"/>
        <v>0</v>
      </c>
      <c r="AR147" s="310" t="s">
        <v>210</v>
      </c>
      <c r="AT147" s="310" t="s">
        <v>147</v>
      </c>
      <c r="AU147" s="310" t="s">
        <v>90</v>
      </c>
      <c r="AY147" s="310" t="s">
        <v>145</v>
      </c>
      <c r="BE147" s="410">
        <f t="shared" si="19"/>
        <v>0</v>
      </c>
      <c r="BF147" s="410">
        <f t="shared" si="20"/>
        <v>0</v>
      </c>
      <c r="BG147" s="410">
        <f t="shared" si="21"/>
        <v>0</v>
      </c>
      <c r="BH147" s="410">
        <f t="shared" si="22"/>
        <v>0</v>
      </c>
      <c r="BI147" s="410">
        <f t="shared" si="23"/>
        <v>0</v>
      </c>
      <c r="BJ147" s="310" t="s">
        <v>20</v>
      </c>
      <c r="BK147" s="410">
        <f t="shared" si="24"/>
        <v>0</v>
      </c>
      <c r="BL147" s="310" t="s">
        <v>210</v>
      </c>
      <c r="BM147" s="310" t="s">
        <v>979</v>
      </c>
    </row>
    <row r="148" spans="2:65" s="318" customFormat="1" ht="28.8" customHeight="1">
      <c r="B148" s="365"/>
      <c r="C148" s="402" t="s">
        <v>178</v>
      </c>
      <c r="D148" s="402" t="s">
        <v>147</v>
      </c>
      <c r="E148" s="403" t="s">
        <v>978</v>
      </c>
      <c r="F148" s="540" t="s">
        <v>977</v>
      </c>
      <c r="G148" s="541"/>
      <c r="H148" s="541"/>
      <c r="I148" s="541"/>
      <c r="J148" s="404" t="s">
        <v>194</v>
      </c>
      <c r="K148" s="405">
        <v>4</v>
      </c>
      <c r="L148" s="542">
        <v>0</v>
      </c>
      <c r="M148" s="541"/>
      <c r="N148" s="543">
        <f t="shared" si="15"/>
        <v>0</v>
      </c>
      <c r="O148" s="541"/>
      <c r="P148" s="541"/>
      <c r="Q148" s="541"/>
      <c r="R148" s="367"/>
      <c r="T148" s="406" t="s">
        <v>3</v>
      </c>
      <c r="U148" s="407" t="s">
        <v>45</v>
      </c>
      <c r="V148" s="320"/>
      <c r="W148" s="408">
        <f t="shared" si="16"/>
        <v>0</v>
      </c>
      <c r="X148" s="408">
        <v>0.0237</v>
      </c>
      <c r="Y148" s="408">
        <f t="shared" si="17"/>
        <v>0.0948</v>
      </c>
      <c r="Z148" s="408">
        <v>0</v>
      </c>
      <c r="AA148" s="409">
        <f t="shared" si="18"/>
        <v>0</v>
      </c>
      <c r="AR148" s="310" t="s">
        <v>210</v>
      </c>
      <c r="AT148" s="310" t="s">
        <v>147</v>
      </c>
      <c r="AU148" s="310" t="s">
        <v>90</v>
      </c>
      <c r="AY148" s="310" t="s">
        <v>145</v>
      </c>
      <c r="BE148" s="410">
        <f t="shared" si="19"/>
        <v>0</v>
      </c>
      <c r="BF148" s="410">
        <f t="shared" si="20"/>
        <v>0</v>
      </c>
      <c r="BG148" s="410">
        <f t="shared" si="21"/>
        <v>0</v>
      </c>
      <c r="BH148" s="410">
        <f t="shared" si="22"/>
        <v>0</v>
      </c>
      <c r="BI148" s="410">
        <f t="shared" si="23"/>
        <v>0</v>
      </c>
      <c r="BJ148" s="310" t="s">
        <v>20</v>
      </c>
      <c r="BK148" s="410">
        <f t="shared" si="24"/>
        <v>0</v>
      </c>
      <c r="BL148" s="310" t="s">
        <v>210</v>
      </c>
      <c r="BM148" s="310" t="s">
        <v>976</v>
      </c>
    </row>
    <row r="149" spans="2:65" s="318" customFormat="1" ht="28.8" customHeight="1">
      <c r="B149" s="365"/>
      <c r="C149" s="402" t="s">
        <v>25</v>
      </c>
      <c r="D149" s="402" t="s">
        <v>147</v>
      </c>
      <c r="E149" s="403" t="s">
        <v>975</v>
      </c>
      <c r="F149" s="540" t="s">
        <v>974</v>
      </c>
      <c r="G149" s="541"/>
      <c r="H149" s="541"/>
      <c r="I149" s="541"/>
      <c r="J149" s="404" t="s">
        <v>194</v>
      </c>
      <c r="K149" s="405">
        <v>16</v>
      </c>
      <c r="L149" s="542">
        <v>0</v>
      </c>
      <c r="M149" s="541"/>
      <c r="N149" s="543">
        <f t="shared" si="15"/>
        <v>0</v>
      </c>
      <c r="O149" s="541"/>
      <c r="P149" s="541"/>
      <c r="Q149" s="541"/>
      <c r="R149" s="367"/>
      <c r="T149" s="406" t="s">
        <v>3</v>
      </c>
      <c r="U149" s="407" t="s">
        <v>45</v>
      </c>
      <c r="V149" s="320"/>
      <c r="W149" s="408">
        <f t="shared" si="16"/>
        <v>0</v>
      </c>
      <c r="X149" s="408">
        <v>0.0252</v>
      </c>
      <c r="Y149" s="408">
        <f t="shared" si="17"/>
        <v>0.4032</v>
      </c>
      <c r="Z149" s="408">
        <v>0</v>
      </c>
      <c r="AA149" s="409">
        <f t="shared" si="18"/>
        <v>0</v>
      </c>
      <c r="AR149" s="310" t="s">
        <v>210</v>
      </c>
      <c r="AT149" s="310" t="s">
        <v>147</v>
      </c>
      <c r="AU149" s="310" t="s">
        <v>90</v>
      </c>
      <c r="AY149" s="310" t="s">
        <v>145</v>
      </c>
      <c r="BE149" s="410">
        <f t="shared" si="19"/>
        <v>0</v>
      </c>
      <c r="BF149" s="410">
        <f t="shared" si="20"/>
        <v>0</v>
      </c>
      <c r="BG149" s="410">
        <f t="shared" si="21"/>
        <v>0</v>
      </c>
      <c r="BH149" s="410">
        <f t="shared" si="22"/>
        <v>0</v>
      </c>
      <c r="BI149" s="410">
        <f t="shared" si="23"/>
        <v>0</v>
      </c>
      <c r="BJ149" s="310" t="s">
        <v>20</v>
      </c>
      <c r="BK149" s="410">
        <f t="shared" si="24"/>
        <v>0</v>
      </c>
      <c r="BL149" s="310" t="s">
        <v>210</v>
      </c>
      <c r="BM149" s="310" t="s">
        <v>973</v>
      </c>
    </row>
    <row r="150" spans="2:65" s="318" customFormat="1" ht="28.8" customHeight="1">
      <c r="B150" s="365"/>
      <c r="C150" s="402" t="s">
        <v>555</v>
      </c>
      <c r="D150" s="402" t="s">
        <v>147</v>
      </c>
      <c r="E150" s="403" t="s">
        <v>972</v>
      </c>
      <c r="F150" s="540" t="s">
        <v>971</v>
      </c>
      <c r="G150" s="541"/>
      <c r="H150" s="541"/>
      <c r="I150" s="541"/>
      <c r="J150" s="404" t="s">
        <v>194</v>
      </c>
      <c r="K150" s="405">
        <v>18</v>
      </c>
      <c r="L150" s="542">
        <v>0</v>
      </c>
      <c r="M150" s="541"/>
      <c r="N150" s="543">
        <f t="shared" si="15"/>
        <v>0</v>
      </c>
      <c r="O150" s="541"/>
      <c r="P150" s="541"/>
      <c r="Q150" s="541"/>
      <c r="R150" s="367"/>
      <c r="T150" s="406" t="s">
        <v>3</v>
      </c>
      <c r="U150" s="407" t="s">
        <v>45</v>
      </c>
      <c r="V150" s="320"/>
      <c r="W150" s="408">
        <f t="shared" si="16"/>
        <v>0</v>
      </c>
      <c r="X150" s="408">
        <v>0.028</v>
      </c>
      <c r="Y150" s="408">
        <f t="shared" si="17"/>
        <v>0.504</v>
      </c>
      <c r="Z150" s="408">
        <v>0</v>
      </c>
      <c r="AA150" s="409">
        <f t="shared" si="18"/>
        <v>0</v>
      </c>
      <c r="AR150" s="310" t="s">
        <v>210</v>
      </c>
      <c r="AT150" s="310" t="s">
        <v>147</v>
      </c>
      <c r="AU150" s="310" t="s">
        <v>90</v>
      </c>
      <c r="AY150" s="310" t="s">
        <v>145</v>
      </c>
      <c r="BE150" s="410">
        <f t="shared" si="19"/>
        <v>0</v>
      </c>
      <c r="BF150" s="410">
        <f t="shared" si="20"/>
        <v>0</v>
      </c>
      <c r="BG150" s="410">
        <f t="shared" si="21"/>
        <v>0</v>
      </c>
      <c r="BH150" s="410">
        <f t="shared" si="22"/>
        <v>0</v>
      </c>
      <c r="BI150" s="410">
        <f t="shared" si="23"/>
        <v>0</v>
      </c>
      <c r="BJ150" s="310" t="s">
        <v>20</v>
      </c>
      <c r="BK150" s="410">
        <f t="shared" si="24"/>
        <v>0</v>
      </c>
      <c r="BL150" s="310" t="s">
        <v>210</v>
      </c>
      <c r="BM150" s="310" t="s">
        <v>970</v>
      </c>
    </row>
    <row r="151" spans="2:65" s="318" customFormat="1" ht="28.8" customHeight="1">
      <c r="B151" s="365"/>
      <c r="C151" s="402" t="s">
        <v>537</v>
      </c>
      <c r="D151" s="402" t="s">
        <v>147</v>
      </c>
      <c r="E151" s="403" t="s">
        <v>969</v>
      </c>
      <c r="F151" s="540" t="s">
        <v>968</v>
      </c>
      <c r="G151" s="541"/>
      <c r="H151" s="541"/>
      <c r="I151" s="541"/>
      <c r="J151" s="404" t="s">
        <v>194</v>
      </c>
      <c r="K151" s="405">
        <v>8</v>
      </c>
      <c r="L151" s="542">
        <v>0</v>
      </c>
      <c r="M151" s="541"/>
      <c r="N151" s="543">
        <f t="shared" si="15"/>
        <v>0</v>
      </c>
      <c r="O151" s="541"/>
      <c r="P151" s="541"/>
      <c r="Q151" s="541"/>
      <c r="R151" s="367"/>
      <c r="T151" s="406" t="s">
        <v>3</v>
      </c>
      <c r="U151" s="407" t="s">
        <v>45</v>
      </c>
      <c r="V151" s="320"/>
      <c r="W151" s="408">
        <f t="shared" si="16"/>
        <v>0</v>
      </c>
      <c r="X151" s="408">
        <v>0.0323</v>
      </c>
      <c r="Y151" s="408">
        <f t="shared" si="17"/>
        <v>0.2584</v>
      </c>
      <c r="Z151" s="408">
        <v>0</v>
      </c>
      <c r="AA151" s="409">
        <f t="shared" si="18"/>
        <v>0</v>
      </c>
      <c r="AR151" s="310" t="s">
        <v>210</v>
      </c>
      <c r="AT151" s="310" t="s">
        <v>147</v>
      </c>
      <c r="AU151" s="310" t="s">
        <v>90</v>
      </c>
      <c r="AY151" s="310" t="s">
        <v>145</v>
      </c>
      <c r="BE151" s="410">
        <f t="shared" si="19"/>
        <v>0</v>
      </c>
      <c r="BF151" s="410">
        <f t="shared" si="20"/>
        <v>0</v>
      </c>
      <c r="BG151" s="410">
        <f t="shared" si="21"/>
        <v>0</v>
      </c>
      <c r="BH151" s="410">
        <f t="shared" si="22"/>
        <v>0</v>
      </c>
      <c r="BI151" s="410">
        <f t="shared" si="23"/>
        <v>0</v>
      </c>
      <c r="BJ151" s="310" t="s">
        <v>20</v>
      </c>
      <c r="BK151" s="410">
        <f t="shared" si="24"/>
        <v>0</v>
      </c>
      <c r="BL151" s="310" t="s">
        <v>210</v>
      </c>
      <c r="BM151" s="310" t="s">
        <v>967</v>
      </c>
    </row>
    <row r="152" spans="2:65" s="318" customFormat="1" ht="28.8" customHeight="1">
      <c r="B152" s="365"/>
      <c r="C152" s="402" t="s">
        <v>181</v>
      </c>
      <c r="D152" s="402" t="s">
        <v>147</v>
      </c>
      <c r="E152" s="403" t="s">
        <v>966</v>
      </c>
      <c r="F152" s="540" t="s">
        <v>965</v>
      </c>
      <c r="G152" s="541"/>
      <c r="H152" s="541"/>
      <c r="I152" s="541"/>
      <c r="J152" s="404" t="s">
        <v>194</v>
      </c>
      <c r="K152" s="405">
        <v>1</v>
      </c>
      <c r="L152" s="542">
        <v>0</v>
      </c>
      <c r="M152" s="541"/>
      <c r="N152" s="543">
        <f t="shared" si="15"/>
        <v>0</v>
      </c>
      <c r="O152" s="541"/>
      <c r="P152" s="541"/>
      <c r="Q152" s="541"/>
      <c r="R152" s="367"/>
      <c r="T152" s="406" t="s">
        <v>3</v>
      </c>
      <c r="U152" s="407" t="s">
        <v>45</v>
      </c>
      <c r="V152" s="320"/>
      <c r="W152" s="408">
        <f t="shared" si="16"/>
        <v>0</v>
      </c>
      <c r="X152" s="408">
        <v>0.0366</v>
      </c>
      <c r="Y152" s="408">
        <f t="shared" si="17"/>
        <v>0.0366</v>
      </c>
      <c r="Z152" s="408">
        <v>0</v>
      </c>
      <c r="AA152" s="409">
        <f t="shared" si="18"/>
        <v>0</v>
      </c>
      <c r="AR152" s="310" t="s">
        <v>210</v>
      </c>
      <c r="AT152" s="310" t="s">
        <v>147</v>
      </c>
      <c r="AU152" s="310" t="s">
        <v>90</v>
      </c>
      <c r="AY152" s="310" t="s">
        <v>145</v>
      </c>
      <c r="BE152" s="410">
        <f t="shared" si="19"/>
        <v>0</v>
      </c>
      <c r="BF152" s="410">
        <f t="shared" si="20"/>
        <v>0</v>
      </c>
      <c r="BG152" s="410">
        <f t="shared" si="21"/>
        <v>0</v>
      </c>
      <c r="BH152" s="410">
        <f t="shared" si="22"/>
        <v>0</v>
      </c>
      <c r="BI152" s="410">
        <f t="shared" si="23"/>
        <v>0</v>
      </c>
      <c r="BJ152" s="310" t="s">
        <v>20</v>
      </c>
      <c r="BK152" s="410">
        <f t="shared" si="24"/>
        <v>0</v>
      </c>
      <c r="BL152" s="310" t="s">
        <v>210</v>
      </c>
      <c r="BM152" s="310" t="s">
        <v>964</v>
      </c>
    </row>
    <row r="153" spans="2:65" s="318" customFormat="1" ht="28.8" customHeight="1">
      <c r="B153" s="365"/>
      <c r="C153" s="402" t="s">
        <v>249</v>
      </c>
      <c r="D153" s="402" t="s">
        <v>147</v>
      </c>
      <c r="E153" s="403" t="s">
        <v>963</v>
      </c>
      <c r="F153" s="540" t="s">
        <v>962</v>
      </c>
      <c r="G153" s="541"/>
      <c r="H153" s="541"/>
      <c r="I153" s="541"/>
      <c r="J153" s="404" t="s">
        <v>194</v>
      </c>
      <c r="K153" s="405">
        <v>1</v>
      </c>
      <c r="L153" s="542">
        <v>0</v>
      </c>
      <c r="M153" s="541"/>
      <c r="N153" s="543">
        <f t="shared" si="15"/>
        <v>0</v>
      </c>
      <c r="O153" s="541"/>
      <c r="P153" s="541"/>
      <c r="Q153" s="541"/>
      <c r="R153" s="367"/>
      <c r="T153" s="406" t="s">
        <v>3</v>
      </c>
      <c r="U153" s="407" t="s">
        <v>45</v>
      </c>
      <c r="V153" s="320"/>
      <c r="W153" s="408">
        <f t="shared" si="16"/>
        <v>0</v>
      </c>
      <c r="X153" s="408">
        <v>0.01654</v>
      </c>
      <c r="Y153" s="408">
        <f t="shared" si="17"/>
        <v>0.01654</v>
      </c>
      <c r="Z153" s="408">
        <v>0</v>
      </c>
      <c r="AA153" s="409">
        <f t="shared" si="18"/>
        <v>0</v>
      </c>
      <c r="AR153" s="310" t="s">
        <v>210</v>
      </c>
      <c r="AT153" s="310" t="s">
        <v>147</v>
      </c>
      <c r="AU153" s="310" t="s">
        <v>90</v>
      </c>
      <c r="AY153" s="310" t="s">
        <v>145</v>
      </c>
      <c r="BE153" s="410">
        <f t="shared" si="19"/>
        <v>0</v>
      </c>
      <c r="BF153" s="410">
        <f t="shared" si="20"/>
        <v>0</v>
      </c>
      <c r="BG153" s="410">
        <f t="shared" si="21"/>
        <v>0</v>
      </c>
      <c r="BH153" s="410">
        <f t="shared" si="22"/>
        <v>0</v>
      </c>
      <c r="BI153" s="410">
        <f t="shared" si="23"/>
        <v>0</v>
      </c>
      <c r="BJ153" s="310" t="s">
        <v>20</v>
      </c>
      <c r="BK153" s="410">
        <f t="shared" si="24"/>
        <v>0</v>
      </c>
      <c r="BL153" s="310" t="s">
        <v>210</v>
      </c>
      <c r="BM153" s="310" t="s">
        <v>961</v>
      </c>
    </row>
    <row r="154" spans="2:65" s="318" customFormat="1" ht="28.8" customHeight="1">
      <c r="B154" s="365"/>
      <c r="C154" s="402" t="s">
        <v>9</v>
      </c>
      <c r="D154" s="402" t="s">
        <v>147</v>
      </c>
      <c r="E154" s="403" t="s">
        <v>960</v>
      </c>
      <c r="F154" s="540" t="s">
        <v>959</v>
      </c>
      <c r="G154" s="541"/>
      <c r="H154" s="541"/>
      <c r="I154" s="541"/>
      <c r="J154" s="404" t="s">
        <v>194</v>
      </c>
      <c r="K154" s="405">
        <v>5</v>
      </c>
      <c r="L154" s="542">
        <v>0</v>
      </c>
      <c r="M154" s="541"/>
      <c r="N154" s="543">
        <f t="shared" si="15"/>
        <v>0</v>
      </c>
      <c r="O154" s="541"/>
      <c r="P154" s="541"/>
      <c r="Q154" s="541"/>
      <c r="R154" s="367"/>
      <c r="T154" s="406" t="s">
        <v>3</v>
      </c>
      <c r="U154" s="407" t="s">
        <v>45</v>
      </c>
      <c r="V154" s="320"/>
      <c r="W154" s="408">
        <f t="shared" si="16"/>
        <v>0</v>
      </c>
      <c r="X154" s="408">
        <v>0.0261</v>
      </c>
      <c r="Y154" s="408">
        <f t="shared" si="17"/>
        <v>0.1305</v>
      </c>
      <c r="Z154" s="408">
        <v>0</v>
      </c>
      <c r="AA154" s="409">
        <f t="shared" si="18"/>
        <v>0</v>
      </c>
      <c r="AR154" s="310" t="s">
        <v>210</v>
      </c>
      <c r="AT154" s="310" t="s">
        <v>147</v>
      </c>
      <c r="AU154" s="310" t="s">
        <v>90</v>
      </c>
      <c r="AY154" s="310" t="s">
        <v>145</v>
      </c>
      <c r="BE154" s="410">
        <f t="shared" si="19"/>
        <v>0</v>
      </c>
      <c r="BF154" s="410">
        <f t="shared" si="20"/>
        <v>0</v>
      </c>
      <c r="BG154" s="410">
        <f t="shared" si="21"/>
        <v>0</v>
      </c>
      <c r="BH154" s="410">
        <f t="shared" si="22"/>
        <v>0</v>
      </c>
      <c r="BI154" s="410">
        <f t="shared" si="23"/>
        <v>0</v>
      </c>
      <c r="BJ154" s="310" t="s">
        <v>20</v>
      </c>
      <c r="BK154" s="410">
        <f t="shared" si="24"/>
        <v>0</v>
      </c>
      <c r="BL154" s="310" t="s">
        <v>210</v>
      </c>
      <c r="BM154" s="310" t="s">
        <v>958</v>
      </c>
    </row>
    <row r="155" spans="2:65" s="318" customFormat="1" ht="28.8" customHeight="1">
      <c r="B155" s="365"/>
      <c r="C155" s="402" t="s">
        <v>210</v>
      </c>
      <c r="D155" s="402" t="s">
        <v>147</v>
      </c>
      <c r="E155" s="403" t="s">
        <v>957</v>
      </c>
      <c r="F155" s="540" t="s">
        <v>956</v>
      </c>
      <c r="G155" s="541"/>
      <c r="H155" s="541"/>
      <c r="I155" s="541"/>
      <c r="J155" s="404" t="s">
        <v>194</v>
      </c>
      <c r="K155" s="405">
        <v>4</v>
      </c>
      <c r="L155" s="542">
        <v>0</v>
      </c>
      <c r="M155" s="541"/>
      <c r="N155" s="543">
        <f t="shared" si="15"/>
        <v>0</v>
      </c>
      <c r="O155" s="541"/>
      <c r="P155" s="541"/>
      <c r="Q155" s="541"/>
      <c r="R155" s="367"/>
      <c r="T155" s="406" t="s">
        <v>3</v>
      </c>
      <c r="U155" s="407" t="s">
        <v>45</v>
      </c>
      <c r="V155" s="320"/>
      <c r="W155" s="408">
        <f t="shared" si="16"/>
        <v>0</v>
      </c>
      <c r="X155" s="408">
        <v>0.0272</v>
      </c>
      <c r="Y155" s="408">
        <f t="shared" si="17"/>
        <v>0.1088</v>
      </c>
      <c r="Z155" s="408">
        <v>0</v>
      </c>
      <c r="AA155" s="409">
        <f t="shared" si="18"/>
        <v>0</v>
      </c>
      <c r="AR155" s="310" t="s">
        <v>210</v>
      </c>
      <c r="AT155" s="310" t="s">
        <v>147</v>
      </c>
      <c r="AU155" s="310" t="s">
        <v>90</v>
      </c>
      <c r="AY155" s="310" t="s">
        <v>145</v>
      </c>
      <c r="BE155" s="410">
        <f t="shared" si="19"/>
        <v>0</v>
      </c>
      <c r="BF155" s="410">
        <f t="shared" si="20"/>
        <v>0</v>
      </c>
      <c r="BG155" s="410">
        <f t="shared" si="21"/>
        <v>0</v>
      </c>
      <c r="BH155" s="410">
        <f t="shared" si="22"/>
        <v>0</v>
      </c>
      <c r="BI155" s="410">
        <f t="shared" si="23"/>
        <v>0</v>
      </c>
      <c r="BJ155" s="310" t="s">
        <v>20</v>
      </c>
      <c r="BK155" s="410">
        <f t="shared" si="24"/>
        <v>0</v>
      </c>
      <c r="BL155" s="310" t="s">
        <v>210</v>
      </c>
      <c r="BM155" s="310" t="s">
        <v>955</v>
      </c>
    </row>
    <row r="156" spans="2:65" s="318" customFormat="1" ht="28.8" customHeight="1">
      <c r="B156" s="365"/>
      <c r="C156" s="402" t="s">
        <v>214</v>
      </c>
      <c r="D156" s="402" t="s">
        <v>147</v>
      </c>
      <c r="E156" s="403" t="s">
        <v>954</v>
      </c>
      <c r="F156" s="540" t="s">
        <v>953</v>
      </c>
      <c r="G156" s="541"/>
      <c r="H156" s="541"/>
      <c r="I156" s="541"/>
      <c r="J156" s="404" t="s">
        <v>194</v>
      </c>
      <c r="K156" s="405">
        <v>10</v>
      </c>
      <c r="L156" s="542">
        <v>0</v>
      </c>
      <c r="M156" s="541"/>
      <c r="N156" s="543">
        <f t="shared" si="15"/>
        <v>0</v>
      </c>
      <c r="O156" s="541"/>
      <c r="P156" s="541"/>
      <c r="Q156" s="541"/>
      <c r="R156" s="367"/>
      <c r="T156" s="406" t="s">
        <v>3</v>
      </c>
      <c r="U156" s="407" t="s">
        <v>45</v>
      </c>
      <c r="V156" s="320"/>
      <c r="W156" s="408">
        <f t="shared" si="16"/>
        <v>0</v>
      </c>
      <c r="X156" s="408">
        <v>0.03088</v>
      </c>
      <c r="Y156" s="408">
        <f t="shared" si="17"/>
        <v>0.3088</v>
      </c>
      <c r="Z156" s="408">
        <v>0</v>
      </c>
      <c r="AA156" s="409">
        <f t="shared" si="18"/>
        <v>0</v>
      </c>
      <c r="AR156" s="310" t="s">
        <v>210</v>
      </c>
      <c r="AT156" s="310" t="s">
        <v>147</v>
      </c>
      <c r="AU156" s="310" t="s">
        <v>90</v>
      </c>
      <c r="AY156" s="310" t="s">
        <v>145</v>
      </c>
      <c r="BE156" s="410">
        <f t="shared" si="19"/>
        <v>0</v>
      </c>
      <c r="BF156" s="410">
        <f t="shared" si="20"/>
        <v>0</v>
      </c>
      <c r="BG156" s="410">
        <f t="shared" si="21"/>
        <v>0</v>
      </c>
      <c r="BH156" s="410">
        <f t="shared" si="22"/>
        <v>0</v>
      </c>
      <c r="BI156" s="410">
        <f t="shared" si="23"/>
        <v>0</v>
      </c>
      <c r="BJ156" s="310" t="s">
        <v>20</v>
      </c>
      <c r="BK156" s="410">
        <f t="shared" si="24"/>
        <v>0</v>
      </c>
      <c r="BL156" s="310" t="s">
        <v>210</v>
      </c>
      <c r="BM156" s="310" t="s">
        <v>952</v>
      </c>
    </row>
    <row r="157" spans="2:65" s="318" customFormat="1" ht="28.8" customHeight="1">
      <c r="B157" s="365"/>
      <c r="C157" s="402" t="s">
        <v>218</v>
      </c>
      <c r="D157" s="402" t="s">
        <v>147</v>
      </c>
      <c r="E157" s="403" t="s">
        <v>951</v>
      </c>
      <c r="F157" s="540" t="s">
        <v>950</v>
      </c>
      <c r="G157" s="541"/>
      <c r="H157" s="541"/>
      <c r="I157" s="541"/>
      <c r="J157" s="404" t="s">
        <v>194</v>
      </c>
      <c r="K157" s="405">
        <v>7</v>
      </c>
      <c r="L157" s="542">
        <v>0</v>
      </c>
      <c r="M157" s="541"/>
      <c r="N157" s="543">
        <f t="shared" si="15"/>
        <v>0</v>
      </c>
      <c r="O157" s="541"/>
      <c r="P157" s="541"/>
      <c r="Q157" s="541"/>
      <c r="R157" s="367"/>
      <c r="T157" s="406" t="s">
        <v>3</v>
      </c>
      <c r="U157" s="407" t="s">
        <v>45</v>
      </c>
      <c r="V157" s="320"/>
      <c r="W157" s="408">
        <f t="shared" si="16"/>
        <v>0</v>
      </c>
      <c r="X157" s="408">
        <v>0.03566</v>
      </c>
      <c r="Y157" s="408">
        <f t="shared" si="17"/>
        <v>0.24961999999999998</v>
      </c>
      <c r="Z157" s="408">
        <v>0</v>
      </c>
      <c r="AA157" s="409">
        <f t="shared" si="18"/>
        <v>0</v>
      </c>
      <c r="AR157" s="310" t="s">
        <v>210</v>
      </c>
      <c r="AT157" s="310" t="s">
        <v>147</v>
      </c>
      <c r="AU157" s="310" t="s">
        <v>90</v>
      </c>
      <c r="AY157" s="310" t="s">
        <v>145</v>
      </c>
      <c r="BE157" s="410">
        <f t="shared" si="19"/>
        <v>0</v>
      </c>
      <c r="BF157" s="410">
        <f t="shared" si="20"/>
        <v>0</v>
      </c>
      <c r="BG157" s="410">
        <f t="shared" si="21"/>
        <v>0</v>
      </c>
      <c r="BH157" s="410">
        <f t="shared" si="22"/>
        <v>0</v>
      </c>
      <c r="BI157" s="410">
        <f t="shared" si="23"/>
        <v>0</v>
      </c>
      <c r="BJ157" s="310" t="s">
        <v>20</v>
      </c>
      <c r="BK157" s="410">
        <f t="shared" si="24"/>
        <v>0</v>
      </c>
      <c r="BL157" s="310" t="s">
        <v>210</v>
      </c>
      <c r="BM157" s="310" t="s">
        <v>949</v>
      </c>
    </row>
    <row r="158" spans="2:65" s="318" customFormat="1" ht="28.8" customHeight="1">
      <c r="B158" s="365"/>
      <c r="C158" s="402" t="s">
        <v>221</v>
      </c>
      <c r="D158" s="402" t="s">
        <v>147</v>
      </c>
      <c r="E158" s="403" t="s">
        <v>948</v>
      </c>
      <c r="F158" s="540" t="s">
        <v>947</v>
      </c>
      <c r="G158" s="541"/>
      <c r="H158" s="541"/>
      <c r="I158" s="541"/>
      <c r="J158" s="404" t="s">
        <v>194</v>
      </c>
      <c r="K158" s="405">
        <v>4</v>
      </c>
      <c r="L158" s="542">
        <v>0</v>
      </c>
      <c r="M158" s="541"/>
      <c r="N158" s="543">
        <f t="shared" si="15"/>
        <v>0</v>
      </c>
      <c r="O158" s="541"/>
      <c r="P158" s="541"/>
      <c r="Q158" s="541"/>
      <c r="R158" s="367"/>
      <c r="T158" s="406" t="s">
        <v>3</v>
      </c>
      <c r="U158" s="407" t="s">
        <v>45</v>
      </c>
      <c r="V158" s="320"/>
      <c r="W158" s="408">
        <f t="shared" si="16"/>
        <v>0</v>
      </c>
      <c r="X158" s="408">
        <v>0.04044</v>
      </c>
      <c r="Y158" s="408">
        <f t="shared" si="17"/>
        <v>0.16176</v>
      </c>
      <c r="Z158" s="408">
        <v>0</v>
      </c>
      <c r="AA158" s="409">
        <f t="shared" si="18"/>
        <v>0</v>
      </c>
      <c r="AR158" s="310" t="s">
        <v>210</v>
      </c>
      <c r="AT158" s="310" t="s">
        <v>147</v>
      </c>
      <c r="AU158" s="310" t="s">
        <v>90</v>
      </c>
      <c r="AY158" s="310" t="s">
        <v>145</v>
      </c>
      <c r="BE158" s="410">
        <f t="shared" si="19"/>
        <v>0</v>
      </c>
      <c r="BF158" s="410">
        <f t="shared" si="20"/>
        <v>0</v>
      </c>
      <c r="BG158" s="410">
        <f t="shared" si="21"/>
        <v>0</v>
      </c>
      <c r="BH158" s="410">
        <f t="shared" si="22"/>
        <v>0</v>
      </c>
      <c r="BI158" s="410">
        <f t="shared" si="23"/>
        <v>0</v>
      </c>
      <c r="BJ158" s="310" t="s">
        <v>20</v>
      </c>
      <c r="BK158" s="410">
        <f t="shared" si="24"/>
        <v>0</v>
      </c>
      <c r="BL158" s="310" t="s">
        <v>210</v>
      </c>
      <c r="BM158" s="310" t="s">
        <v>946</v>
      </c>
    </row>
    <row r="159" spans="2:65" s="318" customFormat="1" ht="28.8" customHeight="1">
      <c r="B159" s="365"/>
      <c r="C159" s="402" t="s">
        <v>224</v>
      </c>
      <c r="D159" s="402" t="s">
        <v>147</v>
      </c>
      <c r="E159" s="403" t="s">
        <v>945</v>
      </c>
      <c r="F159" s="540" t="s">
        <v>944</v>
      </c>
      <c r="G159" s="541"/>
      <c r="H159" s="541"/>
      <c r="I159" s="541"/>
      <c r="J159" s="404" t="s">
        <v>194</v>
      </c>
      <c r="K159" s="405">
        <v>1</v>
      </c>
      <c r="L159" s="542">
        <v>0</v>
      </c>
      <c r="M159" s="541"/>
      <c r="N159" s="543">
        <f t="shared" si="15"/>
        <v>0</v>
      </c>
      <c r="O159" s="541"/>
      <c r="P159" s="541"/>
      <c r="Q159" s="541"/>
      <c r="R159" s="367"/>
      <c r="T159" s="406" t="s">
        <v>3</v>
      </c>
      <c r="U159" s="407" t="s">
        <v>45</v>
      </c>
      <c r="V159" s="320"/>
      <c r="W159" s="408">
        <f t="shared" si="16"/>
        <v>0</v>
      </c>
      <c r="X159" s="408">
        <v>0.04632</v>
      </c>
      <c r="Y159" s="408">
        <f t="shared" si="17"/>
        <v>0.04632</v>
      </c>
      <c r="Z159" s="408">
        <v>0</v>
      </c>
      <c r="AA159" s="409">
        <f t="shared" si="18"/>
        <v>0</v>
      </c>
      <c r="AR159" s="310" t="s">
        <v>210</v>
      </c>
      <c r="AT159" s="310" t="s">
        <v>147</v>
      </c>
      <c r="AU159" s="310" t="s">
        <v>90</v>
      </c>
      <c r="AY159" s="310" t="s">
        <v>145</v>
      </c>
      <c r="BE159" s="410">
        <f t="shared" si="19"/>
        <v>0</v>
      </c>
      <c r="BF159" s="410">
        <f t="shared" si="20"/>
        <v>0</v>
      </c>
      <c r="BG159" s="410">
        <f t="shared" si="21"/>
        <v>0</v>
      </c>
      <c r="BH159" s="410">
        <f t="shared" si="22"/>
        <v>0</v>
      </c>
      <c r="BI159" s="410">
        <f t="shared" si="23"/>
        <v>0</v>
      </c>
      <c r="BJ159" s="310" t="s">
        <v>20</v>
      </c>
      <c r="BK159" s="410">
        <f t="shared" si="24"/>
        <v>0</v>
      </c>
      <c r="BL159" s="310" t="s">
        <v>210</v>
      </c>
      <c r="BM159" s="310" t="s">
        <v>943</v>
      </c>
    </row>
    <row r="160" spans="2:65" s="318" customFormat="1" ht="28.8" customHeight="1">
      <c r="B160" s="365"/>
      <c r="C160" s="402" t="s">
        <v>8</v>
      </c>
      <c r="D160" s="402" t="s">
        <v>147</v>
      </c>
      <c r="E160" s="403" t="s">
        <v>942</v>
      </c>
      <c r="F160" s="540" t="s">
        <v>941</v>
      </c>
      <c r="G160" s="541"/>
      <c r="H160" s="541"/>
      <c r="I160" s="541"/>
      <c r="J160" s="404" t="s">
        <v>194</v>
      </c>
      <c r="K160" s="405">
        <v>2</v>
      </c>
      <c r="L160" s="542">
        <v>0</v>
      </c>
      <c r="M160" s="541"/>
      <c r="N160" s="543">
        <f t="shared" si="15"/>
        <v>0</v>
      </c>
      <c r="O160" s="541"/>
      <c r="P160" s="541"/>
      <c r="Q160" s="541"/>
      <c r="R160" s="367"/>
      <c r="T160" s="406" t="s">
        <v>3</v>
      </c>
      <c r="U160" s="407" t="s">
        <v>45</v>
      </c>
      <c r="V160" s="320"/>
      <c r="W160" s="408">
        <f t="shared" si="16"/>
        <v>0</v>
      </c>
      <c r="X160" s="408">
        <v>0.01545</v>
      </c>
      <c r="Y160" s="408">
        <f t="shared" si="17"/>
        <v>0.0309</v>
      </c>
      <c r="Z160" s="408">
        <v>0</v>
      </c>
      <c r="AA160" s="409">
        <f t="shared" si="18"/>
        <v>0</v>
      </c>
      <c r="AR160" s="310" t="s">
        <v>210</v>
      </c>
      <c r="AT160" s="310" t="s">
        <v>147</v>
      </c>
      <c r="AU160" s="310" t="s">
        <v>90</v>
      </c>
      <c r="AY160" s="310" t="s">
        <v>145</v>
      </c>
      <c r="BE160" s="410">
        <f t="shared" si="19"/>
        <v>0</v>
      </c>
      <c r="BF160" s="410">
        <f t="shared" si="20"/>
        <v>0</v>
      </c>
      <c r="BG160" s="410">
        <f t="shared" si="21"/>
        <v>0</v>
      </c>
      <c r="BH160" s="410">
        <f t="shared" si="22"/>
        <v>0</v>
      </c>
      <c r="BI160" s="410">
        <f t="shared" si="23"/>
        <v>0</v>
      </c>
      <c r="BJ160" s="310" t="s">
        <v>20</v>
      </c>
      <c r="BK160" s="410">
        <f t="shared" si="24"/>
        <v>0</v>
      </c>
      <c r="BL160" s="310" t="s">
        <v>210</v>
      </c>
      <c r="BM160" s="310" t="s">
        <v>940</v>
      </c>
    </row>
    <row r="161" spans="2:65" s="318" customFormat="1" ht="28.8" customHeight="1">
      <c r="B161" s="365"/>
      <c r="C161" s="402" t="s">
        <v>229</v>
      </c>
      <c r="D161" s="402" t="s">
        <v>147</v>
      </c>
      <c r="E161" s="403" t="s">
        <v>939</v>
      </c>
      <c r="F161" s="540" t="s">
        <v>938</v>
      </c>
      <c r="G161" s="541"/>
      <c r="H161" s="541"/>
      <c r="I161" s="541"/>
      <c r="J161" s="404" t="s">
        <v>194</v>
      </c>
      <c r="K161" s="405">
        <v>1</v>
      </c>
      <c r="L161" s="542">
        <v>0</v>
      </c>
      <c r="M161" s="541"/>
      <c r="N161" s="543">
        <f t="shared" si="15"/>
        <v>0</v>
      </c>
      <c r="O161" s="541"/>
      <c r="P161" s="541"/>
      <c r="Q161" s="541"/>
      <c r="R161" s="367"/>
      <c r="T161" s="406" t="s">
        <v>3</v>
      </c>
      <c r="U161" s="407" t="s">
        <v>45</v>
      </c>
      <c r="V161" s="320"/>
      <c r="W161" s="408">
        <f t="shared" si="16"/>
        <v>0</v>
      </c>
      <c r="X161" s="408">
        <v>0.02075</v>
      </c>
      <c r="Y161" s="408">
        <f t="shared" si="17"/>
        <v>0.02075</v>
      </c>
      <c r="Z161" s="408">
        <v>0</v>
      </c>
      <c r="AA161" s="409">
        <f t="shared" si="18"/>
        <v>0</v>
      </c>
      <c r="AR161" s="310" t="s">
        <v>210</v>
      </c>
      <c r="AT161" s="310" t="s">
        <v>147</v>
      </c>
      <c r="AU161" s="310" t="s">
        <v>90</v>
      </c>
      <c r="AY161" s="310" t="s">
        <v>145</v>
      </c>
      <c r="BE161" s="410">
        <f t="shared" si="19"/>
        <v>0</v>
      </c>
      <c r="BF161" s="410">
        <f t="shared" si="20"/>
        <v>0</v>
      </c>
      <c r="BG161" s="410">
        <f t="shared" si="21"/>
        <v>0</v>
      </c>
      <c r="BH161" s="410">
        <f t="shared" si="22"/>
        <v>0</v>
      </c>
      <c r="BI161" s="410">
        <f t="shared" si="23"/>
        <v>0</v>
      </c>
      <c r="BJ161" s="310" t="s">
        <v>20</v>
      </c>
      <c r="BK161" s="410">
        <f t="shared" si="24"/>
        <v>0</v>
      </c>
      <c r="BL161" s="310" t="s">
        <v>210</v>
      </c>
      <c r="BM161" s="310" t="s">
        <v>937</v>
      </c>
    </row>
    <row r="162" spans="2:65" s="318" customFormat="1" ht="28.8" customHeight="1">
      <c r="B162" s="365"/>
      <c r="C162" s="402" t="s">
        <v>421</v>
      </c>
      <c r="D162" s="402" t="s">
        <v>147</v>
      </c>
      <c r="E162" s="403" t="s">
        <v>936</v>
      </c>
      <c r="F162" s="540" t="s">
        <v>935</v>
      </c>
      <c r="G162" s="541"/>
      <c r="H162" s="541"/>
      <c r="I162" s="541"/>
      <c r="J162" s="404" t="s">
        <v>194</v>
      </c>
      <c r="K162" s="405">
        <v>2</v>
      </c>
      <c r="L162" s="542">
        <v>0</v>
      </c>
      <c r="M162" s="541"/>
      <c r="N162" s="543">
        <f t="shared" si="15"/>
        <v>0</v>
      </c>
      <c r="O162" s="541"/>
      <c r="P162" s="541"/>
      <c r="Q162" s="541"/>
      <c r="R162" s="367"/>
      <c r="T162" s="406" t="s">
        <v>3</v>
      </c>
      <c r="U162" s="407" t="s">
        <v>45</v>
      </c>
      <c r="V162" s="320"/>
      <c r="W162" s="408">
        <f t="shared" si="16"/>
        <v>0</v>
      </c>
      <c r="X162" s="408">
        <v>0.0393</v>
      </c>
      <c r="Y162" s="408">
        <f t="shared" si="17"/>
        <v>0.0786</v>
      </c>
      <c r="Z162" s="408">
        <v>0</v>
      </c>
      <c r="AA162" s="409">
        <f t="shared" si="18"/>
        <v>0</v>
      </c>
      <c r="AR162" s="310" t="s">
        <v>210</v>
      </c>
      <c r="AT162" s="310" t="s">
        <v>147</v>
      </c>
      <c r="AU162" s="310" t="s">
        <v>90</v>
      </c>
      <c r="AY162" s="310" t="s">
        <v>145</v>
      </c>
      <c r="BE162" s="410">
        <f t="shared" si="19"/>
        <v>0</v>
      </c>
      <c r="BF162" s="410">
        <f t="shared" si="20"/>
        <v>0</v>
      </c>
      <c r="BG162" s="410">
        <f t="shared" si="21"/>
        <v>0</v>
      </c>
      <c r="BH162" s="410">
        <f t="shared" si="22"/>
        <v>0</v>
      </c>
      <c r="BI162" s="410">
        <f t="shared" si="23"/>
        <v>0</v>
      </c>
      <c r="BJ162" s="310" t="s">
        <v>20</v>
      </c>
      <c r="BK162" s="410">
        <f t="shared" si="24"/>
        <v>0</v>
      </c>
      <c r="BL162" s="310" t="s">
        <v>210</v>
      </c>
      <c r="BM162" s="310" t="s">
        <v>934</v>
      </c>
    </row>
    <row r="163" spans="2:65" s="318" customFormat="1" ht="28.8" customHeight="1">
      <c r="B163" s="365"/>
      <c r="C163" s="402" t="s">
        <v>155</v>
      </c>
      <c r="D163" s="402" t="s">
        <v>147</v>
      </c>
      <c r="E163" s="403" t="s">
        <v>1102</v>
      </c>
      <c r="F163" s="540" t="s">
        <v>1103</v>
      </c>
      <c r="G163" s="541"/>
      <c r="H163" s="541"/>
      <c r="I163" s="541"/>
      <c r="J163" s="404" t="s">
        <v>194</v>
      </c>
      <c r="K163" s="405">
        <v>2</v>
      </c>
      <c r="L163" s="542">
        <v>0</v>
      </c>
      <c r="M163" s="541"/>
      <c r="N163" s="543">
        <f t="shared" si="15"/>
        <v>0</v>
      </c>
      <c r="O163" s="541"/>
      <c r="P163" s="541"/>
      <c r="Q163" s="541"/>
      <c r="R163" s="367"/>
      <c r="T163" s="406" t="s">
        <v>3</v>
      </c>
      <c r="U163" s="407" t="s">
        <v>45</v>
      </c>
      <c r="V163" s="320"/>
      <c r="W163" s="408">
        <f t="shared" si="16"/>
        <v>0</v>
      </c>
      <c r="X163" s="408">
        <v>0.0237</v>
      </c>
      <c r="Y163" s="408">
        <f t="shared" si="17"/>
        <v>0.0474</v>
      </c>
      <c r="Z163" s="408">
        <v>0</v>
      </c>
      <c r="AA163" s="409">
        <f t="shared" si="18"/>
        <v>0</v>
      </c>
      <c r="AR163" s="310" t="s">
        <v>210</v>
      </c>
      <c r="AT163" s="310" t="s">
        <v>147</v>
      </c>
      <c r="AU163" s="310" t="s">
        <v>90</v>
      </c>
      <c r="AY163" s="310" t="s">
        <v>145</v>
      </c>
      <c r="BE163" s="410">
        <f t="shared" si="19"/>
        <v>0</v>
      </c>
      <c r="BF163" s="410">
        <f t="shared" si="20"/>
        <v>0</v>
      </c>
      <c r="BG163" s="410">
        <f t="shared" si="21"/>
        <v>0</v>
      </c>
      <c r="BH163" s="410">
        <f t="shared" si="22"/>
        <v>0</v>
      </c>
      <c r="BI163" s="410">
        <f t="shared" si="23"/>
        <v>0</v>
      </c>
      <c r="BJ163" s="310" t="s">
        <v>20</v>
      </c>
      <c r="BK163" s="410">
        <f t="shared" si="24"/>
        <v>0</v>
      </c>
      <c r="BL163" s="310" t="s">
        <v>210</v>
      </c>
      <c r="BM163" s="310" t="s">
        <v>1104</v>
      </c>
    </row>
    <row r="164" spans="2:65" s="318" customFormat="1" ht="28.8" customHeight="1">
      <c r="B164" s="365"/>
      <c r="C164" s="402" t="s">
        <v>146</v>
      </c>
      <c r="D164" s="402" t="s">
        <v>147</v>
      </c>
      <c r="E164" s="403" t="s">
        <v>1105</v>
      </c>
      <c r="F164" s="540" t="s">
        <v>1106</v>
      </c>
      <c r="G164" s="541"/>
      <c r="H164" s="541"/>
      <c r="I164" s="541"/>
      <c r="J164" s="404" t="s">
        <v>194</v>
      </c>
      <c r="K164" s="405">
        <v>2</v>
      </c>
      <c r="L164" s="542">
        <v>0</v>
      </c>
      <c r="M164" s="541"/>
      <c r="N164" s="543">
        <f t="shared" si="15"/>
        <v>0</v>
      </c>
      <c r="O164" s="541"/>
      <c r="P164" s="541"/>
      <c r="Q164" s="541"/>
      <c r="R164" s="367"/>
      <c r="T164" s="406" t="s">
        <v>3</v>
      </c>
      <c r="U164" s="407" t="s">
        <v>45</v>
      </c>
      <c r="V164" s="320"/>
      <c r="W164" s="408">
        <f t="shared" si="16"/>
        <v>0</v>
      </c>
      <c r="X164" s="408">
        <v>0.028</v>
      </c>
      <c r="Y164" s="408">
        <f t="shared" si="17"/>
        <v>0.056</v>
      </c>
      <c r="Z164" s="408">
        <v>0</v>
      </c>
      <c r="AA164" s="409">
        <f t="shared" si="18"/>
        <v>0</v>
      </c>
      <c r="AR164" s="310" t="s">
        <v>210</v>
      </c>
      <c r="AT164" s="310" t="s">
        <v>147</v>
      </c>
      <c r="AU164" s="310" t="s">
        <v>90</v>
      </c>
      <c r="AY164" s="310" t="s">
        <v>145</v>
      </c>
      <c r="BE164" s="410">
        <f t="shared" si="19"/>
        <v>0</v>
      </c>
      <c r="BF164" s="410">
        <f t="shared" si="20"/>
        <v>0</v>
      </c>
      <c r="BG164" s="410">
        <f t="shared" si="21"/>
        <v>0</v>
      </c>
      <c r="BH164" s="410">
        <f t="shared" si="22"/>
        <v>0</v>
      </c>
      <c r="BI164" s="410">
        <f t="shared" si="23"/>
        <v>0</v>
      </c>
      <c r="BJ164" s="310" t="s">
        <v>20</v>
      </c>
      <c r="BK164" s="410">
        <f t="shared" si="24"/>
        <v>0</v>
      </c>
      <c r="BL164" s="310" t="s">
        <v>210</v>
      </c>
      <c r="BM164" s="310" t="s">
        <v>1107</v>
      </c>
    </row>
    <row r="165" spans="2:65" s="318" customFormat="1" ht="28.8" customHeight="1">
      <c r="B165" s="365"/>
      <c r="C165" s="402" t="s">
        <v>152</v>
      </c>
      <c r="D165" s="402" t="s">
        <v>147</v>
      </c>
      <c r="E165" s="403" t="s">
        <v>1108</v>
      </c>
      <c r="F165" s="540" t="s">
        <v>1109</v>
      </c>
      <c r="G165" s="541"/>
      <c r="H165" s="541"/>
      <c r="I165" s="541"/>
      <c r="J165" s="404" t="s">
        <v>194</v>
      </c>
      <c r="K165" s="405">
        <v>1</v>
      </c>
      <c r="L165" s="542">
        <v>0</v>
      </c>
      <c r="M165" s="541"/>
      <c r="N165" s="543">
        <f t="shared" si="15"/>
        <v>0</v>
      </c>
      <c r="O165" s="541"/>
      <c r="P165" s="541"/>
      <c r="Q165" s="541"/>
      <c r="R165" s="367"/>
      <c r="T165" s="406" t="s">
        <v>3</v>
      </c>
      <c r="U165" s="407" t="s">
        <v>45</v>
      </c>
      <c r="V165" s="320"/>
      <c r="W165" s="408">
        <f t="shared" si="16"/>
        <v>0</v>
      </c>
      <c r="X165" s="408">
        <v>0.0261</v>
      </c>
      <c r="Y165" s="408">
        <f t="shared" si="17"/>
        <v>0.0261</v>
      </c>
      <c r="Z165" s="408">
        <v>0</v>
      </c>
      <c r="AA165" s="409">
        <f t="shared" si="18"/>
        <v>0</v>
      </c>
      <c r="AR165" s="310" t="s">
        <v>210</v>
      </c>
      <c r="AT165" s="310" t="s">
        <v>147</v>
      </c>
      <c r="AU165" s="310" t="s">
        <v>90</v>
      </c>
      <c r="AY165" s="310" t="s">
        <v>145</v>
      </c>
      <c r="BE165" s="410">
        <f t="shared" si="19"/>
        <v>0</v>
      </c>
      <c r="BF165" s="410">
        <f t="shared" si="20"/>
        <v>0</v>
      </c>
      <c r="BG165" s="410">
        <f t="shared" si="21"/>
        <v>0</v>
      </c>
      <c r="BH165" s="410">
        <f t="shared" si="22"/>
        <v>0</v>
      </c>
      <c r="BI165" s="410">
        <f t="shared" si="23"/>
        <v>0</v>
      </c>
      <c r="BJ165" s="310" t="s">
        <v>20</v>
      </c>
      <c r="BK165" s="410">
        <f t="shared" si="24"/>
        <v>0</v>
      </c>
      <c r="BL165" s="310" t="s">
        <v>210</v>
      </c>
      <c r="BM165" s="310" t="s">
        <v>1110</v>
      </c>
    </row>
    <row r="166" spans="2:65" s="318" customFormat="1" ht="40.2" customHeight="1">
      <c r="B166" s="365"/>
      <c r="C166" s="402" t="s">
        <v>400</v>
      </c>
      <c r="D166" s="402" t="s">
        <v>147</v>
      </c>
      <c r="E166" s="403" t="s">
        <v>933</v>
      </c>
      <c r="F166" s="540" t="s">
        <v>932</v>
      </c>
      <c r="G166" s="541"/>
      <c r="H166" s="541"/>
      <c r="I166" s="541"/>
      <c r="J166" s="404" t="s">
        <v>194</v>
      </c>
      <c r="K166" s="405">
        <v>4</v>
      </c>
      <c r="L166" s="542">
        <v>0</v>
      </c>
      <c r="M166" s="541"/>
      <c r="N166" s="543">
        <f t="shared" si="15"/>
        <v>0</v>
      </c>
      <c r="O166" s="541"/>
      <c r="P166" s="541"/>
      <c r="Q166" s="541"/>
      <c r="R166" s="367"/>
      <c r="T166" s="406" t="s">
        <v>3</v>
      </c>
      <c r="U166" s="407" t="s">
        <v>45</v>
      </c>
      <c r="V166" s="320"/>
      <c r="W166" s="408">
        <f t="shared" si="16"/>
        <v>0</v>
      </c>
      <c r="X166" s="408">
        <v>0</v>
      </c>
      <c r="Y166" s="408">
        <f t="shared" si="17"/>
        <v>0</v>
      </c>
      <c r="Z166" s="408">
        <v>0</v>
      </c>
      <c r="AA166" s="409">
        <f t="shared" si="18"/>
        <v>0</v>
      </c>
      <c r="AR166" s="310" t="s">
        <v>210</v>
      </c>
      <c r="AT166" s="310" t="s">
        <v>147</v>
      </c>
      <c r="AU166" s="310" t="s">
        <v>90</v>
      </c>
      <c r="AY166" s="310" t="s">
        <v>145</v>
      </c>
      <c r="BE166" s="410">
        <f t="shared" si="19"/>
        <v>0</v>
      </c>
      <c r="BF166" s="410">
        <f t="shared" si="20"/>
        <v>0</v>
      </c>
      <c r="BG166" s="410">
        <f t="shared" si="21"/>
        <v>0</v>
      </c>
      <c r="BH166" s="410">
        <f t="shared" si="22"/>
        <v>0</v>
      </c>
      <c r="BI166" s="410">
        <f t="shared" si="23"/>
        <v>0</v>
      </c>
      <c r="BJ166" s="310" t="s">
        <v>20</v>
      </c>
      <c r="BK166" s="410">
        <f t="shared" si="24"/>
        <v>0</v>
      </c>
      <c r="BL166" s="310" t="s">
        <v>210</v>
      </c>
      <c r="BM166" s="310" t="s">
        <v>931</v>
      </c>
    </row>
    <row r="167" spans="2:65" s="318" customFormat="1" ht="28.8" customHeight="1">
      <c r="B167" s="365"/>
      <c r="C167" s="412" t="s">
        <v>263</v>
      </c>
      <c r="D167" s="412" t="s">
        <v>256</v>
      </c>
      <c r="E167" s="413" t="s">
        <v>930</v>
      </c>
      <c r="F167" s="548" t="s">
        <v>929</v>
      </c>
      <c r="G167" s="549"/>
      <c r="H167" s="549"/>
      <c r="I167" s="549"/>
      <c r="J167" s="414" t="s">
        <v>194</v>
      </c>
      <c r="K167" s="415">
        <v>4</v>
      </c>
      <c r="L167" s="550">
        <v>0</v>
      </c>
      <c r="M167" s="549"/>
      <c r="N167" s="551">
        <f t="shared" si="15"/>
        <v>0</v>
      </c>
      <c r="O167" s="541"/>
      <c r="P167" s="541"/>
      <c r="Q167" s="541"/>
      <c r="R167" s="367"/>
      <c r="T167" s="406" t="s">
        <v>3</v>
      </c>
      <c r="U167" s="407" t="s">
        <v>45</v>
      </c>
      <c r="V167" s="320"/>
      <c r="W167" s="408">
        <f t="shared" si="16"/>
        <v>0</v>
      </c>
      <c r="X167" s="408">
        <v>0.005</v>
      </c>
      <c r="Y167" s="408">
        <f t="shared" si="17"/>
        <v>0.02</v>
      </c>
      <c r="Z167" s="408">
        <v>0</v>
      </c>
      <c r="AA167" s="409">
        <f t="shared" si="18"/>
        <v>0</v>
      </c>
      <c r="AR167" s="310" t="s">
        <v>259</v>
      </c>
      <c r="AT167" s="310" t="s">
        <v>256</v>
      </c>
      <c r="AU167" s="310" t="s">
        <v>90</v>
      </c>
      <c r="AY167" s="310" t="s">
        <v>145</v>
      </c>
      <c r="BE167" s="410">
        <f t="shared" si="19"/>
        <v>0</v>
      </c>
      <c r="BF167" s="410">
        <f t="shared" si="20"/>
        <v>0</v>
      </c>
      <c r="BG167" s="410">
        <f t="shared" si="21"/>
        <v>0</v>
      </c>
      <c r="BH167" s="410">
        <f t="shared" si="22"/>
        <v>0</v>
      </c>
      <c r="BI167" s="410">
        <f t="shared" si="23"/>
        <v>0</v>
      </c>
      <c r="BJ167" s="310" t="s">
        <v>20</v>
      </c>
      <c r="BK167" s="410">
        <f t="shared" si="24"/>
        <v>0</v>
      </c>
      <c r="BL167" s="310" t="s">
        <v>210</v>
      </c>
      <c r="BM167" s="310" t="s">
        <v>928</v>
      </c>
    </row>
    <row r="168" spans="2:65" s="318" customFormat="1" ht="20.4" customHeight="1">
      <c r="B168" s="365"/>
      <c r="C168" s="402" t="s">
        <v>506</v>
      </c>
      <c r="D168" s="402" t="s">
        <v>147</v>
      </c>
      <c r="E168" s="403" t="s">
        <v>1111</v>
      </c>
      <c r="F168" s="540" t="s">
        <v>1112</v>
      </c>
      <c r="G168" s="541"/>
      <c r="H168" s="541"/>
      <c r="I168" s="541"/>
      <c r="J168" s="404" t="s">
        <v>150</v>
      </c>
      <c r="K168" s="405">
        <v>60</v>
      </c>
      <c r="L168" s="542">
        <v>0</v>
      </c>
      <c r="M168" s="541"/>
      <c r="N168" s="543">
        <f t="shared" si="15"/>
        <v>0</v>
      </c>
      <c r="O168" s="541"/>
      <c r="P168" s="541"/>
      <c r="Q168" s="541"/>
      <c r="R168" s="367"/>
      <c r="T168" s="406" t="s">
        <v>3</v>
      </c>
      <c r="U168" s="407" t="s">
        <v>45</v>
      </c>
      <c r="V168" s="320"/>
      <c r="W168" s="408">
        <f t="shared" si="16"/>
        <v>0</v>
      </c>
      <c r="X168" s="408">
        <v>0</v>
      </c>
      <c r="Y168" s="408">
        <f t="shared" si="17"/>
        <v>0</v>
      </c>
      <c r="Z168" s="408">
        <v>0</v>
      </c>
      <c r="AA168" s="409">
        <f t="shared" si="18"/>
        <v>0</v>
      </c>
      <c r="AR168" s="310" t="s">
        <v>210</v>
      </c>
      <c r="AT168" s="310" t="s">
        <v>147</v>
      </c>
      <c r="AU168" s="310" t="s">
        <v>90</v>
      </c>
      <c r="AY168" s="310" t="s">
        <v>145</v>
      </c>
      <c r="BE168" s="410">
        <f t="shared" si="19"/>
        <v>0</v>
      </c>
      <c r="BF168" s="410">
        <f t="shared" si="20"/>
        <v>0</v>
      </c>
      <c r="BG168" s="410">
        <f t="shared" si="21"/>
        <v>0</v>
      </c>
      <c r="BH168" s="410">
        <f t="shared" si="22"/>
        <v>0</v>
      </c>
      <c r="BI168" s="410">
        <f t="shared" si="23"/>
        <v>0</v>
      </c>
      <c r="BJ168" s="310" t="s">
        <v>20</v>
      </c>
      <c r="BK168" s="410">
        <f t="shared" si="24"/>
        <v>0</v>
      </c>
      <c r="BL168" s="310" t="s">
        <v>210</v>
      </c>
      <c r="BM168" s="310" t="s">
        <v>1113</v>
      </c>
    </row>
    <row r="169" spans="2:65" s="318" customFormat="1" ht="40.2" customHeight="1">
      <c r="B169" s="365"/>
      <c r="C169" s="402" t="s">
        <v>510</v>
      </c>
      <c r="D169" s="402" t="s">
        <v>147</v>
      </c>
      <c r="E169" s="403" t="s">
        <v>1114</v>
      </c>
      <c r="F169" s="540" t="s">
        <v>1115</v>
      </c>
      <c r="G169" s="541"/>
      <c r="H169" s="541"/>
      <c r="I169" s="541"/>
      <c r="J169" s="404" t="s">
        <v>213</v>
      </c>
      <c r="K169" s="405">
        <v>1.5</v>
      </c>
      <c r="L169" s="542">
        <v>0</v>
      </c>
      <c r="M169" s="541"/>
      <c r="N169" s="543">
        <f t="shared" si="15"/>
        <v>0</v>
      </c>
      <c r="O169" s="541"/>
      <c r="P169" s="541"/>
      <c r="Q169" s="541"/>
      <c r="R169" s="367"/>
      <c r="T169" s="406" t="s">
        <v>3</v>
      </c>
      <c r="U169" s="407" t="s">
        <v>45</v>
      </c>
      <c r="V169" s="320"/>
      <c r="W169" s="408">
        <f t="shared" si="16"/>
        <v>0</v>
      </c>
      <c r="X169" s="408">
        <v>0</v>
      </c>
      <c r="Y169" s="408">
        <f t="shared" si="17"/>
        <v>0</v>
      </c>
      <c r="Z169" s="408">
        <v>0</v>
      </c>
      <c r="AA169" s="409">
        <f t="shared" si="18"/>
        <v>0</v>
      </c>
      <c r="AR169" s="310" t="s">
        <v>210</v>
      </c>
      <c r="AT169" s="310" t="s">
        <v>147</v>
      </c>
      <c r="AU169" s="310" t="s">
        <v>90</v>
      </c>
      <c r="AY169" s="310" t="s">
        <v>145</v>
      </c>
      <c r="BE169" s="410">
        <f t="shared" si="19"/>
        <v>0</v>
      </c>
      <c r="BF169" s="410">
        <f t="shared" si="20"/>
        <v>0</v>
      </c>
      <c r="BG169" s="410">
        <f t="shared" si="21"/>
        <v>0</v>
      </c>
      <c r="BH169" s="410">
        <f t="shared" si="22"/>
        <v>0</v>
      </c>
      <c r="BI169" s="410">
        <f t="shared" si="23"/>
        <v>0</v>
      </c>
      <c r="BJ169" s="310" t="s">
        <v>20</v>
      </c>
      <c r="BK169" s="410">
        <f t="shared" si="24"/>
        <v>0</v>
      </c>
      <c r="BL169" s="310" t="s">
        <v>210</v>
      </c>
      <c r="BM169" s="310" t="s">
        <v>1116</v>
      </c>
    </row>
    <row r="170" spans="2:65" s="318" customFormat="1" ht="28.8" customHeight="1">
      <c r="B170" s="365"/>
      <c r="C170" s="402" t="s">
        <v>151</v>
      </c>
      <c r="D170" s="402" t="s">
        <v>147</v>
      </c>
      <c r="E170" s="403" t="s">
        <v>927</v>
      </c>
      <c r="F170" s="540" t="s">
        <v>926</v>
      </c>
      <c r="G170" s="541"/>
      <c r="H170" s="541"/>
      <c r="I170" s="541"/>
      <c r="J170" s="404" t="s">
        <v>312</v>
      </c>
      <c r="K170" s="411">
        <v>0</v>
      </c>
      <c r="L170" s="542">
        <v>0</v>
      </c>
      <c r="M170" s="541"/>
      <c r="N170" s="543">
        <f t="shared" si="15"/>
        <v>0</v>
      </c>
      <c r="O170" s="541"/>
      <c r="P170" s="541"/>
      <c r="Q170" s="541"/>
      <c r="R170" s="367"/>
      <c r="T170" s="406" t="s">
        <v>3</v>
      </c>
      <c r="U170" s="407" t="s">
        <v>45</v>
      </c>
      <c r="V170" s="320"/>
      <c r="W170" s="408">
        <f t="shared" si="16"/>
        <v>0</v>
      </c>
      <c r="X170" s="408">
        <v>0</v>
      </c>
      <c r="Y170" s="408">
        <f t="shared" si="17"/>
        <v>0</v>
      </c>
      <c r="Z170" s="408">
        <v>0</v>
      </c>
      <c r="AA170" s="409">
        <f t="shared" si="18"/>
        <v>0</v>
      </c>
      <c r="AR170" s="310" t="s">
        <v>210</v>
      </c>
      <c r="AT170" s="310" t="s">
        <v>147</v>
      </c>
      <c r="AU170" s="310" t="s">
        <v>90</v>
      </c>
      <c r="AY170" s="310" t="s">
        <v>145</v>
      </c>
      <c r="BE170" s="410">
        <f t="shared" si="19"/>
        <v>0</v>
      </c>
      <c r="BF170" s="410">
        <f t="shared" si="20"/>
        <v>0</v>
      </c>
      <c r="BG170" s="410">
        <f t="shared" si="21"/>
        <v>0</v>
      </c>
      <c r="BH170" s="410">
        <f t="shared" si="22"/>
        <v>0</v>
      </c>
      <c r="BI170" s="410">
        <f t="shared" si="23"/>
        <v>0</v>
      </c>
      <c r="BJ170" s="310" t="s">
        <v>20</v>
      </c>
      <c r="BK170" s="410">
        <f t="shared" si="24"/>
        <v>0</v>
      </c>
      <c r="BL170" s="310" t="s">
        <v>210</v>
      </c>
      <c r="BM170" s="310" t="s">
        <v>925</v>
      </c>
    </row>
    <row r="171" spans="2:63" s="318" customFormat="1" ht="49.95" customHeight="1">
      <c r="B171" s="319"/>
      <c r="C171" s="320"/>
      <c r="D171" s="393" t="s">
        <v>1117</v>
      </c>
      <c r="E171" s="320"/>
      <c r="F171" s="320"/>
      <c r="G171" s="320"/>
      <c r="H171" s="320"/>
      <c r="I171" s="320"/>
      <c r="J171" s="320"/>
      <c r="K171" s="320"/>
      <c r="L171" s="320"/>
      <c r="M171" s="320"/>
      <c r="N171" s="546">
        <f>BK171</f>
        <v>0</v>
      </c>
      <c r="O171" s="547"/>
      <c r="P171" s="547"/>
      <c r="Q171" s="547"/>
      <c r="R171" s="322"/>
      <c r="T171" s="416"/>
      <c r="U171" s="342"/>
      <c r="V171" s="342"/>
      <c r="W171" s="342"/>
      <c r="X171" s="342"/>
      <c r="Y171" s="342"/>
      <c r="Z171" s="342"/>
      <c r="AA171" s="344"/>
      <c r="AT171" s="310" t="s">
        <v>79</v>
      </c>
      <c r="AU171" s="310" t="s">
        <v>80</v>
      </c>
      <c r="AY171" s="310" t="s">
        <v>1118</v>
      </c>
      <c r="BK171" s="410">
        <v>0</v>
      </c>
    </row>
    <row r="172" spans="2:18" s="318" customFormat="1" ht="6.9" customHeight="1">
      <c r="B172" s="345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  <c r="N172" s="346"/>
      <c r="O172" s="346"/>
      <c r="P172" s="346"/>
      <c r="Q172" s="346"/>
      <c r="R172" s="347"/>
    </row>
  </sheetData>
  <sheetProtection password="C477" sheet="1" objects="1" scenarios="1"/>
  <mergeCells count="204"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N142:Q142"/>
    <mergeCell ref="F143:I143"/>
    <mergeCell ref="L143:M143"/>
    <mergeCell ref="N143:Q143"/>
    <mergeCell ref="F144:I144"/>
    <mergeCell ref="L144:M144"/>
    <mergeCell ref="N144:Q144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N135:Q135"/>
    <mergeCell ref="F136:I136"/>
    <mergeCell ref="L136:M136"/>
    <mergeCell ref="N136:Q136"/>
    <mergeCell ref="F137:I137"/>
    <mergeCell ref="L137:M137"/>
    <mergeCell ref="N137:Q137"/>
    <mergeCell ref="N129:Q129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N120:Q120"/>
    <mergeCell ref="N121:Q121"/>
    <mergeCell ref="N122:Q122"/>
    <mergeCell ref="F123:I123"/>
    <mergeCell ref="L123:M123"/>
    <mergeCell ref="N123:Q123"/>
    <mergeCell ref="N124:Q124"/>
    <mergeCell ref="F125:I125"/>
    <mergeCell ref="L125:M125"/>
    <mergeCell ref="N125:Q125"/>
    <mergeCell ref="N102:Q102"/>
    <mergeCell ref="L104:Q104"/>
    <mergeCell ref="C110:Q110"/>
    <mergeCell ref="F112:P112"/>
    <mergeCell ref="M114:P114"/>
    <mergeCell ref="M116:Q116"/>
    <mergeCell ref="M117:Q117"/>
    <mergeCell ref="F119:I119"/>
    <mergeCell ref="L119:M119"/>
    <mergeCell ref="N119:Q119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87:Q87"/>
    <mergeCell ref="N88:Q88"/>
    <mergeCell ref="N89:Q89"/>
    <mergeCell ref="N90:Q90"/>
    <mergeCell ref="N91:Q91"/>
    <mergeCell ref="N92:Q92"/>
    <mergeCell ref="N93:Q93"/>
    <mergeCell ref="N94:Q94"/>
    <mergeCell ref="N96:Q96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H1:K1"/>
    <mergeCell ref="C2:Q2"/>
    <mergeCell ref="S2:AC2"/>
    <mergeCell ref="C4:Q4"/>
    <mergeCell ref="F6:P6"/>
    <mergeCell ref="O8:P8"/>
    <mergeCell ref="O10:P10"/>
    <mergeCell ref="O11:P11"/>
    <mergeCell ref="O13:P13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P55"/>
  <sheetViews>
    <sheetView workbookViewId="0" topLeftCell="A1">
      <selection activeCell="D21" sqref="D21"/>
    </sheetView>
  </sheetViews>
  <sheetFormatPr defaultColWidth="9.33203125" defaultRowHeight="13.5"/>
  <cols>
    <col min="1" max="1" width="8" style="200" customWidth="1"/>
    <col min="2" max="2" width="98.5" style="8" customWidth="1"/>
    <col min="3" max="3" width="13.66015625" style="201" customWidth="1"/>
    <col min="4" max="4" width="18.83203125" style="202" customWidth="1"/>
    <col min="5" max="5" width="25.83203125" style="202" customWidth="1"/>
    <col min="6" max="6" width="2.16015625" style="203" customWidth="1"/>
    <col min="7" max="7" width="7.33203125" style="204" customWidth="1"/>
    <col min="8" max="8" width="7.33203125" style="205" customWidth="1"/>
    <col min="9" max="9" width="7.33203125" style="204" customWidth="1"/>
    <col min="10" max="10" width="7.33203125" style="205" customWidth="1"/>
    <col min="11" max="11" width="7.33203125" style="204" customWidth="1"/>
    <col min="12" max="12" width="7.33203125" style="205" customWidth="1"/>
    <col min="13" max="13" width="7.33203125" style="204" customWidth="1"/>
    <col min="14" max="14" width="7.33203125" style="205" customWidth="1"/>
    <col min="15" max="15" width="7.33203125" style="204" customWidth="1"/>
    <col min="16" max="16" width="7.33203125" style="205" customWidth="1"/>
    <col min="17" max="17" width="7.33203125" style="204" customWidth="1"/>
    <col min="18" max="21" width="7.33203125" style="205" customWidth="1"/>
    <col min="22" max="23" width="7.33203125" style="204" customWidth="1"/>
    <col min="24" max="24" width="7.33203125" style="205" customWidth="1"/>
    <col min="25" max="25" width="7.33203125" style="204" customWidth="1"/>
    <col min="26" max="26" width="7.33203125" style="205" customWidth="1"/>
    <col min="27" max="27" width="7.33203125" style="204" customWidth="1"/>
    <col min="28" max="28" width="7.33203125" style="205" customWidth="1"/>
    <col min="29" max="29" width="7.33203125" style="204" customWidth="1"/>
    <col min="30" max="31" width="7.33203125" style="205" customWidth="1"/>
    <col min="32" max="32" width="7.33203125" style="204" customWidth="1"/>
    <col min="33" max="33" width="7.33203125" style="205" customWidth="1"/>
    <col min="34" max="34" width="7.33203125" style="204" customWidth="1"/>
    <col min="35" max="35" width="7.33203125" style="205" customWidth="1"/>
    <col min="36" max="36" width="7.33203125" style="204" customWidth="1"/>
    <col min="37" max="37" width="7.33203125" style="205" customWidth="1"/>
    <col min="38" max="38" width="7.33203125" style="204" customWidth="1"/>
    <col min="39" max="39" width="7.33203125" style="205" customWidth="1"/>
    <col min="40" max="40" width="7.33203125" style="204" customWidth="1"/>
    <col min="41" max="41" width="7.33203125" style="205" customWidth="1"/>
    <col min="42" max="42" width="7.33203125" style="204" customWidth="1"/>
    <col min="43" max="45" width="7.33203125" style="205" customWidth="1"/>
    <col min="46" max="46" width="7.33203125" style="204" customWidth="1"/>
    <col min="47" max="47" width="7.33203125" style="205" customWidth="1"/>
    <col min="48" max="48" width="7.33203125" style="204" customWidth="1"/>
    <col min="49" max="49" width="7.33203125" style="205" customWidth="1"/>
    <col min="50" max="52" width="7.33203125" style="204" customWidth="1"/>
    <col min="53" max="53" width="7.33203125" style="205" customWidth="1"/>
    <col min="54" max="54" width="7.33203125" style="204" customWidth="1"/>
    <col min="55" max="55" width="7.33203125" style="205" customWidth="1"/>
    <col min="56" max="56" width="7.33203125" style="204" customWidth="1"/>
    <col min="57" max="59" width="7.33203125" style="205" customWidth="1"/>
    <col min="60" max="62" width="7.33203125" style="204" customWidth="1"/>
    <col min="63" max="63" width="7.33203125" style="205" customWidth="1"/>
    <col min="64" max="64" width="7.33203125" style="204" customWidth="1"/>
    <col min="65" max="66" width="7.33203125" style="205" customWidth="1"/>
    <col min="67" max="67" width="7.33203125" style="204" customWidth="1"/>
    <col min="68" max="68" width="7.33203125" style="205" customWidth="1"/>
    <col min="69" max="69" width="2.16015625" style="8" customWidth="1"/>
    <col min="70" max="16384" width="9.16015625" style="8" customWidth="1"/>
  </cols>
  <sheetData>
    <row r="1" ht="9.9" customHeight="1"/>
    <row r="2" spans="2:6" ht="19.8">
      <c r="B2" s="206" t="s">
        <v>1081</v>
      </c>
      <c r="C2" s="207"/>
      <c r="D2" s="208"/>
      <c r="E2" s="208"/>
      <c r="F2" s="209"/>
    </row>
    <row r="3" ht="18" customHeight="1">
      <c r="B3" s="206" t="s">
        <v>1080</v>
      </c>
    </row>
    <row r="4" ht="7.5" customHeight="1">
      <c r="B4" s="206"/>
    </row>
    <row r="5" spans="2:6" ht="18">
      <c r="B5" s="210" t="s">
        <v>1079</v>
      </c>
      <c r="C5" s="207"/>
      <c r="D5" s="208"/>
      <c r="E5" s="208"/>
      <c r="F5" s="209"/>
    </row>
    <row r="6" ht="9.9" customHeight="1" thickBot="1"/>
    <row r="7" spans="1:68" s="219" customFormat="1" ht="14.4">
      <c r="A7" s="211"/>
      <c r="B7" s="212" t="s">
        <v>1073</v>
      </c>
      <c r="C7" s="213" t="s">
        <v>1072</v>
      </c>
      <c r="D7" s="214" t="s">
        <v>1071</v>
      </c>
      <c r="E7" s="214" t="s">
        <v>679</v>
      </c>
      <c r="F7" s="215"/>
      <c r="G7" s="216" t="s">
        <v>1070</v>
      </c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8"/>
    </row>
    <row r="8" spans="1:68" s="219" customFormat="1" ht="15" thickBot="1">
      <c r="A8" s="220"/>
      <c r="B8" s="221"/>
      <c r="C8" s="222"/>
      <c r="D8" s="223"/>
      <c r="E8" s="223"/>
      <c r="F8" s="215"/>
      <c r="G8" s="224" t="s">
        <v>1069</v>
      </c>
      <c r="H8" s="225" t="s">
        <v>1068</v>
      </c>
      <c r="I8" s="226">
        <v>601</v>
      </c>
      <c r="J8" s="225" t="s">
        <v>1067</v>
      </c>
      <c r="K8" s="226">
        <v>602</v>
      </c>
      <c r="L8" s="225" t="s">
        <v>1066</v>
      </c>
      <c r="M8" s="226">
        <v>603</v>
      </c>
      <c r="N8" s="225">
        <v>604</v>
      </c>
      <c r="O8" s="226">
        <v>605</v>
      </c>
      <c r="P8" s="225">
        <v>606</v>
      </c>
      <c r="Q8" s="226">
        <v>607</v>
      </c>
      <c r="R8" s="225">
        <v>608</v>
      </c>
      <c r="S8" s="226">
        <v>609</v>
      </c>
      <c r="T8" s="225">
        <v>610</v>
      </c>
      <c r="U8" s="226">
        <v>611</v>
      </c>
      <c r="V8" s="225">
        <v>612</v>
      </c>
      <c r="W8" s="226">
        <v>613</v>
      </c>
      <c r="X8" s="225">
        <v>614</v>
      </c>
      <c r="Y8" s="226">
        <v>615</v>
      </c>
      <c r="Z8" s="225">
        <v>616</v>
      </c>
      <c r="AA8" s="226">
        <v>617</v>
      </c>
      <c r="AB8" s="225">
        <v>618</v>
      </c>
      <c r="AC8" s="226">
        <v>619</v>
      </c>
      <c r="AD8" s="225" t="s">
        <v>1065</v>
      </c>
      <c r="AE8" s="226">
        <v>620</v>
      </c>
      <c r="AF8" s="225">
        <v>621</v>
      </c>
      <c r="AG8" s="226">
        <v>622</v>
      </c>
      <c r="AH8" s="225">
        <v>623</v>
      </c>
      <c r="AI8" s="226">
        <v>624</v>
      </c>
      <c r="AJ8" s="225">
        <v>625</v>
      </c>
      <c r="AK8" s="226">
        <v>626</v>
      </c>
      <c r="AL8" s="225">
        <v>629</v>
      </c>
      <c r="AM8" s="226">
        <v>630</v>
      </c>
      <c r="AN8" s="225">
        <v>632</v>
      </c>
      <c r="AO8" s="226">
        <v>633</v>
      </c>
      <c r="AP8" s="225">
        <v>634</v>
      </c>
      <c r="AQ8" s="226">
        <v>635</v>
      </c>
      <c r="AR8" s="225">
        <v>636</v>
      </c>
      <c r="AS8" s="226">
        <v>637</v>
      </c>
      <c r="AT8" s="225">
        <v>642</v>
      </c>
      <c r="AU8" s="226">
        <v>643</v>
      </c>
      <c r="AV8" s="225">
        <v>644</v>
      </c>
      <c r="AW8" s="226">
        <v>645</v>
      </c>
      <c r="AX8" s="225" t="s">
        <v>1064</v>
      </c>
      <c r="AY8" s="226">
        <v>646</v>
      </c>
      <c r="AZ8" s="225">
        <v>647</v>
      </c>
      <c r="BA8" s="226">
        <v>648</v>
      </c>
      <c r="BB8" s="225" t="s">
        <v>1063</v>
      </c>
      <c r="BC8" s="226">
        <v>649</v>
      </c>
      <c r="BD8" s="225">
        <v>650</v>
      </c>
      <c r="BE8" s="226" t="s">
        <v>1062</v>
      </c>
      <c r="BF8" s="225">
        <v>651</v>
      </c>
      <c r="BG8" s="226">
        <v>652</v>
      </c>
      <c r="BH8" s="225">
        <v>653</v>
      </c>
      <c r="BI8" s="226">
        <v>654</v>
      </c>
      <c r="BJ8" s="225">
        <v>655</v>
      </c>
      <c r="BK8" s="226">
        <v>656</v>
      </c>
      <c r="BL8" s="225">
        <v>657</v>
      </c>
      <c r="BM8" s="226">
        <v>658</v>
      </c>
      <c r="BN8" s="225">
        <v>659</v>
      </c>
      <c r="BO8" s="226">
        <v>660</v>
      </c>
      <c r="BP8" s="227">
        <v>661</v>
      </c>
    </row>
    <row r="9" spans="1:68" ht="14.4">
      <c r="A9" s="228">
        <v>1</v>
      </c>
      <c r="B9" s="229" t="s">
        <v>1078</v>
      </c>
      <c r="C9" s="230">
        <f>SUM(G9:BP9)</f>
        <v>19</v>
      </c>
      <c r="D9" s="265"/>
      <c r="E9" s="231">
        <f>C9*D9</f>
        <v>0</v>
      </c>
      <c r="F9" s="232"/>
      <c r="G9" s="233"/>
      <c r="H9" s="234"/>
      <c r="I9" s="235"/>
      <c r="J9" s="234"/>
      <c r="K9" s="235"/>
      <c r="L9" s="234"/>
      <c r="M9" s="235"/>
      <c r="N9" s="234">
        <v>3</v>
      </c>
      <c r="O9" s="235"/>
      <c r="P9" s="234"/>
      <c r="Q9" s="235"/>
      <c r="R9" s="234"/>
      <c r="S9" s="235"/>
      <c r="T9" s="234"/>
      <c r="U9" s="235"/>
      <c r="V9" s="234">
        <v>4</v>
      </c>
      <c r="W9" s="235"/>
      <c r="X9" s="234"/>
      <c r="Y9" s="235"/>
      <c r="Z9" s="234"/>
      <c r="AA9" s="235"/>
      <c r="AB9" s="234"/>
      <c r="AC9" s="235">
        <v>4</v>
      </c>
      <c r="AD9" s="234"/>
      <c r="AE9" s="235"/>
      <c r="AF9" s="234"/>
      <c r="AG9" s="235"/>
      <c r="AH9" s="234"/>
      <c r="AI9" s="235"/>
      <c r="AJ9" s="234"/>
      <c r="AK9" s="235"/>
      <c r="AL9" s="234"/>
      <c r="AM9" s="235"/>
      <c r="AN9" s="234"/>
      <c r="AO9" s="235"/>
      <c r="AP9" s="234"/>
      <c r="AQ9" s="235"/>
      <c r="AR9" s="234"/>
      <c r="AS9" s="235"/>
      <c r="AT9" s="234"/>
      <c r="AU9" s="235"/>
      <c r="AV9" s="234">
        <v>4</v>
      </c>
      <c r="AW9" s="235"/>
      <c r="AX9" s="234"/>
      <c r="AY9" s="235"/>
      <c r="AZ9" s="234"/>
      <c r="BA9" s="235"/>
      <c r="BB9" s="234"/>
      <c r="BC9" s="235"/>
      <c r="BD9" s="234"/>
      <c r="BE9" s="235"/>
      <c r="BF9" s="234"/>
      <c r="BG9" s="235"/>
      <c r="BH9" s="234"/>
      <c r="BI9" s="235"/>
      <c r="BJ9" s="234"/>
      <c r="BK9" s="235"/>
      <c r="BL9" s="234">
        <v>4</v>
      </c>
      <c r="BM9" s="235"/>
      <c r="BN9" s="234"/>
      <c r="BO9" s="235"/>
      <c r="BP9" s="236"/>
    </row>
    <row r="10" spans="1:68" ht="13.5">
      <c r="A10" s="228">
        <v>2</v>
      </c>
      <c r="B10" s="237" t="s">
        <v>1077</v>
      </c>
      <c r="C10" s="230">
        <f>SUM(G10:BP10)</f>
        <v>1</v>
      </c>
      <c r="D10" s="265"/>
      <c r="E10" s="238">
        <f>C10*D10</f>
        <v>0</v>
      </c>
      <c r="G10" s="233">
        <v>1</v>
      </c>
      <c r="H10" s="234"/>
      <c r="I10" s="235"/>
      <c r="J10" s="234"/>
      <c r="K10" s="235"/>
      <c r="L10" s="234"/>
      <c r="M10" s="235"/>
      <c r="N10" s="234"/>
      <c r="O10" s="235"/>
      <c r="P10" s="234"/>
      <c r="Q10" s="235"/>
      <c r="R10" s="234"/>
      <c r="S10" s="235"/>
      <c r="T10" s="234"/>
      <c r="U10" s="235"/>
      <c r="V10" s="234"/>
      <c r="W10" s="235"/>
      <c r="X10" s="234"/>
      <c r="Y10" s="235"/>
      <c r="Z10" s="234"/>
      <c r="AA10" s="235"/>
      <c r="AB10" s="234"/>
      <c r="AC10" s="235"/>
      <c r="AD10" s="234"/>
      <c r="AE10" s="235"/>
      <c r="AF10" s="234"/>
      <c r="AG10" s="235"/>
      <c r="AH10" s="234"/>
      <c r="AI10" s="235"/>
      <c r="AJ10" s="234"/>
      <c r="AK10" s="235"/>
      <c r="AL10" s="234"/>
      <c r="AM10" s="235"/>
      <c r="AN10" s="234"/>
      <c r="AO10" s="235"/>
      <c r="AP10" s="234"/>
      <c r="AQ10" s="235"/>
      <c r="AR10" s="234"/>
      <c r="AS10" s="235"/>
      <c r="AT10" s="234"/>
      <c r="AU10" s="235"/>
      <c r="AV10" s="234"/>
      <c r="AW10" s="235"/>
      <c r="AX10" s="234"/>
      <c r="AY10" s="235"/>
      <c r="AZ10" s="234"/>
      <c r="BA10" s="235"/>
      <c r="BB10" s="234"/>
      <c r="BC10" s="235"/>
      <c r="BD10" s="234"/>
      <c r="BE10" s="235"/>
      <c r="BF10" s="234"/>
      <c r="BG10" s="235"/>
      <c r="BH10" s="234"/>
      <c r="BI10" s="235"/>
      <c r="BJ10" s="234"/>
      <c r="BK10" s="235"/>
      <c r="BL10" s="234"/>
      <c r="BM10" s="235"/>
      <c r="BN10" s="234"/>
      <c r="BO10" s="235"/>
      <c r="BP10" s="236"/>
    </row>
    <row r="11" spans="1:68" ht="15" thickBot="1">
      <c r="A11" s="228">
        <v>3</v>
      </c>
      <c r="B11" s="239" t="s">
        <v>1076</v>
      </c>
      <c r="C11" s="240">
        <f>SUM(G11:BP11)</f>
        <v>5</v>
      </c>
      <c r="D11" s="266"/>
      <c r="E11" s="241">
        <f>C11*D11</f>
        <v>0</v>
      </c>
      <c r="F11" s="232"/>
      <c r="G11" s="242"/>
      <c r="H11" s="243"/>
      <c r="I11" s="244"/>
      <c r="J11" s="243"/>
      <c r="K11" s="244"/>
      <c r="L11" s="243"/>
      <c r="M11" s="244"/>
      <c r="N11" s="243">
        <v>1</v>
      </c>
      <c r="O11" s="244"/>
      <c r="P11" s="243"/>
      <c r="Q11" s="244"/>
      <c r="R11" s="243"/>
      <c r="S11" s="244"/>
      <c r="T11" s="243"/>
      <c r="U11" s="244"/>
      <c r="V11" s="243">
        <v>1</v>
      </c>
      <c r="W11" s="244"/>
      <c r="X11" s="243"/>
      <c r="Y11" s="244"/>
      <c r="Z11" s="243"/>
      <c r="AA11" s="244"/>
      <c r="AB11" s="243"/>
      <c r="AC11" s="244">
        <v>1</v>
      </c>
      <c r="AD11" s="243"/>
      <c r="AE11" s="244"/>
      <c r="AF11" s="243"/>
      <c r="AG11" s="244"/>
      <c r="AH11" s="243"/>
      <c r="AI11" s="244"/>
      <c r="AJ11" s="243"/>
      <c r="AK11" s="244"/>
      <c r="AL11" s="243"/>
      <c r="AM11" s="244"/>
      <c r="AN11" s="243"/>
      <c r="AO11" s="244"/>
      <c r="AP11" s="243"/>
      <c r="AQ11" s="244"/>
      <c r="AR11" s="243"/>
      <c r="AS11" s="244"/>
      <c r="AT11" s="243"/>
      <c r="AU11" s="244"/>
      <c r="AV11" s="243">
        <v>1</v>
      </c>
      <c r="AW11" s="244"/>
      <c r="AX11" s="243"/>
      <c r="AY11" s="244"/>
      <c r="AZ11" s="243"/>
      <c r="BA11" s="244"/>
      <c r="BB11" s="243"/>
      <c r="BC11" s="244"/>
      <c r="BD11" s="243"/>
      <c r="BE11" s="244"/>
      <c r="BF11" s="243"/>
      <c r="BG11" s="244"/>
      <c r="BH11" s="243"/>
      <c r="BI11" s="244"/>
      <c r="BJ11" s="243"/>
      <c r="BK11" s="244"/>
      <c r="BL11" s="243">
        <v>1</v>
      </c>
      <c r="BM11" s="244"/>
      <c r="BN11" s="243"/>
      <c r="BO11" s="244"/>
      <c r="BP11" s="245"/>
    </row>
    <row r="13" spans="2:5" ht="14.4">
      <c r="B13" s="219" t="s">
        <v>1075</v>
      </c>
      <c r="D13" s="246" t="s">
        <v>1028</v>
      </c>
      <c r="E13" s="208">
        <f>SUM(E9:E11)</f>
        <v>0</v>
      </c>
    </row>
    <row r="14" spans="4:5" ht="14.4">
      <c r="D14" s="246"/>
      <c r="E14" s="208"/>
    </row>
    <row r="15" spans="2:6" ht="18">
      <c r="B15" s="210" t="s">
        <v>1074</v>
      </c>
      <c r="C15" s="207"/>
      <c r="D15" s="208"/>
      <c r="E15" s="208"/>
      <c r="F15" s="209"/>
    </row>
    <row r="16" ht="9.9" customHeight="1" thickBot="1"/>
    <row r="17" spans="1:68" s="219" customFormat="1" ht="15" thickBot="1">
      <c r="A17" s="247"/>
      <c r="B17" s="212" t="s">
        <v>1073</v>
      </c>
      <c r="C17" s="213" t="s">
        <v>1072</v>
      </c>
      <c r="D17" s="214" t="s">
        <v>1071</v>
      </c>
      <c r="E17" s="214" t="s">
        <v>679</v>
      </c>
      <c r="F17" s="215"/>
      <c r="G17" s="248" t="s">
        <v>1070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50"/>
    </row>
    <row r="18" spans="1:68" s="219" customFormat="1" ht="15" thickBot="1">
      <c r="A18" s="247"/>
      <c r="B18" s="221"/>
      <c r="C18" s="222"/>
      <c r="D18" s="223"/>
      <c r="E18" s="223"/>
      <c r="F18" s="215"/>
      <c r="G18" s="251" t="s">
        <v>1069</v>
      </c>
      <c r="H18" s="252" t="s">
        <v>1068</v>
      </c>
      <c r="I18" s="253">
        <v>601</v>
      </c>
      <c r="J18" s="252" t="s">
        <v>1067</v>
      </c>
      <c r="K18" s="253">
        <v>602</v>
      </c>
      <c r="L18" s="252" t="s">
        <v>1066</v>
      </c>
      <c r="M18" s="253">
        <v>603</v>
      </c>
      <c r="N18" s="252">
        <v>604</v>
      </c>
      <c r="O18" s="253">
        <v>605</v>
      </c>
      <c r="P18" s="252">
        <v>606</v>
      </c>
      <c r="Q18" s="253">
        <v>607</v>
      </c>
      <c r="R18" s="252">
        <v>608</v>
      </c>
      <c r="S18" s="253">
        <v>609</v>
      </c>
      <c r="T18" s="252">
        <v>610</v>
      </c>
      <c r="U18" s="253">
        <v>611</v>
      </c>
      <c r="V18" s="252">
        <v>612</v>
      </c>
      <c r="W18" s="253">
        <v>613</v>
      </c>
      <c r="X18" s="252">
        <v>614</v>
      </c>
      <c r="Y18" s="253">
        <v>615</v>
      </c>
      <c r="Z18" s="252">
        <v>616</v>
      </c>
      <c r="AA18" s="253">
        <v>617</v>
      </c>
      <c r="AB18" s="252">
        <v>618</v>
      </c>
      <c r="AC18" s="253">
        <v>619</v>
      </c>
      <c r="AD18" s="252" t="s">
        <v>1065</v>
      </c>
      <c r="AE18" s="253">
        <v>620</v>
      </c>
      <c r="AF18" s="252">
        <v>621</v>
      </c>
      <c r="AG18" s="253">
        <v>622</v>
      </c>
      <c r="AH18" s="252">
        <v>623</v>
      </c>
      <c r="AI18" s="253">
        <v>624</v>
      </c>
      <c r="AJ18" s="252">
        <v>625</v>
      </c>
      <c r="AK18" s="253">
        <v>626</v>
      </c>
      <c r="AL18" s="252">
        <v>629</v>
      </c>
      <c r="AM18" s="253">
        <v>630</v>
      </c>
      <c r="AN18" s="252">
        <v>632</v>
      </c>
      <c r="AO18" s="253">
        <v>633</v>
      </c>
      <c r="AP18" s="252">
        <v>634</v>
      </c>
      <c r="AQ18" s="253">
        <v>635</v>
      </c>
      <c r="AR18" s="252">
        <v>636</v>
      </c>
      <c r="AS18" s="253">
        <v>637</v>
      </c>
      <c r="AT18" s="252">
        <v>642</v>
      </c>
      <c r="AU18" s="253">
        <v>643</v>
      </c>
      <c r="AV18" s="252">
        <v>644</v>
      </c>
      <c r="AW18" s="253">
        <v>645</v>
      </c>
      <c r="AX18" s="252" t="s">
        <v>1064</v>
      </c>
      <c r="AY18" s="253">
        <v>646</v>
      </c>
      <c r="AZ18" s="252">
        <v>647</v>
      </c>
      <c r="BA18" s="253">
        <v>648</v>
      </c>
      <c r="BB18" s="252" t="s">
        <v>1063</v>
      </c>
      <c r="BC18" s="253">
        <v>649</v>
      </c>
      <c r="BD18" s="252">
        <v>650</v>
      </c>
      <c r="BE18" s="253" t="s">
        <v>1062</v>
      </c>
      <c r="BF18" s="252">
        <v>651</v>
      </c>
      <c r="BG18" s="253">
        <v>652</v>
      </c>
      <c r="BH18" s="252">
        <v>653</v>
      </c>
      <c r="BI18" s="253">
        <v>654</v>
      </c>
      <c r="BJ18" s="252">
        <v>655</v>
      </c>
      <c r="BK18" s="253">
        <v>656</v>
      </c>
      <c r="BL18" s="252">
        <v>657</v>
      </c>
      <c r="BM18" s="253">
        <v>658</v>
      </c>
      <c r="BN18" s="252">
        <v>659</v>
      </c>
      <c r="BO18" s="253">
        <v>660</v>
      </c>
      <c r="BP18" s="254">
        <v>661</v>
      </c>
    </row>
    <row r="19" spans="1:68" ht="13.5">
      <c r="A19" s="200">
        <v>4</v>
      </c>
      <c r="B19" s="255" t="s">
        <v>1061</v>
      </c>
      <c r="C19" s="256">
        <f aca="true" t="shared" si="0" ref="C19:C49">SUM(G19:BP19)</f>
        <v>1</v>
      </c>
      <c r="D19" s="267"/>
      <c r="E19" s="257">
        <f aca="true" t="shared" si="1" ref="E19:E46">C19*D19</f>
        <v>0</v>
      </c>
      <c r="G19" s="258"/>
      <c r="H19" s="259"/>
      <c r="I19" s="260"/>
      <c r="J19" s="259"/>
      <c r="K19" s="260"/>
      <c r="L19" s="259"/>
      <c r="M19" s="260"/>
      <c r="N19" s="259"/>
      <c r="O19" s="260"/>
      <c r="P19" s="259"/>
      <c r="Q19" s="260"/>
      <c r="R19" s="259"/>
      <c r="S19" s="260"/>
      <c r="T19" s="259"/>
      <c r="U19" s="260"/>
      <c r="V19" s="261">
        <v>1</v>
      </c>
      <c r="W19" s="262"/>
      <c r="X19" s="259"/>
      <c r="Y19" s="260"/>
      <c r="Z19" s="259"/>
      <c r="AA19" s="260"/>
      <c r="AB19" s="259"/>
      <c r="AC19" s="260"/>
      <c r="AD19" s="259"/>
      <c r="AE19" s="260"/>
      <c r="AF19" s="259"/>
      <c r="AG19" s="260"/>
      <c r="AH19" s="259"/>
      <c r="AI19" s="260"/>
      <c r="AJ19" s="259"/>
      <c r="AK19" s="260"/>
      <c r="AL19" s="259"/>
      <c r="AM19" s="260"/>
      <c r="AN19" s="259"/>
      <c r="AO19" s="260"/>
      <c r="AP19" s="259"/>
      <c r="AQ19" s="260"/>
      <c r="AR19" s="259"/>
      <c r="AS19" s="260"/>
      <c r="AT19" s="259"/>
      <c r="AU19" s="260"/>
      <c r="AV19" s="259"/>
      <c r="AW19" s="260"/>
      <c r="AX19" s="259"/>
      <c r="AY19" s="260"/>
      <c r="AZ19" s="259"/>
      <c r="BA19" s="260"/>
      <c r="BB19" s="259"/>
      <c r="BC19" s="260"/>
      <c r="BD19" s="259"/>
      <c r="BE19" s="260"/>
      <c r="BF19" s="259"/>
      <c r="BG19" s="260"/>
      <c r="BH19" s="259"/>
      <c r="BI19" s="260"/>
      <c r="BJ19" s="259"/>
      <c r="BK19" s="260"/>
      <c r="BL19" s="259"/>
      <c r="BM19" s="260"/>
      <c r="BN19" s="259"/>
      <c r="BO19" s="260"/>
      <c r="BP19" s="263"/>
    </row>
    <row r="20" spans="1:68" ht="13.5">
      <c r="A20" s="200">
        <f aca="true" t="shared" si="2" ref="A20:A49">A19+1</f>
        <v>5</v>
      </c>
      <c r="B20" s="237" t="s">
        <v>1060</v>
      </c>
      <c r="C20" s="230">
        <f t="shared" si="0"/>
        <v>1</v>
      </c>
      <c r="D20" s="265"/>
      <c r="E20" s="238">
        <f t="shared" si="1"/>
        <v>0</v>
      </c>
      <c r="G20" s="233"/>
      <c r="H20" s="234"/>
      <c r="I20" s="235"/>
      <c r="J20" s="234"/>
      <c r="K20" s="235"/>
      <c r="L20" s="234"/>
      <c r="M20" s="235"/>
      <c r="N20" s="234">
        <v>1</v>
      </c>
      <c r="O20" s="235"/>
      <c r="P20" s="234"/>
      <c r="Q20" s="235"/>
      <c r="R20" s="234"/>
      <c r="S20" s="235"/>
      <c r="T20" s="234"/>
      <c r="U20" s="235"/>
      <c r="V20" s="234"/>
      <c r="W20" s="235"/>
      <c r="X20" s="234"/>
      <c r="Y20" s="235"/>
      <c r="Z20" s="234"/>
      <c r="AA20" s="235"/>
      <c r="AB20" s="234"/>
      <c r="AC20" s="235"/>
      <c r="AD20" s="234"/>
      <c r="AE20" s="235"/>
      <c r="AF20" s="234"/>
      <c r="AG20" s="235"/>
      <c r="AH20" s="234"/>
      <c r="AI20" s="235"/>
      <c r="AJ20" s="234"/>
      <c r="AK20" s="235"/>
      <c r="AL20" s="234"/>
      <c r="AM20" s="235"/>
      <c r="AN20" s="234"/>
      <c r="AO20" s="235"/>
      <c r="AP20" s="234"/>
      <c r="AQ20" s="235"/>
      <c r="AR20" s="234"/>
      <c r="AS20" s="235"/>
      <c r="AT20" s="234"/>
      <c r="AU20" s="235"/>
      <c r="AV20" s="234"/>
      <c r="AW20" s="235"/>
      <c r="AX20" s="234"/>
      <c r="AY20" s="235"/>
      <c r="AZ20" s="234"/>
      <c r="BA20" s="235"/>
      <c r="BB20" s="234"/>
      <c r="BC20" s="235"/>
      <c r="BD20" s="234"/>
      <c r="BE20" s="235"/>
      <c r="BF20" s="234"/>
      <c r="BG20" s="235"/>
      <c r="BH20" s="234"/>
      <c r="BI20" s="235"/>
      <c r="BJ20" s="234"/>
      <c r="BK20" s="235"/>
      <c r="BL20" s="234"/>
      <c r="BM20" s="235"/>
      <c r="BN20" s="234"/>
      <c r="BO20" s="235"/>
      <c r="BP20" s="236"/>
    </row>
    <row r="21" spans="1:68" ht="13.5">
      <c r="A21" s="200">
        <f t="shared" si="2"/>
        <v>6</v>
      </c>
      <c r="B21" s="237" t="s">
        <v>1059</v>
      </c>
      <c r="C21" s="230">
        <f t="shared" si="0"/>
        <v>1</v>
      </c>
      <c r="D21" s="265"/>
      <c r="E21" s="238">
        <f t="shared" si="1"/>
        <v>0</v>
      </c>
      <c r="G21" s="233"/>
      <c r="H21" s="234"/>
      <c r="I21" s="235"/>
      <c r="J21" s="234"/>
      <c r="K21" s="235"/>
      <c r="L21" s="234"/>
      <c r="M21" s="235"/>
      <c r="N21" s="234"/>
      <c r="O21" s="235"/>
      <c r="P21" s="234"/>
      <c r="Q21" s="235"/>
      <c r="R21" s="234"/>
      <c r="S21" s="235"/>
      <c r="T21" s="234"/>
      <c r="U21" s="235"/>
      <c r="V21" s="234"/>
      <c r="W21" s="235"/>
      <c r="X21" s="234"/>
      <c r="Y21" s="235"/>
      <c r="Z21" s="234"/>
      <c r="AA21" s="235"/>
      <c r="AB21" s="234"/>
      <c r="AC21" s="235">
        <v>1</v>
      </c>
      <c r="AD21" s="234"/>
      <c r="AE21" s="235"/>
      <c r="AF21" s="234"/>
      <c r="AG21" s="235"/>
      <c r="AH21" s="234"/>
      <c r="AI21" s="235"/>
      <c r="AJ21" s="234"/>
      <c r="AK21" s="235"/>
      <c r="AL21" s="234"/>
      <c r="AM21" s="235"/>
      <c r="AN21" s="234"/>
      <c r="AO21" s="235"/>
      <c r="AP21" s="234"/>
      <c r="AQ21" s="235"/>
      <c r="AR21" s="234"/>
      <c r="AS21" s="235"/>
      <c r="AT21" s="234"/>
      <c r="AU21" s="235"/>
      <c r="AV21" s="234"/>
      <c r="AW21" s="235"/>
      <c r="AX21" s="234"/>
      <c r="AY21" s="235"/>
      <c r="AZ21" s="234"/>
      <c r="BA21" s="235"/>
      <c r="BB21" s="234"/>
      <c r="BC21" s="235"/>
      <c r="BD21" s="234"/>
      <c r="BE21" s="235"/>
      <c r="BF21" s="234"/>
      <c r="BG21" s="235"/>
      <c r="BH21" s="234"/>
      <c r="BI21" s="235"/>
      <c r="BJ21" s="234"/>
      <c r="BK21" s="235"/>
      <c r="BL21" s="234"/>
      <c r="BM21" s="235"/>
      <c r="BN21" s="234"/>
      <c r="BO21" s="235"/>
      <c r="BP21" s="236"/>
    </row>
    <row r="22" spans="1:68" ht="13.5">
      <c r="A22" s="200">
        <f t="shared" si="2"/>
        <v>7</v>
      </c>
      <c r="B22" s="237" t="s">
        <v>1058</v>
      </c>
      <c r="C22" s="230">
        <f t="shared" si="0"/>
        <v>1</v>
      </c>
      <c r="D22" s="265"/>
      <c r="E22" s="238">
        <f t="shared" si="1"/>
        <v>0</v>
      </c>
      <c r="G22" s="233"/>
      <c r="H22" s="234"/>
      <c r="I22" s="235"/>
      <c r="J22" s="234"/>
      <c r="K22" s="235"/>
      <c r="L22" s="234"/>
      <c r="M22" s="235"/>
      <c r="N22" s="234"/>
      <c r="O22" s="235"/>
      <c r="P22" s="234"/>
      <c r="Q22" s="235"/>
      <c r="R22" s="234"/>
      <c r="S22" s="235"/>
      <c r="T22" s="234"/>
      <c r="U22" s="235"/>
      <c r="V22" s="234"/>
      <c r="W22" s="235"/>
      <c r="X22" s="234"/>
      <c r="Y22" s="235"/>
      <c r="Z22" s="234"/>
      <c r="AA22" s="235"/>
      <c r="AB22" s="234"/>
      <c r="AC22" s="235"/>
      <c r="AD22" s="234"/>
      <c r="AE22" s="235"/>
      <c r="AF22" s="234"/>
      <c r="AG22" s="235"/>
      <c r="AH22" s="234"/>
      <c r="AI22" s="235"/>
      <c r="AJ22" s="234"/>
      <c r="AK22" s="235"/>
      <c r="AL22" s="234"/>
      <c r="AM22" s="235"/>
      <c r="AN22" s="234"/>
      <c r="AO22" s="235"/>
      <c r="AP22" s="234"/>
      <c r="AQ22" s="235"/>
      <c r="AR22" s="234"/>
      <c r="AS22" s="235"/>
      <c r="AT22" s="234"/>
      <c r="AU22" s="235"/>
      <c r="AV22" s="234">
        <v>1</v>
      </c>
      <c r="AW22" s="235"/>
      <c r="AX22" s="234"/>
      <c r="AY22" s="235"/>
      <c r="AZ22" s="234"/>
      <c r="BA22" s="235"/>
      <c r="BB22" s="234"/>
      <c r="BC22" s="235"/>
      <c r="BD22" s="234"/>
      <c r="BE22" s="235"/>
      <c r="BF22" s="234"/>
      <c r="BG22" s="235"/>
      <c r="BH22" s="234"/>
      <c r="BI22" s="235"/>
      <c r="BJ22" s="234"/>
      <c r="BK22" s="235"/>
      <c r="BL22" s="234"/>
      <c r="BM22" s="235"/>
      <c r="BN22" s="234"/>
      <c r="BO22" s="235"/>
      <c r="BP22" s="236"/>
    </row>
    <row r="23" spans="1:68" ht="13.5">
      <c r="A23" s="200">
        <f t="shared" si="2"/>
        <v>8</v>
      </c>
      <c r="B23" s="237" t="s">
        <v>1057</v>
      </c>
      <c r="C23" s="230">
        <f t="shared" si="0"/>
        <v>1</v>
      </c>
      <c r="D23" s="265"/>
      <c r="E23" s="238">
        <f t="shared" si="1"/>
        <v>0</v>
      </c>
      <c r="G23" s="233"/>
      <c r="H23" s="234"/>
      <c r="I23" s="235"/>
      <c r="J23" s="234"/>
      <c r="K23" s="235"/>
      <c r="L23" s="234"/>
      <c r="M23" s="235"/>
      <c r="N23" s="234"/>
      <c r="O23" s="235"/>
      <c r="P23" s="234"/>
      <c r="Q23" s="235"/>
      <c r="R23" s="234"/>
      <c r="S23" s="235"/>
      <c r="T23" s="234"/>
      <c r="U23" s="235"/>
      <c r="V23" s="234"/>
      <c r="W23" s="235"/>
      <c r="X23" s="234"/>
      <c r="Y23" s="235"/>
      <c r="Z23" s="234"/>
      <c r="AA23" s="235"/>
      <c r="AB23" s="234"/>
      <c r="AC23" s="235"/>
      <c r="AD23" s="234"/>
      <c r="AE23" s="235"/>
      <c r="AF23" s="234"/>
      <c r="AG23" s="235"/>
      <c r="AH23" s="234"/>
      <c r="AI23" s="235"/>
      <c r="AJ23" s="234"/>
      <c r="AK23" s="235"/>
      <c r="AL23" s="234"/>
      <c r="AM23" s="235"/>
      <c r="AN23" s="234"/>
      <c r="AO23" s="235"/>
      <c r="AP23" s="234"/>
      <c r="AQ23" s="235"/>
      <c r="AR23" s="234"/>
      <c r="AS23" s="235"/>
      <c r="AT23" s="234"/>
      <c r="AU23" s="235"/>
      <c r="AV23" s="234"/>
      <c r="AW23" s="235"/>
      <c r="AX23" s="234"/>
      <c r="AY23" s="235"/>
      <c r="AZ23" s="234"/>
      <c r="BA23" s="235"/>
      <c r="BB23" s="234"/>
      <c r="BC23" s="235"/>
      <c r="BD23" s="234"/>
      <c r="BE23" s="235"/>
      <c r="BF23" s="234"/>
      <c r="BG23" s="235"/>
      <c r="BH23" s="234"/>
      <c r="BI23" s="235"/>
      <c r="BJ23" s="234"/>
      <c r="BK23" s="235"/>
      <c r="BL23" s="234">
        <v>1</v>
      </c>
      <c r="BM23" s="235"/>
      <c r="BN23" s="234"/>
      <c r="BO23" s="235"/>
      <c r="BP23" s="236"/>
    </row>
    <row r="24" spans="1:68" ht="13.5">
      <c r="A24" s="200">
        <f t="shared" si="2"/>
        <v>9</v>
      </c>
      <c r="B24" s="255" t="s">
        <v>1056</v>
      </c>
      <c r="C24" s="230">
        <f t="shared" si="0"/>
        <v>1</v>
      </c>
      <c r="D24" s="265"/>
      <c r="E24" s="238">
        <f t="shared" si="1"/>
        <v>0</v>
      </c>
      <c r="G24" s="233"/>
      <c r="H24" s="234"/>
      <c r="I24" s="235"/>
      <c r="J24" s="234"/>
      <c r="K24" s="235"/>
      <c r="L24" s="234"/>
      <c r="M24" s="235"/>
      <c r="N24" s="234"/>
      <c r="O24" s="235"/>
      <c r="P24" s="234"/>
      <c r="Q24" s="235"/>
      <c r="R24" s="234"/>
      <c r="S24" s="235"/>
      <c r="T24" s="234">
        <v>1</v>
      </c>
      <c r="U24" s="235"/>
      <c r="V24" s="234"/>
      <c r="W24" s="235"/>
      <c r="X24" s="234"/>
      <c r="Y24" s="235"/>
      <c r="Z24" s="234"/>
      <c r="AA24" s="235"/>
      <c r="AB24" s="234"/>
      <c r="AC24" s="235"/>
      <c r="AD24" s="234"/>
      <c r="AE24" s="235"/>
      <c r="AF24" s="234"/>
      <c r="AG24" s="235"/>
      <c r="AH24" s="234"/>
      <c r="AI24" s="235"/>
      <c r="AJ24" s="234"/>
      <c r="AK24" s="235"/>
      <c r="AL24" s="234"/>
      <c r="AM24" s="235"/>
      <c r="AN24" s="234"/>
      <c r="AO24" s="235"/>
      <c r="AP24" s="234"/>
      <c r="AQ24" s="235"/>
      <c r="AR24" s="234"/>
      <c r="AS24" s="235"/>
      <c r="AT24" s="234"/>
      <c r="AU24" s="235"/>
      <c r="AV24" s="234"/>
      <c r="AW24" s="235"/>
      <c r="AX24" s="234"/>
      <c r="AY24" s="235"/>
      <c r="AZ24" s="234"/>
      <c r="BA24" s="235"/>
      <c r="BB24" s="234"/>
      <c r="BC24" s="235"/>
      <c r="BD24" s="234"/>
      <c r="BE24" s="235"/>
      <c r="BF24" s="234"/>
      <c r="BG24" s="235"/>
      <c r="BH24" s="234"/>
      <c r="BI24" s="235"/>
      <c r="BJ24" s="234"/>
      <c r="BK24" s="235"/>
      <c r="BL24" s="234"/>
      <c r="BM24" s="235"/>
      <c r="BN24" s="234"/>
      <c r="BO24" s="235"/>
      <c r="BP24" s="236"/>
    </row>
    <row r="25" spans="1:68" ht="13.5">
      <c r="A25" s="200">
        <f t="shared" si="2"/>
        <v>10</v>
      </c>
      <c r="B25" s="237" t="s">
        <v>1055</v>
      </c>
      <c r="C25" s="230">
        <f t="shared" si="0"/>
        <v>1</v>
      </c>
      <c r="D25" s="265"/>
      <c r="E25" s="238">
        <f t="shared" si="1"/>
        <v>0</v>
      </c>
      <c r="G25" s="233"/>
      <c r="H25" s="234"/>
      <c r="I25" s="235"/>
      <c r="J25" s="234"/>
      <c r="K25" s="235"/>
      <c r="L25" s="234"/>
      <c r="M25" s="235"/>
      <c r="N25" s="234"/>
      <c r="O25" s="235"/>
      <c r="P25" s="234"/>
      <c r="Q25" s="235"/>
      <c r="R25" s="234"/>
      <c r="S25" s="235"/>
      <c r="T25" s="234"/>
      <c r="U25" s="235"/>
      <c r="V25" s="234"/>
      <c r="W25" s="235"/>
      <c r="X25" s="234"/>
      <c r="Y25" s="235"/>
      <c r="Z25" s="234"/>
      <c r="AA25" s="235"/>
      <c r="AB25" s="234"/>
      <c r="AC25" s="235"/>
      <c r="AD25" s="234"/>
      <c r="AE25" s="235">
        <v>1</v>
      </c>
      <c r="AF25" s="234"/>
      <c r="AG25" s="235"/>
      <c r="AH25" s="234"/>
      <c r="AI25" s="235"/>
      <c r="AJ25" s="234"/>
      <c r="AK25" s="235"/>
      <c r="AL25" s="234"/>
      <c r="AM25" s="235"/>
      <c r="AN25" s="234"/>
      <c r="AO25" s="235"/>
      <c r="AP25" s="234"/>
      <c r="AQ25" s="235"/>
      <c r="AR25" s="234"/>
      <c r="AS25" s="235"/>
      <c r="AT25" s="234"/>
      <c r="AU25" s="235"/>
      <c r="AV25" s="234"/>
      <c r="AW25" s="235"/>
      <c r="AX25" s="234"/>
      <c r="AY25" s="235"/>
      <c r="AZ25" s="234"/>
      <c r="BA25" s="235"/>
      <c r="BB25" s="234"/>
      <c r="BC25" s="235"/>
      <c r="BD25" s="234"/>
      <c r="BE25" s="235"/>
      <c r="BF25" s="234"/>
      <c r="BG25" s="235"/>
      <c r="BH25" s="234"/>
      <c r="BI25" s="235"/>
      <c r="BJ25" s="234"/>
      <c r="BK25" s="235"/>
      <c r="BL25" s="234"/>
      <c r="BM25" s="235"/>
      <c r="BN25" s="234"/>
      <c r="BO25" s="235"/>
      <c r="BP25" s="236"/>
    </row>
    <row r="26" spans="1:68" ht="13.5">
      <c r="A26" s="200">
        <f t="shared" si="2"/>
        <v>11</v>
      </c>
      <c r="B26" s="237" t="s">
        <v>1054</v>
      </c>
      <c r="C26" s="230">
        <f t="shared" si="0"/>
        <v>1</v>
      </c>
      <c r="D26" s="265"/>
      <c r="E26" s="238">
        <f t="shared" si="1"/>
        <v>0</v>
      </c>
      <c r="G26" s="233"/>
      <c r="H26" s="234"/>
      <c r="I26" s="235"/>
      <c r="J26" s="234"/>
      <c r="K26" s="235"/>
      <c r="L26" s="234"/>
      <c r="M26" s="235"/>
      <c r="N26" s="234"/>
      <c r="O26" s="235"/>
      <c r="P26" s="234"/>
      <c r="Q26" s="235"/>
      <c r="R26" s="234"/>
      <c r="S26" s="235"/>
      <c r="T26" s="234"/>
      <c r="U26" s="235"/>
      <c r="V26" s="234"/>
      <c r="W26" s="235"/>
      <c r="X26" s="234"/>
      <c r="Y26" s="235"/>
      <c r="Z26" s="234"/>
      <c r="AA26" s="235"/>
      <c r="AB26" s="234"/>
      <c r="AC26" s="235"/>
      <c r="AD26" s="234"/>
      <c r="AE26" s="235"/>
      <c r="AF26" s="234"/>
      <c r="AG26" s="235">
        <v>1</v>
      </c>
      <c r="AH26" s="234"/>
      <c r="AI26" s="235"/>
      <c r="AJ26" s="234"/>
      <c r="AK26" s="235"/>
      <c r="AL26" s="234"/>
      <c r="AM26" s="235"/>
      <c r="AN26" s="234"/>
      <c r="AO26" s="235"/>
      <c r="AP26" s="234"/>
      <c r="AQ26" s="235"/>
      <c r="AR26" s="234"/>
      <c r="AS26" s="235"/>
      <c r="AT26" s="234"/>
      <c r="AU26" s="235"/>
      <c r="AV26" s="234"/>
      <c r="AW26" s="235"/>
      <c r="AX26" s="234"/>
      <c r="AY26" s="235"/>
      <c r="AZ26" s="234"/>
      <c r="BA26" s="235"/>
      <c r="BB26" s="234"/>
      <c r="BC26" s="235"/>
      <c r="BD26" s="234"/>
      <c r="BE26" s="235"/>
      <c r="BF26" s="234"/>
      <c r="BG26" s="235"/>
      <c r="BH26" s="234"/>
      <c r="BI26" s="235"/>
      <c r="BJ26" s="234"/>
      <c r="BK26" s="235"/>
      <c r="BL26" s="234"/>
      <c r="BM26" s="235"/>
      <c r="BN26" s="234"/>
      <c r="BO26" s="235"/>
      <c r="BP26" s="236"/>
    </row>
    <row r="27" spans="1:68" ht="13.5">
      <c r="A27" s="200">
        <f t="shared" si="2"/>
        <v>12</v>
      </c>
      <c r="B27" s="237" t="s">
        <v>1053</v>
      </c>
      <c r="C27" s="230">
        <f t="shared" si="0"/>
        <v>1</v>
      </c>
      <c r="D27" s="265"/>
      <c r="E27" s="238">
        <f t="shared" si="1"/>
        <v>0</v>
      </c>
      <c r="G27" s="233"/>
      <c r="H27" s="234"/>
      <c r="I27" s="235"/>
      <c r="J27" s="234"/>
      <c r="K27" s="235"/>
      <c r="L27" s="234"/>
      <c r="M27" s="235"/>
      <c r="N27" s="234"/>
      <c r="O27" s="235"/>
      <c r="P27" s="234"/>
      <c r="Q27" s="235"/>
      <c r="R27" s="234"/>
      <c r="S27" s="235"/>
      <c r="T27" s="234"/>
      <c r="U27" s="235"/>
      <c r="V27" s="234"/>
      <c r="W27" s="235"/>
      <c r="X27" s="234"/>
      <c r="Y27" s="235"/>
      <c r="Z27" s="234"/>
      <c r="AA27" s="235"/>
      <c r="AB27" s="234"/>
      <c r="AC27" s="235"/>
      <c r="AD27" s="234"/>
      <c r="AE27" s="235"/>
      <c r="AF27" s="234"/>
      <c r="AG27" s="235"/>
      <c r="AH27" s="234"/>
      <c r="AI27" s="235"/>
      <c r="AJ27" s="234"/>
      <c r="AK27" s="235"/>
      <c r="AL27" s="234"/>
      <c r="AM27" s="235"/>
      <c r="AN27" s="234"/>
      <c r="AO27" s="235"/>
      <c r="AP27" s="234"/>
      <c r="AQ27" s="235"/>
      <c r="AR27" s="234"/>
      <c r="AS27" s="235"/>
      <c r="AT27" s="234"/>
      <c r="AU27" s="235"/>
      <c r="AV27" s="234"/>
      <c r="AW27" s="235">
        <v>1</v>
      </c>
      <c r="AX27" s="234"/>
      <c r="AY27" s="235"/>
      <c r="AZ27" s="234"/>
      <c r="BA27" s="235"/>
      <c r="BB27" s="234"/>
      <c r="BC27" s="235"/>
      <c r="BD27" s="234"/>
      <c r="BE27" s="235"/>
      <c r="BF27" s="234"/>
      <c r="BG27" s="235"/>
      <c r="BH27" s="234"/>
      <c r="BI27" s="235"/>
      <c r="BJ27" s="234"/>
      <c r="BK27" s="235"/>
      <c r="BL27" s="234"/>
      <c r="BM27" s="235"/>
      <c r="BN27" s="234"/>
      <c r="BO27" s="235"/>
      <c r="BP27" s="236"/>
    </row>
    <row r="28" spans="1:68" ht="13.5">
      <c r="A28" s="200">
        <f t="shared" si="2"/>
        <v>13</v>
      </c>
      <c r="B28" s="237" t="s">
        <v>1052</v>
      </c>
      <c r="C28" s="230">
        <f t="shared" si="0"/>
        <v>1</v>
      </c>
      <c r="D28" s="265"/>
      <c r="E28" s="238">
        <f t="shared" si="1"/>
        <v>0</v>
      </c>
      <c r="G28" s="233"/>
      <c r="H28" s="234"/>
      <c r="I28" s="235"/>
      <c r="J28" s="234"/>
      <c r="K28" s="235"/>
      <c r="L28" s="234"/>
      <c r="M28" s="235"/>
      <c r="N28" s="234"/>
      <c r="O28" s="235"/>
      <c r="P28" s="234"/>
      <c r="Q28" s="235"/>
      <c r="R28" s="234"/>
      <c r="S28" s="235"/>
      <c r="T28" s="234"/>
      <c r="U28" s="235"/>
      <c r="V28" s="234"/>
      <c r="W28" s="235"/>
      <c r="X28" s="234"/>
      <c r="Y28" s="235"/>
      <c r="Z28" s="234"/>
      <c r="AA28" s="235"/>
      <c r="AB28" s="234"/>
      <c r="AC28" s="235"/>
      <c r="AD28" s="234"/>
      <c r="AE28" s="235"/>
      <c r="AF28" s="234"/>
      <c r="AG28" s="235"/>
      <c r="AH28" s="234"/>
      <c r="AI28" s="235"/>
      <c r="AJ28" s="234"/>
      <c r="AK28" s="235"/>
      <c r="AL28" s="234"/>
      <c r="AM28" s="235"/>
      <c r="AN28" s="234"/>
      <c r="AO28" s="235"/>
      <c r="AP28" s="234"/>
      <c r="AQ28" s="235"/>
      <c r="AR28" s="234"/>
      <c r="AS28" s="235"/>
      <c r="AT28" s="234"/>
      <c r="AU28" s="235"/>
      <c r="AV28" s="234"/>
      <c r="AW28" s="235"/>
      <c r="AX28" s="234"/>
      <c r="AY28" s="235"/>
      <c r="AZ28" s="234"/>
      <c r="BA28" s="235"/>
      <c r="BB28" s="234"/>
      <c r="BC28" s="235"/>
      <c r="BD28" s="234"/>
      <c r="BE28" s="235"/>
      <c r="BF28" s="234"/>
      <c r="BG28" s="235"/>
      <c r="BH28" s="234"/>
      <c r="BI28" s="235">
        <v>1</v>
      </c>
      <c r="BJ28" s="234"/>
      <c r="BK28" s="235"/>
      <c r="BL28" s="234"/>
      <c r="BM28" s="235"/>
      <c r="BN28" s="234"/>
      <c r="BO28" s="235"/>
      <c r="BP28" s="236"/>
    </row>
    <row r="29" spans="1:68" ht="13.5">
      <c r="A29" s="200">
        <f t="shared" si="2"/>
        <v>14</v>
      </c>
      <c r="B29" s="237" t="s">
        <v>1051</v>
      </c>
      <c r="C29" s="230">
        <f t="shared" si="0"/>
        <v>1</v>
      </c>
      <c r="D29" s="265"/>
      <c r="E29" s="238">
        <f t="shared" si="1"/>
        <v>0</v>
      </c>
      <c r="G29" s="233"/>
      <c r="H29" s="234"/>
      <c r="I29" s="235"/>
      <c r="J29" s="234"/>
      <c r="K29" s="235"/>
      <c r="L29" s="234"/>
      <c r="M29" s="235"/>
      <c r="N29" s="234"/>
      <c r="O29" s="235"/>
      <c r="P29" s="234"/>
      <c r="Q29" s="235"/>
      <c r="R29" s="234"/>
      <c r="S29" s="235"/>
      <c r="T29" s="234"/>
      <c r="U29" s="235"/>
      <c r="V29" s="234"/>
      <c r="W29" s="235"/>
      <c r="X29" s="234"/>
      <c r="Y29" s="235"/>
      <c r="Z29" s="234"/>
      <c r="AA29" s="235"/>
      <c r="AB29" s="234"/>
      <c r="AC29" s="235"/>
      <c r="AD29" s="234"/>
      <c r="AE29" s="235"/>
      <c r="AF29" s="234"/>
      <c r="AG29" s="235"/>
      <c r="AH29" s="234"/>
      <c r="AI29" s="235"/>
      <c r="AJ29" s="234"/>
      <c r="AK29" s="235"/>
      <c r="AL29" s="234"/>
      <c r="AM29" s="235"/>
      <c r="AN29" s="234"/>
      <c r="AO29" s="235"/>
      <c r="AP29" s="234"/>
      <c r="AQ29" s="235"/>
      <c r="AR29" s="234"/>
      <c r="AS29" s="235"/>
      <c r="AT29" s="234"/>
      <c r="AU29" s="235"/>
      <c r="AV29" s="234"/>
      <c r="AW29" s="235"/>
      <c r="AX29" s="234"/>
      <c r="AY29" s="235"/>
      <c r="AZ29" s="234"/>
      <c r="BA29" s="235"/>
      <c r="BB29" s="234"/>
      <c r="BC29" s="235"/>
      <c r="BD29" s="234"/>
      <c r="BE29" s="235"/>
      <c r="BF29" s="234">
        <v>1</v>
      </c>
      <c r="BG29" s="235"/>
      <c r="BH29" s="234"/>
      <c r="BI29" s="235"/>
      <c r="BJ29" s="234"/>
      <c r="BK29" s="235"/>
      <c r="BL29" s="234"/>
      <c r="BM29" s="235"/>
      <c r="BN29" s="234"/>
      <c r="BO29" s="235"/>
      <c r="BP29" s="236"/>
    </row>
    <row r="30" spans="1:68" ht="13.5">
      <c r="A30" s="200">
        <f t="shared" si="2"/>
        <v>15</v>
      </c>
      <c r="B30" s="237" t="s">
        <v>1050</v>
      </c>
      <c r="C30" s="230">
        <f t="shared" si="0"/>
        <v>1</v>
      </c>
      <c r="D30" s="265"/>
      <c r="E30" s="238">
        <f t="shared" si="1"/>
        <v>0</v>
      </c>
      <c r="G30" s="233">
        <v>1</v>
      </c>
      <c r="H30" s="234"/>
      <c r="I30" s="235"/>
      <c r="J30" s="234"/>
      <c r="K30" s="235"/>
      <c r="L30" s="234"/>
      <c r="M30" s="235"/>
      <c r="N30" s="234"/>
      <c r="O30" s="235"/>
      <c r="P30" s="234"/>
      <c r="Q30" s="235"/>
      <c r="R30" s="234"/>
      <c r="S30" s="235"/>
      <c r="T30" s="234"/>
      <c r="U30" s="235"/>
      <c r="V30" s="234"/>
      <c r="W30" s="235"/>
      <c r="X30" s="234"/>
      <c r="Y30" s="235"/>
      <c r="Z30" s="234"/>
      <c r="AA30" s="235"/>
      <c r="AB30" s="234"/>
      <c r="AC30" s="235"/>
      <c r="AD30" s="234"/>
      <c r="AE30" s="235"/>
      <c r="AF30" s="234"/>
      <c r="AG30" s="235"/>
      <c r="AH30" s="234"/>
      <c r="AI30" s="235"/>
      <c r="AJ30" s="234"/>
      <c r="AK30" s="235"/>
      <c r="AL30" s="234"/>
      <c r="AM30" s="235"/>
      <c r="AN30" s="234"/>
      <c r="AO30" s="235"/>
      <c r="AP30" s="234"/>
      <c r="AQ30" s="235"/>
      <c r="AR30" s="234"/>
      <c r="AS30" s="235"/>
      <c r="AT30" s="234"/>
      <c r="AU30" s="235"/>
      <c r="AV30" s="234"/>
      <c r="AW30" s="235"/>
      <c r="AX30" s="234"/>
      <c r="AY30" s="235"/>
      <c r="AZ30" s="234"/>
      <c r="BA30" s="235"/>
      <c r="BB30" s="234"/>
      <c r="BC30" s="235"/>
      <c r="BD30" s="234"/>
      <c r="BE30" s="235"/>
      <c r="BF30" s="234"/>
      <c r="BG30" s="235"/>
      <c r="BH30" s="234"/>
      <c r="BI30" s="235"/>
      <c r="BJ30" s="234"/>
      <c r="BK30" s="235"/>
      <c r="BL30" s="234"/>
      <c r="BM30" s="235"/>
      <c r="BN30" s="234"/>
      <c r="BO30" s="235"/>
      <c r="BP30" s="236"/>
    </row>
    <row r="31" spans="1:68" ht="13.5">
      <c r="A31" s="200">
        <f t="shared" si="2"/>
        <v>16</v>
      </c>
      <c r="B31" s="237" t="s">
        <v>1049</v>
      </c>
      <c r="C31" s="230">
        <f t="shared" si="0"/>
        <v>1</v>
      </c>
      <c r="D31" s="265"/>
      <c r="E31" s="238">
        <f t="shared" si="1"/>
        <v>0</v>
      </c>
      <c r="G31" s="233"/>
      <c r="H31" s="234"/>
      <c r="I31" s="235"/>
      <c r="J31" s="234"/>
      <c r="K31" s="235"/>
      <c r="L31" s="234"/>
      <c r="M31" s="235"/>
      <c r="N31" s="234"/>
      <c r="O31" s="235"/>
      <c r="P31" s="234"/>
      <c r="Q31" s="235"/>
      <c r="R31" s="234"/>
      <c r="S31" s="235"/>
      <c r="T31" s="234"/>
      <c r="U31" s="235"/>
      <c r="V31" s="234"/>
      <c r="W31" s="235"/>
      <c r="X31" s="234"/>
      <c r="Y31" s="235"/>
      <c r="Z31" s="234"/>
      <c r="AA31" s="235"/>
      <c r="AB31" s="234"/>
      <c r="AC31" s="235"/>
      <c r="AD31" s="234"/>
      <c r="AE31" s="235"/>
      <c r="AF31" s="234"/>
      <c r="AG31" s="235"/>
      <c r="AH31" s="234"/>
      <c r="AI31" s="235"/>
      <c r="AJ31" s="234"/>
      <c r="AK31" s="235"/>
      <c r="AL31" s="234"/>
      <c r="AM31" s="235"/>
      <c r="AN31" s="234">
        <v>1</v>
      </c>
      <c r="AO31" s="235"/>
      <c r="AP31" s="234"/>
      <c r="AQ31" s="235"/>
      <c r="AR31" s="234"/>
      <c r="AS31" s="235"/>
      <c r="AT31" s="234"/>
      <c r="AU31" s="235"/>
      <c r="AV31" s="234"/>
      <c r="AW31" s="235"/>
      <c r="AX31" s="234"/>
      <c r="AY31" s="235"/>
      <c r="AZ31" s="234"/>
      <c r="BA31" s="235"/>
      <c r="BB31" s="234"/>
      <c r="BC31" s="235"/>
      <c r="BD31" s="234"/>
      <c r="BE31" s="235"/>
      <c r="BF31" s="234"/>
      <c r="BG31" s="235"/>
      <c r="BH31" s="234"/>
      <c r="BI31" s="235"/>
      <c r="BJ31" s="234"/>
      <c r="BK31" s="235"/>
      <c r="BL31" s="234"/>
      <c r="BM31" s="235"/>
      <c r="BN31" s="234"/>
      <c r="BO31" s="235"/>
      <c r="BP31" s="236"/>
    </row>
    <row r="32" spans="1:68" ht="13.5">
      <c r="A32" s="200">
        <f t="shared" si="2"/>
        <v>17</v>
      </c>
      <c r="B32" s="237" t="s">
        <v>1048</v>
      </c>
      <c r="C32" s="230">
        <f t="shared" si="0"/>
        <v>200.6</v>
      </c>
      <c r="D32" s="265"/>
      <c r="E32" s="238">
        <f t="shared" si="1"/>
        <v>0</v>
      </c>
      <c r="G32" s="233">
        <v>4.8</v>
      </c>
      <c r="H32" s="234">
        <v>16.6</v>
      </c>
      <c r="I32" s="235">
        <v>7.2</v>
      </c>
      <c r="J32" s="234"/>
      <c r="K32" s="235">
        <v>2.4</v>
      </c>
      <c r="L32" s="234">
        <v>4.8</v>
      </c>
      <c r="M32" s="235">
        <v>3.6</v>
      </c>
      <c r="N32" s="234">
        <v>6</v>
      </c>
      <c r="O32" s="235">
        <v>6</v>
      </c>
      <c r="P32" s="234"/>
      <c r="Q32" s="235"/>
      <c r="R32" s="234"/>
      <c r="S32" s="235">
        <v>3.6</v>
      </c>
      <c r="T32" s="234"/>
      <c r="U32" s="235"/>
      <c r="V32" s="234"/>
      <c r="W32" s="235"/>
      <c r="X32" s="234"/>
      <c r="Y32" s="235">
        <v>2.4</v>
      </c>
      <c r="Z32" s="234">
        <v>3.6</v>
      </c>
      <c r="AA32" s="235">
        <v>6</v>
      </c>
      <c r="AB32" s="234">
        <v>4.8</v>
      </c>
      <c r="AC32" s="235">
        <v>14.4</v>
      </c>
      <c r="AD32" s="234"/>
      <c r="AE32" s="235"/>
      <c r="AF32" s="234">
        <v>3.6</v>
      </c>
      <c r="AG32" s="235">
        <v>2.4</v>
      </c>
      <c r="AH32" s="234">
        <v>4.8</v>
      </c>
      <c r="AI32" s="235">
        <v>2.4</v>
      </c>
      <c r="AJ32" s="234">
        <v>2.4</v>
      </c>
      <c r="AK32" s="235">
        <v>3.6</v>
      </c>
      <c r="AL32" s="234">
        <v>6.2</v>
      </c>
      <c r="AM32" s="235"/>
      <c r="AN32" s="234">
        <v>3.6</v>
      </c>
      <c r="AO32" s="235">
        <v>3.6</v>
      </c>
      <c r="AP32" s="234">
        <v>2.4</v>
      </c>
      <c r="AQ32" s="235">
        <v>2.4</v>
      </c>
      <c r="AR32" s="234"/>
      <c r="AS32" s="235"/>
      <c r="AT32" s="234">
        <v>3.6</v>
      </c>
      <c r="AU32" s="235">
        <v>6</v>
      </c>
      <c r="AV32" s="234">
        <v>14.4</v>
      </c>
      <c r="AW32" s="235"/>
      <c r="AX32" s="234">
        <v>2.4</v>
      </c>
      <c r="AY32" s="235"/>
      <c r="AZ32" s="234"/>
      <c r="BA32" s="235">
        <v>2.4</v>
      </c>
      <c r="BB32" s="234">
        <v>3.6</v>
      </c>
      <c r="BC32" s="235">
        <v>6</v>
      </c>
      <c r="BD32" s="234">
        <v>3.6</v>
      </c>
      <c r="BE32" s="235">
        <v>4.8</v>
      </c>
      <c r="BF32" s="234"/>
      <c r="BG32" s="235"/>
      <c r="BH32" s="234">
        <v>3.6</v>
      </c>
      <c r="BI32" s="235"/>
      <c r="BJ32" s="234"/>
      <c r="BK32" s="235">
        <v>3.6</v>
      </c>
      <c r="BL32" s="234">
        <v>14.4</v>
      </c>
      <c r="BM32" s="235">
        <v>2.4</v>
      </c>
      <c r="BN32" s="234"/>
      <c r="BO32" s="235">
        <v>2.6</v>
      </c>
      <c r="BP32" s="236">
        <v>3.6</v>
      </c>
    </row>
    <row r="33" spans="1:68" ht="13.5">
      <c r="A33" s="200">
        <f t="shared" si="2"/>
        <v>18</v>
      </c>
      <c r="B33" s="237" t="s">
        <v>1047</v>
      </c>
      <c r="C33" s="230">
        <f t="shared" si="0"/>
        <v>32.4</v>
      </c>
      <c r="D33" s="265"/>
      <c r="E33" s="238">
        <f t="shared" si="1"/>
        <v>0</v>
      </c>
      <c r="G33" s="233"/>
      <c r="H33" s="234"/>
      <c r="I33" s="235"/>
      <c r="J33" s="234"/>
      <c r="K33" s="235"/>
      <c r="L33" s="234"/>
      <c r="M33" s="235"/>
      <c r="N33" s="234"/>
      <c r="O33" s="235"/>
      <c r="P33" s="234">
        <v>16.8</v>
      </c>
      <c r="Q33" s="235">
        <v>9.6</v>
      </c>
      <c r="R33" s="234">
        <v>6</v>
      </c>
      <c r="S33" s="235"/>
      <c r="T33" s="234"/>
      <c r="U33" s="235"/>
      <c r="V33" s="234"/>
      <c r="W33" s="235"/>
      <c r="X33" s="234"/>
      <c r="Y33" s="235"/>
      <c r="Z33" s="234"/>
      <c r="AA33" s="235"/>
      <c r="AB33" s="234"/>
      <c r="AC33" s="235"/>
      <c r="AD33" s="234"/>
      <c r="AE33" s="235"/>
      <c r="AF33" s="234"/>
      <c r="AG33" s="235"/>
      <c r="AH33" s="234"/>
      <c r="AI33" s="235"/>
      <c r="AJ33" s="234"/>
      <c r="AK33" s="235"/>
      <c r="AL33" s="234"/>
      <c r="AM33" s="235"/>
      <c r="AN33" s="234"/>
      <c r="AO33" s="235"/>
      <c r="AP33" s="234"/>
      <c r="AQ33" s="235"/>
      <c r="AR33" s="234"/>
      <c r="AS33" s="235"/>
      <c r="AT33" s="234"/>
      <c r="AU33" s="235"/>
      <c r="AV33" s="234"/>
      <c r="AW33" s="235"/>
      <c r="AX33" s="234"/>
      <c r="AY33" s="235"/>
      <c r="AZ33" s="234"/>
      <c r="BA33" s="235"/>
      <c r="BB33" s="234"/>
      <c r="BC33" s="235"/>
      <c r="BD33" s="234"/>
      <c r="BE33" s="235"/>
      <c r="BF33" s="234"/>
      <c r="BG33" s="235"/>
      <c r="BH33" s="234"/>
      <c r="BI33" s="235"/>
      <c r="BJ33" s="234"/>
      <c r="BK33" s="235"/>
      <c r="BL33" s="234"/>
      <c r="BM33" s="235"/>
      <c r="BN33" s="234"/>
      <c r="BO33" s="235"/>
      <c r="BP33" s="236"/>
    </row>
    <row r="34" spans="1:68" ht="13.5">
      <c r="A34" s="200">
        <f t="shared" si="2"/>
        <v>19</v>
      </c>
      <c r="B34" s="237" t="s">
        <v>1046</v>
      </c>
      <c r="C34" s="230">
        <f t="shared" si="0"/>
        <v>13.8</v>
      </c>
      <c r="D34" s="265"/>
      <c r="E34" s="238">
        <f t="shared" si="1"/>
        <v>0</v>
      </c>
      <c r="G34" s="233"/>
      <c r="H34" s="234"/>
      <c r="I34" s="235"/>
      <c r="J34" s="234"/>
      <c r="K34" s="235"/>
      <c r="L34" s="234"/>
      <c r="M34" s="235"/>
      <c r="N34" s="234"/>
      <c r="O34" s="235"/>
      <c r="P34" s="234"/>
      <c r="Q34" s="235"/>
      <c r="R34" s="234"/>
      <c r="S34" s="235"/>
      <c r="T34" s="234"/>
      <c r="U34" s="235">
        <v>1.2</v>
      </c>
      <c r="V34" s="234">
        <v>3.6</v>
      </c>
      <c r="W34" s="235">
        <v>3.6</v>
      </c>
      <c r="X34" s="234">
        <v>2.4</v>
      </c>
      <c r="Y34" s="235"/>
      <c r="Z34" s="234"/>
      <c r="AA34" s="235"/>
      <c r="AB34" s="234"/>
      <c r="AC34" s="235"/>
      <c r="AD34" s="234"/>
      <c r="AE34" s="235"/>
      <c r="AF34" s="234"/>
      <c r="AG34" s="235"/>
      <c r="AH34" s="234"/>
      <c r="AI34" s="235"/>
      <c r="AJ34" s="234"/>
      <c r="AK34" s="235"/>
      <c r="AL34" s="234"/>
      <c r="AM34" s="235"/>
      <c r="AN34" s="234"/>
      <c r="AO34" s="235"/>
      <c r="AP34" s="234"/>
      <c r="AQ34" s="235"/>
      <c r="AR34" s="234">
        <v>3</v>
      </c>
      <c r="AS34" s="235"/>
      <c r="AT34" s="234"/>
      <c r="AU34" s="235"/>
      <c r="AV34" s="234"/>
      <c r="AW34" s="235"/>
      <c r="AX34" s="234"/>
      <c r="AY34" s="235"/>
      <c r="AZ34" s="234"/>
      <c r="BA34" s="235"/>
      <c r="BB34" s="234"/>
      <c r="BC34" s="235"/>
      <c r="BD34" s="234"/>
      <c r="BE34" s="235"/>
      <c r="BF34" s="234"/>
      <c r="BG34" s="235"/>
      <c r="BH34" s="234"/>
      <c r="BI34" s="235"/>
      <c r="BJ34" s="234"/>
      <c r="BK34" s="235"/>
      <c r="BL34" s="234"/>
      <c r="BM34" s="235"/>
      <c r="BN34" s="234"/>
      <c r="BO34" s="235"/>
      <c r="BP34" s="236"/>
    </row>
    <row r="35" spans="1:68" ht="13.5">
      <c r="A35" s="200">
        <f t="shared" si="2"/>
        <v>20</v>
      </c>
      <c r="B35" s="237" t="s">
        <v>1045</v>
      </c>
      <c r="C35" s="230">
        <f t="shared" si="0"/>
        <v>1</v>
      </c>
      <c r="D35" s="265"/>
      <c r="E35" s="238">
        <f t="shared" si="1"/>
        <v>0</v>
      </c>
      <c r="G35" s="233"/>
      <c r="H35" s="234"/>
      <c r="I35" s="235"/>
      <c r="J35" s="234"/>
      <c r="K35" s="235"/>
      <c r="L35" s="234"/>
      <c r="M35" s="235"/>
      <c r="N35" s="234"/>
      <c r="O35" s="235"/>
      <c r="P35" s="234"/>
      <c r="Q35" s="235"/>
      <c r="R35" s="234"/>
      <c r="S35" s="235"/>
      <c r="T35" s="234"/>
      <c r="U35" s="235"/>
      <c r="V35" s="234"/>
      <c r="W35" s="235"/>
      <c r="X35" s="234">
        <v>1</v>
      </c>
      <c r="Y35" s="235"/>
      <c r="Z35" s="234"/>
      <c r="AA35" s="235"/>
      <c r="AB35" s="234"/>
      <c r="AC35" s="235"/>
      <c r="AD35" s="234"/>
      <c r="AE35" s="235"/>
      <c r="AF35" s="234"/>
      <c r="AG35" s="235"/>
      <c r="AH35" s="234"/>
      <c r="AI35" s="235"/>
      <c r="AJ35" s="234"/>
      <c r="AK35" s="235"/>
      <c r="AL35" s="234"/>
      <c r="AM35" s="235"/>
      <c r="AN35" s="234"/>
      <c r="AO35" s="235"/>
      <c r="AP35" s="234"/>
      <c r="AQ35" s="235"/>
      <c r="AR35" s="234"/>
      <c r="AS35" s="235"/>
      <c r="AT35" s="234"/>
      <c r="AU35" s="235"/>
      <c r="AV35" s="234"/>
      <c r="AW35" s="235"/>
      <c r="AX35" s="234"/>
      <c r="AY35" s="235"/>
      <c r="AZ35" s="234"/>
      <c r="BA35" s="235"/>
      <c r="BB35" s="234"/>
      <c r="BC35" s="235"/>
      <c r="BD35" s="234"/>
      <c r="BE35" s="235"/>
      <c r="BF35" s="234"/>
      <c r="BG35" s="235"/>
      <c r="BH35" s="234"/>
      <c r="BI35" s="235"/>
      <c r="BJ35" s="234"/>
      <c r="BK35" s="235"/>
      <c r="BL35" s="234"/>
      <c r="BM35" s="235"/>
      <c r="BN35" s="234"/>
      <c r="BO35" s="235"/>
      <c r="BP35" s="236"/>
    </row>
    <row r="36" spans="1:68" ht="13.5">
      <c r="A36" s="200">
        <f t="shared" si="2"/>
        <v>21</v>
      </c>
      <c r="B36" s="237" t="s">
        <v>1044</v>
      </c>
      <c r="C36" s="230">
        <f t="shared" si="0"/>
        <v>1</v>
      </c>
      <c r="D36" s="265"/>
      <c r="E36" s="238">
        <f t="shared" si="1"/>
        <v>0</v>
      </c>
      <c r="G36" s="233"/>
      <c r="H36" s="234"/>
      <c r="I36" s="235"/>
      <c r="J36" s="234"/>
      <c r="K36" s="235"/>
      <c r="L36" s="234"/>
      <c r="M36" s="235"/>
      <c r="N36" s="234"/>
      <c r="O36" s="235"/>
      <c r="P36" s="234"/>
      <c r="Q36" s="235"/>
      <c r="R36" s="234"/>
      <c r="S36" s="235"/>
      <c r="T36" s="234"/>
      <c r="U36" s="235"/>
      <c r="V36" s="234"/>
      <c r="W36" s="235"/>
      <c r="X36" s="234"/>
      <c r="Y36" s="235"/>
      <c r="Z36" s="234"/>
      <c r="AA36" s="235">
        <v>1</v>
      </c>
      <c r="AB36" s="234"/>
      <c r="AC36" s="235"/>
      <c r="AD36" s="234"/>
      <c r="AE36" s="235"/>
      <c r="AF36" s="234"/>
      <c r="AG36" s="235"/>
      <c r="AH36" s="234"/>
      <c r="AI36" s="235"/>
      <c r="AJ36" s="234"/>
      <c r="AK36" s="235"/>
      <c r="AL36" s="234"/>
      <c r="AM36" s="235"/>
      <c r="AN36" s="234"/>
      <c r="AO36" s="235"/>
      <c r="AP36" s="234"/>
      <c r="AQ36" s="235"/>
      <c r="AR36" s="234"/>
      <c r="AS36" s="235"/>
      <c r="AT36" s="234"/>
      <c r="AU36" s="235"/>
      <c r="AV36" s="234"/>
      <c r="AW36" s="235"/>
      <c r="AX36" s="234"/>
      <c r="AY36" s="235"/>
      <c r="AZ36" s="234"/>
      <c r="BA36" s="235"/>
      <c r="BB36" s="234"/>
      <c r="BC36" s="235"/>
      <c r="BD36" s="234"/>
      <c r="BE36" s="235"/>
      <c r="BF36" s="234"/>
      <c r="BG36" s="235"/>
      <c r="BH36" s="234"/>
      <c r="BI36" s="235"/>
      <c r="BJ36" s="234"/>
      <c r="BK36" s="235"/>
      <c r="BL36" s="234"/>
      <c r="BM36" s="235"/>
      <c r="BN36" s="234"/>
      <c r="BO36" s="235"/>
      <c r="BP36" s="236"/>
    </row>
    <row r="37" spans="1:68" ht="13.5">
      <c r="A37" s="200">
        <f t="shared" si="2"/>
        <v>22</v>
      </c>
      <c r="B37" s="237" t="s">
        <v>1043</v>
      </c>
      <c r="C37" s="230">
        <f t="shared" si="0"/>
        <v>1</v>
      </c>
      <c r="D37" s="265"/>
      <c r="E37" s="238">
        <f t="shared" si="1"/>
        <v>0</v>
      </c>
      <c r="G37" s="233"/>
      <c r="H37" s="234">
        <v>1</v>
      </c>
      <c r="I37" s="235"/>
      <c r="J37" s="234"/>
      <c r="K37" s="235"/>
      <c r="L37" s="234"/>
      <c r="M37" s="235"/>
      <c r="N37" s="234"/>
      <c r="O37" s="235"/>
      <c r="P37" s="234"/>
      <c r="Q37" s="235"/>
      <c r="R37" s="234"/>
      <c r="S37" s="235"/>
      <c r="T37" s="234"/>
      <c r="U37" s="235"/>
      <c r="V37" s="234"/>
      <c r="W37" s="235"/>
      <c r="X37" s="234"/>
      <c r="Y37" s="235"/>
      <c r="Z37" s="234"/>
      <c r="AA37" s="235"/>
      <c r="AB37" s="234"/>
      <c r="AC37" s="235"/>
      <c r="AD37" s="234"/>
      <c r="AE37" s="235"/>
      <c r="AF37" s="234"/>
      <c r="AG37" s="235"/>
      <c r="AH37" s="234"/>
      <c r="AI37" s="235"/>
      <c r="AJ37" s="234"/>
      <c r="AK37" s="235"/>
      <c r="AL37" s="234"/>
      <c r="AM37" s="235"/>
      <c r="AN37" s="234"/>
      <c r="AO37" s="235"/>
      <c r="AP37" s="234"/>
      <c r="AQ37" s="235"/>
      <c r="AR37" s="234"/>
      <c r="AS37" s="235"/>
      <c r="AT37" s="234"/>
      <c r="AU37" s="235"/>
      <c r="AV37" s="234"/>
      <c r="AW37" s="235"/>
      <c r="AX37" s="234"/>
      <c r="AY37" s="235"/>
      <c r="AZ37" s="234"/>
      <c r="BA37" s="235"/>
      <c r="BB37" s="234"/>
      <c r="BC37" s="235"/>
      <c r="BD37" s="234"/>
      <c r="BE37" s="235"/>
      <c r="BF37" s="234"/>
      <c r="BG37" s="235"/>
      <c r="BH37" s="234"/>
      <c r="BI37" s="235"/>
      <c r="BJ37" s="234"/>
      <c r="BK37" s="235"/>
      <c r="BL37" s="234"/>
      <c r="BM37" s="235"/>
      <c r="BN37" s="234"/>
      <c r="BO37" s="235"/>
      <c r="BP37" s="236"/>
    </row>
    <row r="38" spans="1:68" ht="13.5">
      <c r="A38" s="200">
        <f t="shared" si="2"/>
        <v>23</v>
      </c>
      <c r="B38" s="237" t="s">
        <v>1042</v>
      </c>
      <c r="C38" s="230">
        <f t="shared" si="0"/>
        <v>1</v>
      </c>
      <c r="D38" s="265"/>
      <c r="E38" s="238">
        <f t="shared" si="1"/>
        <v>0</v>
      </c>
      <c r="G38" s="233"/>
      <c r="H38" s="234">
        <v>1</v>
      </c>
      <c r="I38" s="235"/>
      <c r="J38" s="234"/>
      <c r="K38" s="235"/>
      <c r="L38" s="234"/>
      <c r="M38" s="235"/>
      <c r="N38" s="234"/>
      <c r="O38" s="235"/>
      <c r="P38" s="234"/>
      <c r="Q38" s="235"/>
      <c r="R38" s="234"/>
      <c r="S38" s="235"/>
      <c r="T38" s="234"/>
      <c r="U38" s="235"/>
      <c r="V38" s="234"/>
      <c r="W38" s="235"/>
      <c r="X38" s="234"/>
      <c r="Y38" s="235"/>
      <c r="Z38" s="234"/>
      <c r="AA38" s="235"/>
      <c r="AB38" s="234"/>
      <c r="AC38" s="235"/>
      <c r="AD38" s="234"/>
      <c r="AE38" s="235"/>
      <c r="AF38" s="234"/>
      <c r="AG38" s="235"/>
      <c r="AH38" s="234"/>
      <c r="AI38" s="235"/>
      <c r="AJ38" s="234"/>
      <c r="AK38" s="235"/>
      <c r="AL38" s="234"/>
      <c r="AM38" s="235"/>
      <c r="AN38" s="234"/>
      <c r="AO38" s="235"/>
      <c r="AP38" s="234"/>
      <c r="AQ38" s="235"/>
      <c r="AR38" s="234"/>
      <c r="AS38" s="235"/>
      <c r="AT38" s="234"/>
      <c r="AU38" s="235"/>
      <c r="AV38" s="234"/>
      <c r="AW38" s="235"/>
      <c r="AX38" s="234"/>
      <c r="AY38" s="235"/>
      <c r="AZ38" s="234"/>
      <c r="BA38" s="235"/>
      <c r="BB38" s="234"/>
      <c r="BC38" s="235"/>
      <c r="BD38" s="234"/>
      <c r="BE38" s="235"/>
      <c r="BF38" s="234"/>
      <c r="BG38" s="235"/>
      <c r="BH38" s="234"/>
      <c r="BI38" s="235"/>
      <c r="BJ38" s="234"/>
      <c r="BK38" s="235"/>
      <c r="BL38" s="234"/>
      <c r="BM38" s="235"/>
      <c r="BN38" s="234"/>
      <c r="BO38" s="235"/>
      <c r="BP38" s="236"/>
    </row>
    <row r="39" spans="1:68" ht="13.5">
      <c r="A39" s="200">
        <f t="shared" si="2"/>
        <v>24</v>
      </c>
      <c r="B39" s="237" t="s">
        <v>1041</v>
      </c>
      <c r="C39" s="230">
        <f t="shared" si="0"/>
        <v>1</v>
      </c>
      <c r="D39" s="265"/>
      <c r="E39" s="238">
        <f t="shared" si="1"/>
        <v>0</v>
      </c>
      <c r="G39" s="233"/>
      <c r="H39" s="234"/>
      <c r="I39" s="235"/>
      <c r="J39" s="234"/>
      <c r="K39" s="235"/>
      <c r="L39" s="234"/>
      <c r="M39" s="235"/>
      <c r="N39" s="234"/>
      <c r="O39" s="235"/>
      <c r="P39" s="234"/>
      <c r="Q39" s="235"/>
      <c r="R39" s="234"/>
      <c r="S39" s="235"/>
      <c r="T39" s="234"/>
      <c r="U39" s="235"/>
      <c r="V39" s="234"/>
      <c r="W39" s="235"/>
      <c r="X39" s="234"/>
      <c r="Y39" s="235"/>
      <c r="Z39" s="234"/>
      <c r="AA39" s="235"/>
      <c r="AB39" s="234"/>
      <c r="AC39" s="235"/>
      <c r="AD39" s="234"/>
      <c r="AE39" s="235"/>
      <c r="AF39" s="234"/>
      <c r="AG39" s="235"/>
      <c r="AH39" s="234"/>
      <c r="AI39" s="235"/>
      <c r="AJ39" s="234"/>
      <c r="AK39" s="235"/>
      <c r="AL39" s="234"/>
      <c r="AM39" s="235"/>
      <c r="AN39" s="234"/>
      <c r="AO39" s="235"/>
      <c r="AP39" s="234"/>
      <c r="AQ39" s="235"/>
      <c r="AR39" s="234"/>
      <c r="AS39" s="235"/>
      <c r="AT39" s="234"/>
      <c r="AU39" s="235"/>
      <c r="AV39" s="234"/>
      <c r="AW39" s="235"/>
      <c r="AX39" s="234"/>
      <c r="AY39" s="235"/>
      <c r="AZ39" s="234"/>
      <c r="BA39" s="235"/>
      <c r="BB39" s="234"/>
      <c r="BC39" s="235"/>
      <c r="BD39" s="234"/>
      <c r="BE39" s="235"/>
      <c r="BF39" s="234"/>
      <c r="BG39" s="235">
        <v>1</v>
      </c>
      <c r="BH39" s="234"/>
      <c r="BI39" s="235"/>
      <c r="BJ39" s="234"/>
      <c r="BK39" s="235"/>
      <c r="BL39" s="234"/>
      <c r="BM39" s="235"/>
      <c r="BN39" s="234"/>
      <c r="BO39" s="235"/>
      <c r="BP39" s="236"/>
    </row>
    <row r="40" spans="1:68" ht="13.5">
      <c r="A40" s="200">
        <f t="shared" si="2"/>
        <v>25</v>
      </c>
      <c r="B40" s="237" t="s">
        <v>1040</v>
      </c>
      <c r="C40" s="230">
        <f t="shared" si="0"/>
        <v>1</v>
      </c>
      <c r="D40" s="265"/>
      <c r="E40" s="238">
        <f t="shared" si="1"/>
        <v>0</v>
      </c>
      <c r="G40" s="233"/>
      <c r="H40" s="234"/>
      <c r="I40" s="235">
        <v>1</v>
      </c>
      <c r="J40" s="234"/>
      <c r="K40" s="235"/>
      <c r="L40" s="234"/>
      <c r="M40" s="235"/>
      <c r="N40" s="234"/>
      <c r="O40" s="235"/>
      <c r="P40" s="234"/>
      <c r="Q40" s="235"/>
      <c r="R40" s="234"/>
      <c r="S40" s="235"/>
      <c r="T40" s="234"/>
      <c r="U40" s="235"/>
      <c r="V40" s="234"/>
      <c r="W40" s="235"/>
      <c r="X40" s="234"/>
      <c r="Y40" s="235"/>
      <c r="Z40" s="234"/>
      <c r="AA40" s="235"/>
      <c r="AB40" s="234"/>
      <c r="AC40" s="235"/>
      <c r="AD40" s="234"/>
      <c r="AE40" s="235"/>
      <c r="AF40" s="234"/>
      <c r="AG40" s="235"/>
      <c r="AH40" s="234"/>
      <c r="AI40" s="235"/>
      <c r="AJ40" s="234"/>
      <c r="AK40" s="235"/>
      <c r="AL40" s="234"/>
      <c r="AM40" s="235"/>
      <c r="AN40" s="234"/>
      <c r="AO40" s="235"/>
      <c r="AP40" s="234"/>
      <c r="AQ40" s="235"/>
      <c r="AR40" s="234"/>
      <c r="AS40" s="235"/>
      <c r="AT40" s="234"/>
      <c r="AU40" s="235"/>
      <c r="AV40" s="234"/>
      <c r="AW40" s="235"/>
      <c r="AX40" s="234"/>
      <c r="AY40" s="235"/>
      <c r="AZ40" s="234"/>
      <c r="BA40" s="235"/>
      <c r="BB40" s="234"/>
      <c r="BC40" s="235"/>
      <c r="BD40" s="234"/>
      <c r="BE40" s="235"/>
      <c r="BF40" s="234"/>
      <c r="BG40" s="235"/>
      <c r="BH40" s="234"/>
      <c r="BI40" s="235"/>
      <c r="BJ40" s="234"/>
      <c r="BK40" s="235"/>
      <c r="BL40" s="234"/>
      <c r="BM40" s="235"/>
      <c r="BN40" s="234"/>
      <c r="BO40" s="235"/>
      <c r="BP40" s="236"/>
    </row>
    <row r="41" spans="1:68" ht="13.5">
      <c r="A41" s="200">
        <f t="shared" si="2"/>
        <v>26</v>
      </c>
      <c r="B41" s="237" t="s">
        <v>1039</v>
      </c>
      <c r="C41" s="230">
        <f t="shared" si="0"/>
        <v>1</v>
      </c>
      <c r="D41" s="265"/>
      <c r="E41" s="238">
        <f t="shared" si="1"/>
        <v>0</v>
      </c>
      <c r="G41" s="233"/>
      <c r="H41" s="234"/>
      <c r="I41" s="235"/>
      <c r="J41" s="234"/>
      <c r="K41" s="235"/>
      <c r="L41" s="234"/>
      <c r="M41" s="235"/>
      <c r="N41" s="234"/>
      <c r="O41" s="235"/>
      <c r="P41" s="234"/>
      <c r="Q41" s="235"/>
      <c r="R41" s="234"/>
      <c r="S41" s="235"/>
      <c r="T41" s="234"/>
      <c r="U41" s="235"/>
      <c r="V41" s="234"/>
      <c r="W41" s="235"/>
      <c r="X41" s="234"/>
      <c r="Y41" s="235"/>
      <c r="Z41" s="234"/>
      <c r="AA41" s="235"/>
      <c r="AB41" s="234"/>
      <c r="AC41" s="235"/>
      <c r="AD41" s="234"/>
      <c r="AE41" s="235"/>
      <c r="AF41" s="234"/>
      <c r="AG41" s="235"/>
      <c r="AH41" s="234"/>
      <c r="AI41" s="235"/>
      <c r="AJ41" s="234"/>
      <c r="AK41" s="235"/>
      <c r="AL41" s="234"/>
      <c r="AM41" s="235"/>
      <c r="AN41" s="234"/>
      <c r="AO41" s="235"/>
      <c r="AP41" s="234"/>
      <c r="AQ41" s="235"/>
      <c r="AR41" s="234"/>
      <c r="AS41" s="235"/>
      <c r="AT41" s="234"/>
      <c r="AU41" s="235"/>
      <c r="AV41" s="234"/>
      <c r="AW41" s="235"/>
      <c r="AX41" s="234"/>
      <c r="AY41" s="235"/>
      <c r="AZ41" s="234"/>
      <c r="BA41" s="235"/>
      <c r="BB41" s="234"/>
      <c r="BC41" s="235"/>
      <c r="BD41" s="234"/>
      <c r="BE41" s="235"/>
      <c r="BF41" s="234">
        <v>1</v>
      </c>
      <c r="BG41" s="235"/>
      <c r="BH41" s="234"/>
      <c r="BI41" s="235"/>
      <c r="BJ41" s="234"/>
      <c r="BK41" s="235"/>
      <c r="BL41" s="234"/>
      <c r="BM41" s="235"/>
      <c r="BN41" s="234"/>
      <c r="BO41" s="235"/>
      <c r="BP41" s="236"/>
    </row>
    <row r="42" spans="1:68" ht="13.5">
      <c r="A42" s="200">
        <f t="shared" si="2"/>
        <v>27</v>
      </c>
      <c r="B42" s="237" t="s">
        <v>1038</v>
      </c>
      <c r="C42" s="230">
        <f t="shared" si="0"/>
        <v>1</v>
      </c>
      <c r="D42" s="265"/>
      <c r="E42" s="238">
        <f t="shared" si="1"/>
        <v>0</v>
      </c>
      <c r="G42" s="233"/>
      <c r="H42" s="234"/>
      <c r="I42" s="235"/>
      <c r="J42" s="234">
        <v>1</v>
      </c>
      <c r="K42" s="235"/>
      <c r="L42" s="234"/>
      <c r="M42" s="235"/>
      <c r="N42" s="234"/>
      <c r="O42" s="235"/>
      <c r="P42" s="234"/>
      <c r="Q42" s="235"/>
      <c r="R42" s="234"/>
      <c r="S42" s="235"/>
      <c r="T42" s="234"/>
      <c r="U42" s="235"/>
      <c r="V42" s="234"/>
      <c r="W42" s="235"/>
      <c r="X42" s="234"/>
      <c r="Y42" s="235"/>
      <c r="Z42" s="234"/>
      <c r="AA42" s="235"/>
      <c r="AB42" s="234"/>
      <c r="AC42" s="235"/>
      <c r="AD42" s="234"/>
      <c r="AE42" s="235"/>
      <c r="AF42" s="234"/>
      <c r="AG42" s="235"/>
      <c r="AH42" s="234"/>
      <c r="AI42" s="235"/>
      <c r="AJ42" s="234"/>
      <c r="AK42" s="235"/>
      <c r="AL42" s="234"/>
      <c r="AM42" s="235"/>
      <c r="AN42" s="234"/>
      <c r="AO42" s="235"/>
      <c r="AP42" s="234"/>
      <c r="AQ42" s="235"/>
      <c r="AR42" s="234"/>
      <c r="AS42" s="235"/>
      <c r="AT42" s="234"/>
      <c r="AU42" s="235"/>
      <c r="AV42" s="234"/>
      <c r="AW42" s="235"/>
      <c r="AX42" s="234"/>
      <c r="AY42" s="235"/>
      <c r="AZ42" s="234"/>
      <c r="BA42" s="235"/>
      <c r="BB42" s="234"/>
      <c r="BC42" s="235"/>
      <c r="BD42" s="234"/>
      <c r="BE42" s="235"/>
      <c r="BF42" s="234"/>
      <c r="BG42" s="235"/>
      <c r="BH42" s="234"/>
      <c r="BI42" s="235"/>
      <c r="BJ42" s="234"/>
      <c r="BK42" s="235"/>
      <c r="BL42" s="234"/>
      <c r="BM42" s="235"/>
      <c r="BN42" s="234"/>
      <c r="BO42" s="235"/>
      <c r="BP42" s="236"/>
    </row>
    <row r="43" spans="1:68" ht="13.5">
      <c r="A43" s="200">
        <f t="shared" si="2"/>
        <v>28</v>
      </c>
      <c r="B43" s="237" t="s">
        <v>1037</v>
      </c>
      <c r="C43" s="230">
        <f t="shared" si="0"/>
        <v>1</v>
      </c>
      <c r="D43" s="265"/>
      <c r="E43" s="238">
        <f t="shared" si="1"/>
        <v>0</v>
      </c>
      <c r="G43" s="233"/>
      <c r="H43" s="234"/>
      <c r="I43" s="235">
        <v>1</v>
      </c>
      <c r="J43" s="234"/>
      <c r="K43" s="235"/>
      <c r="L43" s="234"/>
      <c r="M43" s="235"/>
      <c r="N43" s="234"/>
      <c r="O43" s="235"/>
      <c r="P43" s="234"/>
      <c r="Q43" s="235"/>
      <c r="R43" s="234"/>
      <c r="S43" s="235"/>
      <c r="T43" s="234"/>
      <c r="U43" s="235"/>
      <c r="V43" s="234"/>
      <c r="W43" s="235"/>
      <c r="X43" s="234"/>
      <c r="Y43" s="235"/>
      <c r="Z43" s="234"/>
      <c r="AA43" s="235"/>
      <c r="AB43" s="234"/>
      <c r="AC43" s="235"/>
      <c r="AD43" s="234"/>
      <c r="AE43" s="235"/>
      <c r="AF43" s="234"/>
      <c r="AG43" s="235"/>
      <c r="AH43" s="234"/>
      <c r="AI43" s="235"/>
      <c r="AJ43" s="234"/>
      <c r="AK43" s="235"/>
      <c r="AL43" s="234"/>
      <c r="AM43" s="235"/>
      <c r="AN43" s="234"/>
      <c r="AO43" s="235"/>
      <c r="AP43" s="234"/>
      <c r="AQ43" s="235"/>
      <c r="AR43" s="234"/>
      <c r="AS43" s="235"/>
      <c r="AT43" s="234"/>
      <c r="AU43" s="235"/>
      <c r="AV43" s="234"/>
      <c r="AW43" s="235"/>
      <c r="AX43" s="234"/>
      <c r="AY43" s="235"/>
      <c r="AZ43" s="234"/>
      <c r="BA43" s="235"/>
      <c r="BB43" s="234"/>
      <c r="BC43" s="235"/>
      <c r="BD43" s="234"/>
      <c r="BE43" s="235"/>
      <c r="BF43" s="234"/>
      <c r="BG43" s="235"/>
      <c r="BH43" s="234"/>
      <c r="BI43" s="235"/>
      <c r="BJ43" s="234"/>
      <c r="BK43" s="235"/>
      <c r="BL43" s="234"/>
      <c r="BM43" s="235"/>
      <c r="BN43" s="234"/>
      <c r="BO43" s="235"/>
      <c r="BP43" s="236"/>
    </row>
    <row r="44" spans="1:68" ht="13.5">
      <c r="A44" s="200">
        <f t="shared" si="2"/>
        <v>29</v>
      </c>
      <c r="B44" s="237" t="s">
        <v>1036</v>
      </c>
      <c r="C44" s="230">
        <f t="shared" si="0"/>
        <v>4</v>
      </c>
      <c r="D44" s="265"/>
      <c r="E44" s="238">
        <f t="shared" si="1"/>
        <v>0</v>
      </c>
      <c r="G44" s="233"/>
      <c r="H44" s="234">
        <v>3</v>
      </c>
      <c r="I44" s="235"/>
      <c r="J44" s="234">
        <v>1</v>
      </c>
      <c r="K44" s="235"/>
      <c r="L44" s="234"/>
      <c r="M44" s="235"/>
      <c r="N44" s="234"/>
      <c r="O44" s="235"/>
      <c r="P44" s="234"/>
      <c r="Q44" s="235"/>
      <c r="R44" s="234"/>
      <c r="S44" s="235"/>
      <c r="T44" s="234"/>
      <c r="U44" s="235"/>
      <c r="V44" s="234"/>
      <c r="W44" s="235"/>
      <c r="X44" s="234"/>
      <c r="Y44" s="235"/>
      <c r="Z44" s="234"/>
      <c r="AA44" s="235"/>
      <c r="AB44" s="234"/>
      <c r="AC44" s="235"/>
      <c r="AD44" s="234"/>
      <c r="AE44" s="235"/>
      <c r="AF44" s="234"/>
      <c r="AG44" s="235"/>
      <c r="AH44" s="234"/>
      <c r="AI44" s="235"/>
      <c r="AJ44" s="234"/>
      <c r="AK44" s="235"/>
      <c r="AL44" s="234"/>
      <c r="AM44" s="235"/>
      <c r="AN44" s="234"/>
      <c r="AO44" s="235"/>
      <c r="AP44" s="234"/>
      <c r="AQ44" s="235"/>
      <c r="AR44" s="234"/>
      <c r="AS44" s="235"/>
      <c r="AT44" s="234"/>
      <c r="AU44" s="235"/>
      <c r="AV44" s="234"/>
      <c r="AW44" s="235"/>
      <c r="AX44" s="234"/>
      <c r="AY44" s="235"/>
      <c r="AZ44" s="234"/>
      <c r="BA44" s="235"/>
      <c r="BB44" s="234"/>
      <c r="BC44" s="235"/>
      <c r="BD44" s="234"/>
      <c r="BE44" s="235"/>
      <c r="BF44" s="234"/>
      <c r="BG44" s="235"/>
      <c r="BH44" s="234"/>
      <c r="BI44" s="235"/>
      <c r="BJ44" s="234"/>
      <c r="BK44" s="235"/>
      <c r="BL44" s="234"/>
      <c r="BM44" s="235"/>
      <c r="BN44" s="234"/>
      <c r="BO44" s="235"/>
      <c r="BP44" s="236"/>
    </row>
    <row r="45" spans="1:68" ht="13.5">
      <c r="A45" s="200">
        <f t="shared" si="2"/>
        <v>30</v>
      </c>
      <c r="B45" s="237" t="s">
        <v>1035</v>
      </c>
      <c r="C45" s="230">
        <f t="shared" si="0"/>
        <v>2</v>
      </c>
      <c r="D45" s="265"/>
      <c r="E45" s="238">
        <f t="shared" si="1"/>
        <v>0</v>
      </c>
      <c r="G45" s="233"/>
      <c r="H45" s="234">
        <v>2</v>
      </c>
      <c r="I45" s="235"/>
      <c r="J45" s="234"/>
      <c r="K45" s="235"/>
      <c r="L45" s="234"/>
      <c r="M45" s="235"/>
      <c r="N45" s="234"/>
      <c r="O45" s="235"/>
      <c r="P45" s="234"/>
      <c r="Q45" s="235"/>
      <c r="R45" s="234"/>
      <c r="S45" s="235"/>
      <c r="T45" s="234"/>
      <c r="U45" s="235"/>
      <c r="V45" s="234"/>
      <c r="W45" s="235"/>
      <c r="X45" s="234"/>
      <c r="Y45" s="235"/>
      <c r="Z45" s="234"/>
      <c r="AA45" s="235"/>
      <c r="AB45" s="234"/>
      <c r="AC45" s="235"/>
      <c r="AD45" s="234"/>
      <c r="AE45" s="235"/>
      <c r="AF45" s="234"/>
      <c r="AG45" s="235"/>
      <c r="AH45" s="234"/>
      <c r="AI45" s="235"/>
      <c r="AJ45" s="234"/>
      <c r="AK45" s="235"/>
      <c r="AL45" s="234"/>
      <c r="AM45" s="235"/>
      <c r="AN45" s="234"/>
      <c r="AO45" s="235"/>
      <c r="AP45" s="234"/>
      <c r="AQ45" s="235"/>
      <c r="AR45" s="234"/>
      <c r="AS45" s="235"/>
      <c r="AT45" s="234"/>
      <c r="AU45" s="235"/>
      <c r="AV45" s="234"/>
      <c r="AW45" s="235"/>
      <c r="AX45" s="234"/>
      <c r="AY45" s="235"/>
      <c r="AZ45" s="234"/>
      <c r="BA45" s="235"/>
      <c r="BB45" s="234"/>
      <c r="BC45" s="235"/>
      <c r="BD45" s="234"/>
      <c r="BE45" s="235"/>
      <c r="BF45" s="234"/>
      <c r="BG45" s="235"/>
      <c r="BH45" s="234"/>
      <c r="BI45" s="235"/>
      <c r="BJ45" s="234"/>
      <c r="BK45" s="235"/>
      <c r="BL45" s="234"/>
      <c r="BM45" s="235"/>
      <c r="BN45" s="234"/>
      <c r="BO45" s="235"/>
      <c r="BP45" s="236"/>
    </row>
    <row r="46" spans="1:68" ht="13.5">
      <c r="A46" s="200">
        <f t="shared" si="2"/>
        <v>31</v>
      </c>
      <c r="B46" s="237" t="s">
        <v>1034</v>
      </c>
      <c r="C46" s="230">
        <f t="shared" si="0"/>
        <v>5</v>
      </c>
      <c r="D46" s="265"/>
      <c r="E46" s="238">
        <f t="shared" si="1"/>
        <v>0</v>
      </c>
      <c r="G46" s="233"/>
      <c r="H46" s="234"/>
      <c r="I46" s="235"/>
      <c r="J46" s="234">
        <v>2</v>
      </c>
      <c r="K46" s="235"/>
      <c r="L46" s="234"/>
      <c r="M46" s="235"/>
      <c r="N46" s="234"/>
      <c r="O46" s="235"/>
      <c r="P46" s="234"/>
      <c r="Q46" s="235"/>
      <c r="R46" s="234"/>
      <c r="S46" s="235"/>
      <c r="T46" s="234"/>
      <c r="U46" s="235"/>
      <c r="V46" s="234"/>
      <c r="W46" s="235"/>
      <c r="X46" s="234"/>
      <c r="Y46" s="235"/>
      <c r="Z46" s="234"/>
      <c r="AA46" s="235"/>
      <c r="AB46" s="234"/>
      <c r="AC46" s="235"/>
      <c r="AD46" s="234"/>
      <c r="AE46" s="235"/>
      <c r="AF46" s="234"/>
      <c r="AG46" s="235"/>
      <c r="AH46" s="234"/>
      <c r="AI46" s="235"/>
      <c r="AJ46" s="234"/>
      <c r="AK46" s="235"/>
      <c r="AL46" s="234"/>
      <c r="AM46" s="235"/>
      <c r="AN46" s="234"/>
      <c r="AO46" s="235"/>
      <c r="AP46" s="234"/>
      <c r="AQ46" s="235"/>
      <c r="AR46" s="234"/>
      <c r="AS46" s="235"/>
      <c r="AT46" s="234"/>
      <c r="AU46" s="235"/>
      <c r="AV46" s="234"/>
      <c r="AW46" s="235"/>
      <c r="AX46" s="234"/>
      <c r="AY46" s="235"/>
      <c r="AZ46" s="234"/>
      <c r="BA46" s="235"/>
      <c r="BB46" s="234"/>
      <c r="BC46" s="235">
        <v>3</v>
      </c>
      <c r="BD46" s="234"/>
      <c r="BE46" s="235"/>
      <c r="BF46" s="234"/>
      <c r="BG46" s="235"/>
      <c r="BH46" s="234"/>
      <c r="BI46" s="235"/>
      <c r="BJ46" s="234"/>
      <c r="BK46" s="235"/>
      <c r="BL46" s="234"/>
      <c r="BM46" s="235"/>
      <c r="BN46" s="234"/>
      <c r="BO46" s="235"/>
      <c r="BP46" s="236"/>
    </row>
    <row r="47" spans="1:68" ht="13.5">
      <c r="A47" s="200">
        <f t="shared" si="2"/>
        <v>32</v>
      </c>
      <c r="B47" s="237" t="s">
        <v>1033</v>
      </c>
      <c r="C47" s="230">
        <f t="shared" si="0"/>
        <v>3</v>
      </c>
      <c r="D47" s="265"/>
      <c r="E47" s="238">
        <f>C47*D47</f>
        <v>0</v>
      </c>
      <c r="G47" s="233"/>
      <c r="H47" s="234"/>
      <c r="I47" s="235"/>
      <c r="J47" s="234"/>
      <c r="K47" s="235"/>
      <c r="L47" s="234"/>
      <c r="M47" s="235"/>
      <c r="N47" s="234"/>
      <c r="O47" s="235"/>
      <c r="P47" s="234">
        <v>1</v>
      </c>
      <c r="Q47" s="235">
        <v>2</v>
      </c>
      <c r="R47" s="234"/>
      <c r="S47" s="235"/>
      <c r="T47" s="234"/>
      <c r="U47" s="235"/>
      <c r="V47" s="234"/>
      <c r="W47" s="235"/>
      <c r="X47" s="234"/>
      <c r="Y47" s="235"/>
      <c r="Z47" s="234"/>
      <c r="AA47" s="235"/>
      <c r="AB47" s="234"/>
      <c r="AC47" s="235"/>
      <c r="AD47" s="234"/>
      <c r="AE47" s="235"/>
      <c r="AF47" s="234"/>
      <c r="AG47" s="235"/>
      <c r="AH47" s="234"/>
      <c r="AI47" s="235"/>
      <c r="AJ47" s="234"/>
      <c r="AK47" s="235"/>
      <c r="AL47" s="234"/>
      <c r="AM47" s="235"/>
      <c r="AN47" s="234"/>
      <c r="AO47" s="235"/>
      <c r="AP47" s="234"/>
      <c r="AQ47" s="235"/>
      <c r="AR47" s="234"/>
      <c r="AS47" s="235"/>
      <c r="AT47" s="234"/>
      <c r="AU47" s="235"/>
      <c r="AV47" s="234"/>
      <c r="AW47" s="235"/>
      <c r="AX47" s="234"/>
      <c r="AY47" s="235"/>
      <c r="AZ47" s="234"/>
      <c r="BA47" s="235"/>
      <c r="BB47" s="234"/>
      <c r="BC47" s="235"/>
      <c r="BD47" s="234"/>
      <c r="BE47" s="235"/>
      <c r="BF47" s="234"/>
      <c r="BG47" s="235"/>
      <c r="BH47" s="234"/>
      <c r="BI47" s="235"/>
      <c r="BJ47" s="234"/>
      <c r="BK47" s="235"/>
      <c r="BL47" s="234"/>
      <c r="BM47" s="235"/>
      <c r="BN47" s="234"/>
      <c r="BO47" s="235"/>
      <c r="BP47" s="236"/>
    </row>
    <row r="48" spans="1:68" ht="13.5">
      <c r="A48" s="200">
        <f t="shared" si="2"/>
        <v>33</v>
      </c>
      <c r="B48" s="237" t="s">
        <v>1032</v>
      </c>
      <c r="C48" s="230">
        <f t="shared" si="0"/>
        <v>1</v>
      </c>
      <c r="D48" s="265"/>
      <c r="E48" s="238">
        <f>C48*D48</f>
        <v>0</v>
      </c>
      <c r="G48" s="233"/>
      <c r="H48" s="234"/>
      <c r="I48" s="235"/>
      <c r="J48" s="234"/>
      <c r="K48" s="235"/>
      <c r="L48" s="234"/>
      <c r="M48" s="235"/>
      <c r="N48" s="234"/>
      <c r="O48" s="235"/>
      <c r="P48" s="234"/>
      <c r="Q48" s="235"/>
      <c r="R48" s="234"/>
      <c r="S48" s="235"/>
      <c r="T48" s="234"/>
      <c r="U48" s="235"/>
      <c r="V48" s="234"/>
      <c r="W48" s="235"/>
      <c r="X48" s="234"/>
      <c r="Y48" s="235"/>
      <c r="Z48" s="234"/>
      <c r="AA48" s="235"/>
      <c r="AB48" s="234"/>
      <c r="AC48" s="235"/>
      <c r="AD48" s="234"/>
      <c r="AE48" s="235"/>
      <c r="AF48" s="234"/>
      <c r="AG48" s="235"/>
      <c r="AH48" s="234"/>
      <c r="AI48" s="235"/>
      <c r="AJ48" s="234"/>
      <c r="AK48" s="235"/>
      <c r="AL48" s="234"/>
      <c r="AM48" s="235"/>
      <c r="AN48" s="234"/>
      <c r="AO48" s="235"/>
      <c r="AP48" s="234"/>
      <c r="AQ48" s="235"/>
      <c r="AR48" s="234"/>
      <c r="AS48" s="235"/>
      <c r="AT48" s="234"/>
      <c r="AU48" s="235"/>
      <c r="AV48" s="234"/>
      <c r="AW48" s="235"/>
      <c r="AX48" s="234"/>
      <c r="AY48" s="235"/>
      <c r="AZ48" s="234"/>
      <c r="BA48" s="235"/>
      <c r="BB48" s="234"/>
      <c r="BC48" s="235">
        <v>1</v>
      </c>
      <c r="BD48" s="234"/>
      <c r="BE48" s="235"/>
      <c r="BF48" s="234"/>
      <c r="BG48" s="235"/>
      <c r="BH48" s="234"/>
      <c r="BI48" s="235"/>
      <c r="BJ48" s="234"/>
      <c r="BK48" s="235"/>
      <c r="BL48" s="234"/>
      <c r="BM48" s="235"/>
      <c r="BN48" s="234"/>
      <c r="BO48" s="235"/>
      <c r="BP48" s="236"/>
    </row>
    <row r="49" spans="1:68" ht="13.5">
      <c r="A49" s="200">
        <f t="shared" si="2"/>
        <v>34</v>
      </c>
      <c r="B49" s="237" t="s">
        <v>1031</v>
      </c>
      <c r="C49" s="230">
        <f t="shared" si="0"/>
        <v>249.85999999999996</v>
      </c>
      <c r="D49" s="265"/>
      <c r="E49" s="238">
        <f>C49*D49</f>
        <v>0</v>
      </c>
      <c r="G49" s="233">
        <v>4.8</v>
      </c>
      <c r="H49" s="234">
        <v>16.66</v>
      </c>
      <c r="I49" s="235">
        <v>7.4</v>
      </c>
      <c r="J49" s="234"/>
      <c r="K49" s="235">
        <v>2.4</v>
      </c>
      <c r="L49" s="234">
        <v>4.8</v>
      </c>
      <c r="M49" s="235">
        <v>3.6</v>
      </c>
      <c r="N49" s="234">
        <v>6</v>
      </c>
      <c r="O49" s="235">
        <v>6</v>
      </c>
      <c r="P49" s="234">
        <v>16.8</v>
      </c>
      <c r="Q49" s="235">
        <v>9.6</v>
      </c>
      <c r="R49" s="234">
        <v>6</v>
      </c>
      <c r="S49" s="235">
        <v>3.6</v>
      </c>
      <c r="T49" s="234"/>
      <c r="U49" s="235">
        <v>1.2</v>
      </c>
      <c r="V49" s="234">
        <v>3.6</v>
      </c>
      <c r="W49" s="235">
        <v>3.6</v>
      </c>
      <c r="X49" s="234">
        <v>2.4</v>
      </c>
      <c r="Y49" s="235">
        <v>2.4</v>
      </c>
      <c r="Z49" s="234">
        <v>3.6</v>
      </c>
      <c r="AA49" s="235">
        <v>6</v>
      </c>
      <c r="AB49" s="234">
        <v>4.8</v>
      </c>
      <c r="AC49" s="235">
        <v>14.4</v>
      </c>
      <c r="AD49" s="234"/>
      <c r="AE49" s="235"/>
      <c r="AF49" s="234">
        <v>3.6</v>
      </c>
      <c r="AG49" s="235">
        <v>2.4</v>
      </c>
      <c r="AH49" s="234">
        <v>4.8</v>
      </c>
      <c r="AI49" s="235">
        <v>2.4</v>
      </c>
      <c r="AJ49" s="234">
        <v>2.4</v>
      </c>
      <c r="AK49" s="235">
        <v>3.6</v>
      </c>
      <c r="AL49" s="234">
        <v>7.2</v>
      </c>
      <c r="AM49" s="235"/>
      <c r="AN49" s="234">
        <v>3.6</v>
      </c>
      <c r="AO49" s="235">
        <v>3.6</v>
      </c>
      <c r="AP49" s="234">
        <v>2.4</v>
      </c>
      <c r="AQ49" s="235">
        <v>2.4</v>
      </c>
      <c r="AR49" s="234">
        <v>3.6</v>
      </c>
      <c r="AS49" s="235"/>
      <c r="AT49" s="234">
        <v>3.6</v>
      </c>
      <c r="AU49" s="235">
        <v>6</v>
      </c>
      <c r="AV49" s="234">
        <v>14.4</v>
      </c>
      <c r="AW49" s="235"/>
      <c r="AX49" s="234">
        <v>3.6</v>
      </c>
      <c r="AY49" s="235"/>
      <c r="AZ49" s="234"/>
      <c r="BA49" s="235">
        <v>2.4</v>
      </c>
      <c r="BB49" s="234">
        <v>3.6</v>
      </c>
      <c r="BC49" s="235">
        <v>6</v>
      </c>
      <c r="BD49" s="234">
        <v>3.6</v>
      </c>
      <c r="BE49" s="235">
        <v>4.8</v>
      </c>
      <c r="BF49" s="234"/>
      <c r="BG49" s="235"/>
      <c r="BH49" s="234">
        <v>3.6</v>
      </c>
      <c r="BI49" s="235"/>
      <c r="BJ49" s="234"/>
      <c r="BK49" s="235">
        <v>3.6</v>
      </c>
      <c r="BL49" s="234">
        <v>14.4</v>
      </c>
      <c r="BM49" s="235">
        <v>2.4</v>
      </c>
      <c r="BN49" s="234"/>
      <c r="BO49" s="235">
        <v>2.6</v>
      </c>
      <c r="BP49" s="236">
        <v>3.6</v>
      </c>
    </row>
    <row r="51" spans="2:5" ht="14.4">
      <c r="B51" s="219" t="s">
        <v>1030</v>
      </c>
      <c r="D51" s="246" t="s">
        <v>1028</v>
      </c>
      <c r="E51" s="208">
        <f>SUM(E19:E49)</f>
        <v>0</v>
      </c>
    </row>
    <row r="52" spans="2:5" ht="14.4">
      <c r="B52" s="219" t="s">
        <v>1029</v>
      </c>
      <c r="D52" s="246" t="s">
        <v>1028</v>
      </c>
      <c r="E52" s="208">
        <f>SUM(E13+E51)</f>
        <v>0</v>
      </c>
    </row>
    <row r="54" spans="2:5" ht="14.4">
      <c r="B54" s="219" t="s">
        <v>1027</v>
      </c>
      <c r="D54" s="264"/>
      <c r="E54" s="264"/>
    </row>
    <row r="55" spans="1:68" ht="13.5">
      <c r="A55" s="8"/>
      <c r="B55" s="8" t="s">
        <v>1026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</sheetData>
  <sheetProtection password="C477" sheet="1"/>
  <printOptions/>
  <pageMargins left="0.31496062992125984" right="0.1968503937007874" top="0.39" bottom="0.35" header="0.31496062992125984" footer="0.31496062992125984"/>
  <pageSetup fitToHeight="3" horizontalDpi="600" verticalDpi="600" orientation="landscape" paperSize="9" scale="80" r:id="rId1"/>
  <colBreaks count="1" manualBreakCount="1">
    <brk id="37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CCBFF020-F5F0-4DAF-9577-2642F72EB6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Raška</dc:creator>
  <cp:keywords/>
  <dc:description/>
  <cp:lastModifiedBy>Marek Raška</cp:lastModifiedBy>
  <cp:lastPrinted>2016-10-21T16:14:30Z</cp:lastPrinted>
  <dcterms:created xsi:type="dcterms:W3CDTF">2016-05-19T06:35:26Z</dcterms:created>
  <dcterms:modified xsi:type="dcterms:W3CDTF">2016-10-21T16:15:37Z</dcterms:modified>
  <cp:category/>
  <cp:version/>
  <cp:contentType/>
  <cp:contentStatus/>
</cp:coreProperties>
</file>