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5" windowHeight="1170" activeTab="0"/>
  </bookViews>
  <sheets>
    <sheet name="Rekapitulace stavby" sheetId="1" r:id="rId1"/>
    <sheet name="1601-1 - SLZN - Praha 7 S..." sheetId="2" r:id="rId2"/>
    <sheet name="Silnoproudé elektroinstalace" sheetId="3" r:id="rId3"/>
    <sheet name="Slaboproudé elektroinstalace" sheetId="4" r:id="rId4"/>
    <sheet name="VZT a chlazení" sheetId="5" r:id="rId5"/>
    <sheet name="Vytápění" sheetId="6" r:id="rId6"/>
    <sheet name="Interiér" sheetId="7" r:id="rId7"/>
  </sheets>
  <externalReferences>
    <externalReference r:id="rId10"/>
  </externalReferences>
  <definedNames>
    <definedName name="_xlnm.Print_Titles" localSheetId="1">'1601-1 - SLZN - Praha 7 S...'!$139:$139</definedName>
    <definedName name="_xlnm.Print_Titles" localSheetId="0">'Rekapitulace stavby'!$85:$85</definedName>
    <definedName name="_xlnm.Print_Area" localSheetId="1">'1601-1 - SLZN - Praha 7 S...'!$C$4:$Q$70,'1601-1 - SLZN - Praha 7 S...'!$C$76:$Q$124,'1601-1 - SLZN - Praha 7 S...'!$C$130:$Q$320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<sst xmlns="http://schemas.openxmlformats.org/spreadsheetml/2006/main" count="4310" uniqueCount="1390">
  <si>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</si>
  <si>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</si>
  <si>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</si>
  <si>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</si>
  <si>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</si>
  <si>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</si>
  <si>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</si>
  <si>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</si>
  <si>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</si>
  <si>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</si>
  <si>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</si>
  <si>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</si>
  <si>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</si>
  <si>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</si>
  <si>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</si>
  <si>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1601-1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</si>
  <si>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</si>
  <si>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</si>
  <si>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SLZN - Praha 7 Strojnická 27 - stavební úpravy 6NP</t>
  </si>
  <si>
    <t>0,1</t>
  </si>
  <si>
    <t>JKSO:</t>
  </si>
  <si>
    <t/>
  </si>
  <si>
    <t>CC-CZ:</t>
  </si>
  <si>
    <t>1</t>
  </si>
  <si>
    <t>Místo:</t>
  </si>
  <si>
    <t>Praha 7</t>
  </si>
  <si>
    <t>Datum:</t>
  </si>
  <si>
    <t>10</t>
  </si>
  <si>
    <t>100</t>
  </si>
  <si>
    <t>Objednatel:</t>
  </si>
  <si>
    <t>IČ:</t>
  </si>
  <si>
    <t>SLZN</t>
  </si>
  <si>
    <t>DIČ:</t>
  </si>
  <si>
    <t>Zhotovitel:</t>
  </si>
  <si>
    <t>Vyplň údaj</t>
  </si>
  <si>
    <t>Projektant:</t>
  </si>
  <si>
    <t>REINVEST spol. s r.p.</t>
  </si>
  <si>
    <t>True</t>
  </si>
  <si>
    <t>Zpracovatel:</t>
  </si>
  <si>
    <t>65410840</t>
  </si>
  <si>
    <t>REINVEST spol. s r.o.</t>
  </si>
  <si>
    <t>CZ65410840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</si>
  <si>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</si>
  <si>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</si>
  <si>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</si>
  <si>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</si>
  <si>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</si>
  <si>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</si>
  <si>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</si>
  <si>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</si>
  <si>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</si>
  <si>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</si>
  <si>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</si>
  <si>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</si>
  <si>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</si>
  <si>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</si>
  <si>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</si>
  <si>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</si>
  <si>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</si>
  <si>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</si>
  <si>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</si>
  <si>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</si>
  <si>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</si>
  <si>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</si>
  <si>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</si>
  <si>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</si>
  <si>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</si>
  <si>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</si>
  <si>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</si>
  <si>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</si>
  <si>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</si>
  <si>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</si>
  <si>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</si>
  <si>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</si>
  <si>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</si>
  <si>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</si>
  <si>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</si>
  <si>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</si>
  <si>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</si>
  <si>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</si>
  <si>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</si>
  <si>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</si>
  <si>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</si>
  <si>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</si>
  <si>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{8fbee6ba-5f4a-4af3-9ddd-688a8c81ffa8}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</si>
  <si>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</si>
  <si>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</si>
  <si>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</si>
  <si>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</si>
  <si>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</si>
  <si>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</si>
  <si>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</si>
  <si>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</si>
  <si>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</si>
  <si>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</si>
  <si>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</si>
  <si>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</si>
  <si>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</si>
  <si>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</si>
  <si>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</si>
  <si>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</si>
  <si>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</si>
  <si>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</si>
  <si>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</si>
  <si>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</si>
  <si>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</si>
  <si>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</si>
  <si>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</si>
  <si>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</si>
  <si>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</si>
  <si>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</si>
  <si>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</si>
  <si>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</si>
  <si>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</si>
  <si>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</si>
  <si>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</si>
  <si>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</si>
  <si>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</si>
  <si>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</si>
  <si>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</si>
  <si>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731 - Ústřední vytápění - kotelny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</si>
  <si>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</si>
  <si>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</si>
  <si>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</si>
  <si>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</si>
  <si>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</si>
  <si>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</si>
  <si>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</si>
  <si>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</si>
  <si>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787 - Dokončovací práce - zasklívání</t>
  </si>
  <si>
    <t>M - Práce a dodávky M</t>
  </si>
  <si>
    <t xml:space="preserve">    21-M - Elektromontáže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</si>
  <si>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</si>
  <si>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</si>
  <si>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</si>
  <si>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</si>
  <si>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</si>
  <si>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</si>
  <si>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</si>
  <si>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</si>
  <si>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</si>
  <si>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</si>
  <si>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</si>
  <si>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</si>
  <si>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</si>
  <si>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</si>
  <si>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</si>
  <si>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</si>
  <si>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</si>
  <si>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</si>
  <si>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</si>
  <si>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</si>
  <si>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</si>
  <si>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</si>
  <si>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</si>
  <si>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</si>
  <si>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35</t>
  </si>
  <si>
    <t>K</t>
  </si>
  <si>
    <t>340239235</t>
  </si>
  <si>
    <t>Zazdívka otvorů pl do 4 m2 v příčkách nebo stěnách z pórobetonových hladkých příčkovek tl 150 mm - 41 dB</t>
  </si>
  <si>
    <t>m2</t>
  </si>
  <si>
    <t>4</t>
  </si>
  <si>
    <t>149390595</t>
  </si>
  <si>
    <t>34</t>
  </si>
  <si>
    <t>342272323</t>
  </si>
  <si>
    <t xml:space="preserve">Příčky tl 100 mm z pórobetonových přesných hladkých příčkovek - 37 dB </t>
  </si>
  <si>
    <t>392982024</t>
  </si>
  <si>
    <t>33</t>
  </si>
  <si>
    <t>342272523</t>
  </si>
  <si>
    <t xml:space="preserve">Příčky tl 150 mm z pórobetonových přesných hladkých příčkovek - 41dB </t>
  </si>
  <si>
    <t>1276895621</t>
  </si>
  <si>
    <t>65</t>
  </si>
  <si>
    <t>612321141</t>
  </si>
  <si>
    <t>Vápenocementová omítka štuková dvouvrstvá vnitřních stěn nanášená ručně</t>
  </si>
  <si>
    <t>-1006085404</t>
  </si>
  <si>
    <t>64</t>
  </si>
  <si>
    <t>612323111</t>
  </si>
  <si>
    <t>Vápenocementová omítka hladkých vnitřních stěn tloušťky do 5 mm nanášená ručně</t>
  </si>
  <si>
    <t>-316806243</t>
  </si>
  <si>
    <t>31</t>
  </si>
  <si>
    <t>629991011</t>
  </si>
  <si>
    <t>Zakrytí výplní otvorů a svislých ploch fólií přilepenou lepící páskou</t>
  </si>
  <si>
    <t>1827831773</t>
  </si>
  <si>
    <t>121</t>
  </si>
  <si>
    <t>632441224</t>
  </si>
  <si>
    <t>Potěr anhydritový samonivelační tl 65 mm C30 litý</t>
  </si>
  <si>
    <t>1952181835</t>
  </si>
  <si>
    <t>120</t>
  </si>
  <si>
    <t>632441225</t>
  </si>
  <si>
    <t>Potěr anhydritový samonivelační tl 75 mm C30 litý</t>
  </si>
  <si>
    <t>-467854981</t>
  </si>
  <si>
    <t>126</t>
  </si>
  <si>
    <t>962031132</t>
  </si>
  <si>
    <t>Bourání příček z cihel pálených na MVC tl do 100 mm</t>
  </si>
  <si>
    <t>-620393292</t>
  </si>
  <si>
    <t>962031133</t>
  </si>
  <si>
    <t>Bourání příček z cihel pálených na MVC tl do 150 mm</t>
  </si>
  <si>
    <t>1147020122</t>
  </si>
  <si>
    <t>9</t>
  </si>
  <si>
    <t>962081141</t>
  </si>
  <si>
    <t>Bourání příček ze skleněných tvárnic tl do 150 mm</t>
  </si>
  <si>
    <t>-792623991</t>
  </si>
  <si>
    <t>13</t>
  </si>
  <si>
    <t>965041441</t>
  </si>
  <si>
    <t>Bourání podkladů pod dlažby nebo mazanin škvárobetonových tl přes 100 mm pl přes 4 m2</t>
  </si>
  <si>
    <t>m3</t>
  </si>
  <si>
    <t>-310170557</t>
  </si>
  <si>
    <t>7</t>
  </si>
  <si>
    <t>968072455</t>
  </si>
  <si>
    <t>Vybourání kovových dveřních zárubní pl do 2 m2</t>
  </si>
  <si>
    <t>-138482445</t>
  </si>
  <si>
    <t>8</t>
  </si>
  <si>
    <t>968072456</t>
  </si>
  <si>
    <t>Vybourání kovových dveřních zárubní pl přes 2 m2</t>
  </si>
  <si>
    <t>1468538883</t>
  </si>
  <si>
    <t>167</t>
  </si>
  <si>
    <t>972054219</t>
  </si>
  <si>
    <t>Průrazy v ŽB stropech - jádrové vrtání pr. 40 mm</t>
  </si>
  <si>
    <t>kus</t>
  </si>
  <si>
    <t>-881746418</t>
  </si>
  <si>
    <t>166</t>
  </si>
  <si>
    <t>972054220</t>
  </si>
  <si>
    <t>Průrazy v ŽB stropech - jádrové vrtání pr. 50 mm</t>
  </si>
  <si>
    <t>1389238365</t>
  </si>
  <si>
    <t>128</t>
  </si>
  <si>
    <t>972054221</t>
  </si>
  <si>
    <t>Průrazy v ŽB stropech - jádrové vrtání pr. 100 mm</t>
  </si>
  <si>
    <t>1955629325</t>
  </si>
  <si>
    <t>129</t>
  </si>
  <si>
    <t>972054231</t>
  </si>
  <si>
    <t>Průrazy v ŽB stropech - jádrové vrtání pr. 125 mm</t>
  </si>
  <si>
    <t>-1089662120</t>
  </si>
  <si>
    <t>130</t>
  </si>
  <si>
    <t>972054241</t>
  </si>
  <si>
    <t>Průrazy v ŽB stropech - jádrové vrtání pr. 160 mm</t>
  </si>
  <si>
    <t>238638062</t>
  </si>
  <si>
    <t>131</t>
  </si>
  <si>
    <t>972054311</t>
  </si>
  <si>
    <t>Průrazy v ŽB stropech - jádrové vrtání pr. 200 mm</t>
  </si>
  <si>
    <t>-1519535269</t>
  </si>
  <si>
    <t>16</t>
  </si>
  <si>
    <t>997013116</t>
  </si>
  <si>
    <t>Vnitrostaveništní doprava suti a vybouraných hmot pro budovy v do 21 m s použitím mechanizace</t>
  </si>
  <si>
    <t>t</t>
  </si>
  <si>
    <t>-1104829435</t>
  </si>
  <si>
    <t>17</t>
  </si>
  <si>
    <t>997013312</t>
  </si>
  <si>
    <t>Montáž a demontáž shozu suti v do 20 m</t>
  </si>
  <si>
    <t>m</t>
  </si>
  <si>
    <t>-1068506147</t>
  </si>
  <si>
    <t>18</t>
  </si>
  <si>
    <t>997013322</t>
  </si>
  <si>
    <t>Příplatek k shozu suti v do 20 m za první a ZKD den použití</t>
  </si>
  <si>
    <t>-1282509874</t>
  </si>
  <si>
    <t>19</t>
  </si>
  <si>
    <t>997013501</t>
  </si>
  <si>
    <t>Odvoz suti a vybouraných hmot na skládku nebo meziskládku do 1 km se složením</t>
  </si>
  <si>
    <t>1564245205</t>
  </si>
  <si>
    <t>20</t>
  </si>
  <si>
    <t>997013509</t>
  </si>
  <si>
    <t>Příplatek k odvozu suti a vybouraných hmot na skládku ZKD 1 km přes 1 km</t>
  </si>
  <si>
    <t>-1729230187</t>
  </si>
  <si>
    <t>997013801</t>
  </si>
  <si>
    <t>Poplatek za uložení stavebního betonového odpadu na skládce (skládkovné)</t>
  </si>
  <si>
    <t>1147615130</t>
  </si>
  <si>
    <t>22</t>
  </si>
  <si>
    <t>997013814</t>
  </si>
  <si>
    <t>Poplatek za uložení stavebního odpadu z izolačních hmot na skládce (skládkovné)</t>
  </si>
  <si>
    <t>921558215</t>
  </si>
  <si>
    <t>30</t>
  </si>
  <si>
    <t>998011003</t>
  </si>
  <si>
    <t>Přesun hmot pro budovy zděné v do 24 m</t>
  </si>
  <si>
    <t>2132116829</t>
  </si>
  <si>
    <t>711131811</t>
  </si>
  <si>
    <t>Odstranění izolace proti zemní vlhkosti vodorovné - lepenka ve skladbě podlahy</t>
  </si>
  <si>
    <t>1623276897</t>
  </si>
  <si>
    <t>122</t>
  </si>
  <si>
    <t>711493111</t>
  </si>
  <si>
    <t>Izolace proti podpovrchové a tlakové vodě vodorovná SCHOMBURG těsnicí kaší AQUAFIN-2K</t>
  </si>
  <si>
    <t>343003668</t>
  </si>
  <si>
    <t>123</t>
  </si>
  <si>
    <t>711493121</t>
  </si>
  <si>
    <t>Izolace proti podpovrchové a tlakové vodě svislá SCHOMBURG těsnicí kaší AQUAFIN-2K</t>
  </si>
  <si>
    <t>120614692</t>
  </si>
  <si>
    <t>163</t>
  </si>
  <si>
    <t>998711102</t>
  </si>
  <si>
    <t>Přesun hmot tonážní pro izolace proti vodě, vlhkosti a plynům v objektech výšky do 12 m</t>
  </si>
  <si>
    <t>574609873</t>
  </si>
  <si>
    <t>132</t>
  </si>
  <si>
    <t>712961001</t>
  </si>
  <si>
    <t>Izolace průrazů střechou - kanalizace a potrubí VZT</t>
  </si>
  <si>
    <t>-206187560</t>
  </si>
  <si>
    <t>14</t>
  </si>
  <si>
    <t>713110811</t>
  </si>
  <si>
    <t>Odstranění tepelné izolace stropů volně kladené z vláknitých materiálů tl do 100 mm</t>
  </si>
  <si>
    <t>-121924337</t>
  </si>
  <si>
    <t>118</t>
  </si>
  <si>
    <t>713121111</t>
  </si>
  <si>
    <t>Montáž izolace tepelné podlah volně kladenými rohožemi, pásy, dílci, deskami 1 vrstva</t>
  </si>
  <si>
    <t>-959010978</t>
  </si>
  <si>
    <t>119</t>
  </si>
  <si>
    <t>M</t>
  </si>
  <si>
    <t>631668110</t>
  </si>
  <si>
    <t>deska podlahová ROTAFLEX SUPER TSPS 02 tl. 20 mm</t>
  </si>
  <si>
    <t>32</t>
  </si>
  <si>
    <t>-1146886601</t>
  </si>
  <si>
    <t>164</t>
  </si>
  <si>
    <t>998713102</t>
  </si>
  <si>
    <t>Přesun hmot tonážní pro izolace tepelné v objektech v do 12 m</t>
  </si>
  <si>
    <t>-1597903211</t>
  </si>
  <si>
    <t>25</t>
  </si>
  <si>
    <t>721171801</t>
  </si>
  <si>
    <t xml:space="preserve">Demontáž stávajícího kanalizačního potrubí </t>
  </si>
  <si>
    <t>soubor</t>
  </si>
  <si>
    <t>1661523434</t>
  </si>
  <si>
    <t>161</t>
  </si>
  <si>
    <t>721171905</t>
  </si>
  <si>
    <t>Potrubí z HT vsazení odbočky 40/100</t>
  </si>
  <si>
    <t>-1075226204</t>
  </si>
  <si>
    <t>153</t>
  </si>
  <si>
    <t>721174004</t>
  </si>
  <si>
    <t>Potrubí kanalizační z PP svodné systém HT DN 70</t>
  </si>
  <si>
    <t>1995200056</t>
  </si>
  <si>
    <t>154</t>
  </si>
  <si>
    <t>721174005</t>
  </si>
  <si>
    <t>Potrubí kanalizační z PP svodné systém HT DN 110</t>
  </si>
  <si>
    <t>-875380573</t>
  </si>
  <si>
    <t>155</t>
  </si>
  <si>
    <t>721174006</t>
  </si>
  <si>
    <t>Potrubí kanalizační z PP svodné systém HT DN 125</t>
  </si>
  <si>
    <t>-1599671056</t>
  </si>
  <si>
    <t>158</t>
  </si>
  <si>
    <t>721174042</t>
  </si>
  <si>
    <t>Potrubí kanalizační z PP připojovací systém HT DN 40</t>
  </si>
  <si>
    <t>725774420</t>
  </si>
  <si>
    <t>159</t>
  </si>
  <si>
    <t>721174043</t>
  </si>
  <si>
    <t>Potrubí kanalizační z PP připojovací systém HT DN 50</t>
  </si>
  <si>
    <t>587925706</t>
  </si>
  <si>
    <t>160</t>
  </si>
  <si>
    <t>998721102</t>
  </si>
  <si>
    <t>Přesun hmot tonážní pro vnitřní kanalizace v objektech v do 12 m</t>
  </si>
  <si>
    <t>-1429434748</t>
  </si>
  <si>
    <t>26</t>
  </si>
  <si>
    <t>722130801</t>
  </si>
  <si>
    <t xml:space="preserve">Demontáž stávajících vodovodních rozvodů </t>
  </si>
  <si>
    <t>346600084</t>
  </si>
  <si>
    <t>138</t>
  </si>
  <si>
    <t>722173103</t>
  </si>
  <si>
    <t>Potrubí vodovodní plastové S3,2 pn16 - 20x2,8 mm</t>
  </si>
  <si>
    <t>1641363717</t>
  </si>
  <si>
    <t>139</t>
  </si>
  <si>
    <t>722173104</t>
  </si>
  <si>
    <t xml:space="preserve">Potrubí vodovodní plastové S3,2 pn16 - 25x3,5 mm </t>
  </si>
  <si>
    <t>905813511</t>
  </si>
  <si>
    <t>140</t>
  </si>
  <si>
    <t>722173105</t>
  </si>
  <si>
    <t xml:space="preserve">Potrubí vodovodní plastové S3,2 pn16 - 32x4,4 mm </t>
  </si>
  <si>
    <t>1602215262</t>
  </si>
  <si>
    <t>144</t>
  </si>
  <si>
    <t>722230101</t>
  </si>
  <si>
    <t>Kohout kulový PPR 20</t>
  </si>
  <si>
    <t>-985919694</t>
  </si>
  <si>
    <t>145</t>
  </si>
  <si>
    <t>722230102</t>
  </si>
  <si>
    <t>Kohout kulový PPR 25</t>
  </si>
  <si>
    <t>-882444543</t>
  </si>
  <si>
    <t>150</t>
  </si>
  <si>
    <t>722250133</t>
  </si>
  <si>
    <t>Hydrantový systém s tvarově stálou hadicí D 25 x 30 m v provedení pod omítku</t>
  </si>
  <si>
    <t>-1626839761</t>
  </si>
  <si>
    <t>149</t>
  </si>
  <si>
    <t>998722202</t>
  </si>
  <si>
    <t>Přesun hmot procentní pro vnitřní vodovod v objektech v do 12 m</t>
  </si>
  <si>
    <t>%</t>
  </si>
  <si>
    <t>-1520721154</t>
  </si>
  <si>
    <t>162</t>
  </si>
  <si>
    <t>723190911</t>
  </si>
  <si>
    <t>Zaslepení ocelového potrubí 3/8"</t>
  </si>
  <si>
    <t>878345012</t>
  </si>
  <si>
    <t>5</t>
  </si>
  <si>
    <t>725110811</t>
  </si>
  <si>
    <t>Demontáž klozetů splachovací s nádrží</t>
  </si>
  <si>
    <t>-1910002539</t>
  </si>
  <si>
    <t>76</t>
  </si>
  <si>
    <t>725121525</t>
  </si>
  <si>
    <t>Pisoárový záchodek automatický s radarovým senzorem</t>
  </si>
  <si>
    <t>992558064</t>
  </si>
  <si>
    <t>725122817</t>
  </si>
  <si>
    <t>Demontáž pisoárových stání bez nádrže a jedním záchodkem</t>
  </si>
  <si>
    <t>-1567196315</t>
  </si>
  <si>
    <t>3</t>
  </si>
  <si>
    <t>725210821</t>
  </si>
  <si>
    <t>Demontáž umyvadel bez výtokových armatur</t>
  </si>
  <si>
    <t>1938929861</t>
  </si>
  <si>
    <t>74</t>
  </si>
  <si>
    <t>725211614</t>
  </si>
  <si>
    <t xml:space="preserve">Umyvadlo keramické dvojité včetně dvou baterií, zápachové uzavírky a armatur </t>
  </si>
  <si>
    <t>1475426571</t>
  </si>
  <si>
    <t>77</t>
  </si>
  <si>
    <t>725231203</t>
  </si>
  <si>
    <t>Bidet včetně armatur výtokových keramický závěsný se zápachovou uzávěrkou včetně baterie</t>
  </si>
  <si>
    <t>-132547700</t>
  </si>
  <si>
    <t>6</t>
  </si>
  <si>
    <t>725240812</t>
  </si>
  <si>
    <t>Demontáž vaniček sprchových bez výtokových armatur</t>
  </si>
  <si>
    <t>-355481415</t>
  </si>
  <si>
    <t>81</t>
  </si>
  <si>
    <t>725241112</t>
  </si>
  <si>
    <t>Vanička sprchová akrylátová čtvercová 900x900 mm</t>
  </si>
  <si>
    <t>-732824775</t>
  </si>
  <si>
    <t>80</t>
  </si>
  <si>
    <t>725241126</t>
  </si>
  <si>
    <t>Vanička sprchová akrylátová obdélníková 1200x900 mm</t>
  </si>
  <si>
    <t>-696401864</t>
  </si>
  <si>
    <t>79</t>
  </si>
  <si>
    <t>725241142</t>
  </si>
  <si>
    <t>Vanička sprchová akrylátová čtvrtkruhová 900x900 mm</t>
  </si>
  <si>
    <t>391823734</t>
  </si>
  <si>
    <t>82</t>
  </si>
  <si>
    <t>725245113</t>
  </si>
  <si>
    <t>Zástěna sprchová jednokřídlá boční do výšky 2000 mm a šířky 900 mm</t>
  </si>
  <si>
    <t>-1123251569</t>
  </si>
  <si>
    <t>85</t>
  </si>
  <si>
    <t>725245114</t>
  </si>
  <si>
    <t>Zástěna sprchová jednokřídlá boční do výšky 2000 mm a šířky 1200 mm</t>
  </si>
  <si>
    <t>1580008514</t>
  </si>
  <si>
    <t>84</t>
  </si>
  <si>
    <t>725245132</t>
  </si>
  <si>
    <t>Zástěna sprchová dvoukřídlá do výšky 2000 mm a šířky 900 mm pro vaničky čtvrtkruhové</t>
  </si>
  <si>
    <t>2139637724</t>
  </si>
  <si>
    <t>124</t>
  </si>
  <si>
    <t>725311121</t>
  </si>
  <si>
    <t>Dřez nerezový se zápachovou uzávěrkou s odkapávací plochou 560x480 mm včetně armatur</t>
  </si>
  <si>
    <t>-1486932965</t>
  </si>
  <si>
    <t>173</t>
  </si>
  <si>
    <t>725311122</t>
  </si>
  <si>
    <t>Myčka nádobí - vestavěná</t>
  </si>
  <si>
    <t>1886640257</t>
  </si>
  <si>
    <t>75</t>
  </si>
  <si>
    <t>725331111</t>
  </si>
  <si>
    <t>Výlevka včetně výtokových armatur keramická se sklopnou plastovou mřížkou 425 mm včetně baterie</t>
  </si>
  <si>
    <t>1218811729</t>
  </si>
  <si>
    <t>125</t>
  </si>
  <si>
    <t>725821326</t>
  </si>
  <si>
    <t>Baterie dřezové stojánkové pákové s otáčivým kulatým ústím a délkou ramínka 265 mm</t>
  </si>
  <si>
    <t>-1270764383</t>
  </si>
  <si>
    <t>86</t>
  </si>
  <si>
    <t>725841311</t>
  </si>
  <si>
    <t xml:space="preserve">Baterie sprchová nástěnná </t>
  </si>
  <si>
    <t>579026133</t>
  </si>
  <si>
    <t>998725104</t>
  </si>
  <si>
    <t>Přesun hmot tonážní pro zařizovací předměty v objektech v do 36 m</t>
  </si>
  <si>
    <t>2063240783</t>
  </si>
  <si>
    <t>72</t>
  </si>
  <si>
    <t>726141031</t>
  </si>
  <si>
    <t>Instalační předstěna - klozet závěsný v 980 mm s ovládáním zepředu a shora do kombinovaných stěn</t>
  </si>
  <si>
    <t>993388788</t>
  </si>
  <si>
    <t>73</t>
  </si>
  <si>
    <t>998726112</t>
  </si>
  <si>
    <t>Přesun hmot tonážní pro instalační prefabrikáty v objektech v do 12 m</t>
  </si>
  <si>
    <t>1796271516</t>
  </si>
  <si>
    <t>27</t>
  </si>
  <si>
    <t>731110001</t>
  </si>
  <si>
    <t>Ústřední vytápění - viz. samostatný list</t>
  </si>
  <si>
    <t>-862529782</t>
  </si>
  <si>
    <t>751110001</t>
  </si>
  <si>
    <t>Vzduchotechnika a chlazení - viz. samostatný list</t>
  </si>
  <si>
    <t>171375196</t>
  </si>
  <si>
    <t>127</t>
  </si>
  <si>
    <t>763110001</t>
  </si>
  <si>
    <t>Atypická AL lišta 30/30/50 mm pro uložení osvětlovací lišty s LED pásy bílá, přišroubovaná samořez. vruty pr. 3 mm dl 30 mm do CD prof. podhledu</t>
  </si>
  <si>
    <t>1192165406</t>
  </si>
  <si>
    <t>38</t>
  </si>
  <si>
    <t>763111311</t>
  </si>
  <si>
    <t>SDK příčka tl 75 mm profil CW+UW 50 desky 1xA 12,5 TI 50 mm EI 30 Rw 41 dB</t>
  </si>
  <si>
    <t>2010778212</t>
  </si>
  <si>
    <t>37</t>
  </si>
  <si>
    <t>763111411</t>
  </si>
  <si>
    <t>SDK příčka tl 100 mm profil CW+UW 50 desky 2xA 12,5 TI 50 mm EI 60 Rw 50 dB</t>
  </si>
  <si>
    <t>-1777670102</t>
  </si>
  <si>
    <t>36</t>
  </si>
  <si>
    <t>763111417</t>
  </si>
  <si>
    <t>SDK příčka tl 150 mm profil CW+UW 100 desky 2xA 12,5 TI 100 mm EI 60 Rw 55 DB</t>
  </si>
  <si>
    <t>-1830452783</t>
  </si>
  <si>
    <t>54</t>
  </si>
  <si>
    <t>763131411</t>
  </si>
  <si>
    <t>SDK podhled desky 1xA 12,5 bez TI dvouvrstvá spodní kce profil CD+UD včetně svislých boků</t>
  </si>
  <si>
    <t>-52986113</t>
  </si>
  <si>
    <t>168</t>
  </si>
  <si>
    <t>763131412</t>
  </si>
  <si>
    <t>SDK podhled desky 1xA 12,5 zvuková izolace 40 mm dvouvrstvá spodní kce profil CD+UD</t>
  </si>
  <si>
    <t>-1821809261</t>
  </si>
  <si>
    <t>24</t>
  </si>
  <si>
    <t>763131831</t>
  </si>
  <si>
    <t>Demontáž SDK podhledu s jednovrstvou nosnou kcí z ocelových profilů opláštění jednoduché - cca</t>
  </si>
  <si>
    <t>989598288</t>
  </si>
  <si>
    <t>48</t>
  </si>
  <si>
    <t>763135101</t>
  </si>
  <si>
    <t>Montáž SDK kazetového podhledu z kazet děrovaných na zavěšenou viditelnou nosnou konstrukci</t>
  </si>
  <si>
    <t>1398789123</t>
  </si>
  <si>
    <t>47</t>
  </si>
  <si>
    <t>590305700</t>
  </si>
  <si>
    <t>SDK akustická děrovaná podhledová deska 1200 x 600 mm</t>
  </si>
  <si>
    <t>210208779</t>
  </si>
  <si>
    <t>49</t>
  </si>
  <si>
    <t>590305710</t>
  </si>
  <si>
    <t>SDK akustická děrovaná podhledová deska 900 x 600 mm</t>
  </si>
  <si>
    <t>323969239</t>
  </si>
  <si>
    <t>51</t>
  </si>
  <si>
    <t>590305711</t>
  </si>
  <si>
    <t>SDK akustická děrovaná podhledová deska 1000 x 600 mm</t>
  </si>
  <si>
    <t>1285769433</t>
  </si>
  <si>
    <t>50</t>
  </si>
  <si>
    <t>590305720</t>
  </si>
  <si>
    <t>SDK akustická děrovaná podhledová deska 700 x 600 mm</t>
  </si>
  <si>
    <t>70766931</t>
  </si>
  <si>
    <t>52</t>
  </si>
  <si>
    <t>590305721</t>
  </si>
  <si>
    <t>SDK akustická děrovaná podhledová deska 600 x 600 mm</t>
  </si>
  <si>
    <t>-923869364</t>
  </si>
  <si>
    <t>23</t>
  </si>
  <si>
    <t>763231821</t>
  </si>
  <si>
    <t xml:space="preserve">Demontáž podhledu FEAL </t>
  </si>
  <si>
    <t>-7875585</t>
  </si>
  <si>
    <t>53</t>
  </si>
  <si>
    <t>998763302</t>
  </si>
  <si>
    <t>Přesun hmot tonážní pro sádrokartonové konstrukce v objektech v do 12 m</t>
  </si>
  <si>
    <t>2074059273</t>
  </si>
  <si>
    <t>165</t>
  </si>
  <si>
    <t>766120001</t>
  </si>
  <si>
    <t>Dodávka a montáž interiéru - viz. samostatný list</t>
  </si>
  <si>
    <t>-1107379696</t>
  </si>
  <si>
    <t>169</t>
  </si>
  <si>
    <t>766120002</t>
  </si>
  <si>
    <t>Dodávka a montáž bezpečnostních tabulek a bezpečnostního značení</t>
  </si>
  <si>
    <t>1204560326</t>
  </si>
  <si>
    <t>89</t>
  </si>
  <si>
    <t>766660001</t>
  </si>
  <si>
    <t>Montáž dveřních křídel otvíravých 1křídlových š do 0,8 m do ocelové zárubně</t>
  </si>
  <si>
    <t>1355470353</t>
  </si>
  <si>
    <t>611600510</t>
  </si>
  <si>
    <t>dveře 11/P včetně zárubně a kování</t>
  </si>
  <si>
    <t>-1348579296</t>
  </si>
  <si>
    <t>101</t>
  </si>
  <si>
    <t>611600511</t>
  </si>
  <si>
    <t>dveře 12/L včetně zárubně a kování</t>
  </si>
  <si>
    <t>-311164000</t>
  </si>
  <si>
    <t>102</t>
  </si>
  <si>
    <t>611600512</t>
  </si>
  <si>
    <t>dveře 13/P včetně zárubně a kování</t>
  </si>
  <si>
    <t>1912145874</t>
  </si>
  <si>
    <t>103</t>
  </si>
  <si>
    <t>611600513</t>
  </si>
  <si>
    <t>dveře 14/L včetně zárubně a kování</t>
  </si>
  <si>
    <t>-2000911782</t>
  </si>
  <si>
    <t>104</t>
  </si>
  <si>
    <t>611600514</t>
  </si>
  <si>
    <t>dveře 15/P včetně zárubně a kování</t>
  </si>
  <si>
    <t>-1441176876</t>
  </si>
  <si>
    <t>90</t>
  </si>
  <si>
    <t>611600520</t>
  </si>
  <si>
    <t>dveře 02/P včetně zárubně a kování</t>
  </si>
  <si>
    <t>1265644795</t>
  </si>
  <si>
    <t>91</t>
  </si>
  <si>
    <t>61160052</t>
  </si>
  <si>
    <t xml:space="preserve">dveře 08/L včetně zárubně a kování </t>
  </si>
  <si>
    <t>-1168670767</t>
  </si>
  <si>
    <t>92</t>
  </si>
  <si>
    <t>611600522</t>
  </si>
  <si>
    <t xml:space="preserve">dveře 09/P včetně zárubně a kování </t>
  </si>
  <si>
    <t>-2046393350</t>
  </si>
  <si>
    <t>93</t>
  </si>
  <si>
    <t>611600523</t>
  </si>
  <si>
    <t xml:space="preserve">dveře 10/L včetně zárubně a kování </t>
  </si>
  <si>
    <t>566125967</t>
  </si>
  <si>
    <t>94</t>
  </si>
  <si>
    <t>611600524</t>
  </si>
  <si>
    <t xml:space="preserve">dveře 16/L včetně zárubně a kování </t>
  </si>
  <si>
    <t>1040678491</t>
  </si>
  <si>
    <t>96</t>
  </si>
  <si>
    <t>766660002</t>
  </si>
  <si>
    <t>Montáž dveřních křídel otvíravých 1křídlových š přes 0,8 m do ocelové zárubně</t>
  </si>
  <si>
    <t>-645934061</t>
  </si>
  <si>
    <t>97</t>
  </si>
  <si>
    <t>611600530</t>
  </si>
  <si>
    <t xml:space="preserve">dveře 07/P včetně zárubně a kování </t>
  </si>
  <si>
    <t>-1278635156</t>
  </si>
  <si>
    <t>98</t>
  </si>
  <si>
    <t>611600531</t>
  </si>
  <si>
    <t>dveře 17/P</t>
  </si>
  <si>
    <t>-10400517</t>
  </si>
  <si>
    <t>99</t>
  </si>
  <si>
    <t>611600532</t>
  </si>
  <si>
    <t>dveře 18/L</t>
  </si>
  <si>
    <t>844466078</t>
  </si>
  <si>
    <t>108</t>
  </si>
  <si>
    <t>766660012</t>
  </si>
  <si>
    <t>Montáž dveřních křídel otvíravých 2křídlových š přes 1,45 m do ocelové zárubně</t>
  </si>
  <si>
    <t>-1846084722</t>
  </si>
  <si>
    <t>109</t>
  </si>
  <si>
    <t>611600560</t>
  </si>
  <si>
    <t>dveře 03/Ky včetně zárubně a kování</t>
  </si>
  <si>
    <t>-1438920870</t>
  </si>
  <si>
    <t>110</t>
  </si>
  <si>
    <t>611600561</t>
  </si>
  <si>
    <t>dveře 04/L včetně zárubně a kování</t>
  </si>
  <si>
    <t>-9374697</t>
  </si>
  <si>
    <t>111</t>
  </si>
  <si>
    <t>611600562</t>
  </si>
  <si>
    <t>dveře 05/L včetně zárubně a kování</t>
  </si>
  <si>
    <t>1748992692</t>
  </si>
  <si>
    <t>112</t>
  </si>
  <si>
    <t>766660252</t>
  </si>
  <si>
    <t>Montáž dveřních křídel kývavých 2křídlových š přes 1,45 m do rámové zárubně</t>
  </si>
  <si>
    <t>-645907134</t>
  </si>
  <si>
    <t>113</t>
  </si>
  <si>
    <t>611600565</t>
  </si>
  <si>
    <t>dveře 06/P včetně zárubně a kování</t>
  </si>
  <si>
    <t>2049867912</t>
  </si>
  <si>
    <t>766691914</t>
  </si>
  <si>
    <t>Vyvěšení nebo zavěšení dřevěných křídel dveří pl do 2 m2</t>
  </si>
  <si>
    <t>-487001803</t>
  </si>
  <si>
    <t>95</t>
  </si>
  <si>
    <t>998766102</t>
  </si>
  <si>
    <t>Přesun hmot tonážní pro konstrukce truhlářské v objektech v do 12 m</t>
  </si>
  <si>
    <t>-252680197</t>
  </si>
  <si>
    <t>114</t>
  </si>
  <si>
    <t>767620122</t>
  </si>
  <si>
    <t>Montáž oken zdvojených otevíravých do panelů nebo ocelové konstrukce plochy do 1,5 m2</t>
  </si>
  <si>
    <t>-2146459302</t>
  </si>
  <si>
    <t>115</t>
  </si>
  <si>
    <t>553415220</t>
  </si>
  <si>
    <t>okno 01 - hliníkové s fixním zasklením 2600 x 400 mm min. 32dB</t>
  </si>
  <si>
    <t>369750321</t>
  </si>
  <si>
    <t>39</t>
  </si>
  <si>
    <t>767995112</t>
  </si>
  <si>
    <t>Montáž atypických zámečnických konstrukcí hmotnosti do 10 kg - překlad I 80 dl. 1100 a 1200</t>
  </si>
  <si>
    <t>kg</t>
  </si>
  <si>
    <t>-1778973666</t>
  </si>
  <si>
    <t>40</t>
  </si>
  <si>
    <t>130107400</t>
  </si>
  <si>
    <t>ocel profilová IPE, v jakosti 11 375, h=80 mm</t>
  </si>
  <si>
    <t>1360235453</t>
  </si>
  <si>
    <t>41</t>
  </si>
  <si>
    <t>767995113</t>
  </si>
  <si>
    <t>Montáž atypických zámečnických konstrukcí hmotnosti do 20 kg - překlady IPE 100</t>
  </si>
  <si>
    <t>-1567110673</t>
  </si>
  <si>
    <t>42</t>
  </si>
  <si>
    <t>130107420</t>
  </si>
  <si>
    <t>ocel profilová IPE, v jakosti 11 375, h=100 mm</t>
  </si>
  <si>
    <t>1166507930</t>
  </si>
  <si>
    <t>43</t>
  </si>
  <si>
    <t>767995114</t>
  </si>
  <si>
    <t>Montáž atypických zámečnických konstrukcí hmotnosti do 50 kg - překlady IPE 140</t>
  </si>
  <si>
    <t>-1769361765</t>
  </si>
  <si>
    <t>44</t>
  </si>
  <si>
    <t>130107460</t>
  </si>
  <si>
    <t>ocel profilová IPE, v jakosti 11 375, h=140 mm</t>
  </si>
  <si>
    <t>-486019273</t>
  </si>
  <si>
    <t>45</t>
  </si>
  <si>
    <t>998767102</t>
  </si>
  <si>
    <t>Přesun hmot tonážní pro zámečnické konstrukce v objektech v do 12 m</t>
  </si>
  <si>
    <t>1640989728</t>
  </si>
  <si>
    <t>57</t>
  </si>
  <si>
    <t>771571113</t>
  </si>
  <si>
    <t>Montáž podlah z keramických dlaždic režných hladkých do malty do 12 ks/m2</t>
  </si>
  <si>
    <t>1656169355</t>
  </si>
  <si>
    <t>58</t>
  </si>
  <si>
    <t>597611100</t>
  </si>
  <si>
    <t>dlaždice keramické I. j.</t>
  </si>
  <si>
    <t>1062546812</t>
  </si>
  <si>
    <t>61</t>
  </si>
  <si>
    <t>998771102</t>
  </si>
  <si>
    <t>Přesun hmot tonážní pro podlahy z dlaždic v objektech v do 12 m</t>
  </si>
  <si>
    <t>-46041256</t>
  </si>
  <si>
    <t>12</t>
  </si>
  <si>
    <t>776201811</t>
  </si>
  <si>
    <t>Demontáž lepených povlakových podlah bez podložky ručně včetně soklů</t>
  </si>
  <si>
    <t>-592099651</t>
  </si>
  <si>
    <t>66</t>
  </si>
  <si>
    <t>776211111</t>
  </si>
  <si>
    <t>Lepení textilních pásů vč. soklů</t>
  </si>
  <si>
    <t>-1508240803</t>
  </si>
  <si>
    <t>67</t>
  </si>
  <si>
    <t>697510540</t>
  </si>
  <si>
    <t>koberec v rolích - viz. projekt interiéru</t>
  </si>
  <si>
    <t>403812050</t>
  </si>
  <si>
    <t>68</t>
  </si>
  <si>
    <t>776211211</t>
  </si>
  <si>
    <t>Lepení textilních čtverců včetně soklů</t>
  </si>
  <si>
    <t>-1212953216</t>
  </si>
  <si>
    <t>69</t>
  </si>
  <si>
    <t>697510710</t>
  </si>
  <si>
    <t>koberec ve čtvercích 50x50cm dle PD interiéru</t>
  </si>
  <si>
    <t>-1918829227</t>
  </si>
  <si>
    <t>116</t>
  </si>
  <si>
    <t>776221111</t>
  </si>
  <si>
    <t>Lepení pásů z PVC standardním lepidlem včetně soklů</t>
  </si>
  <si>
    <t>-679302451</t>
  </si>
  <si>
    <t>117</t>
  </si>
  <si>
    <t>284110000</t>
  </si>
  <si>
    <t>PVC heterogenní zátěžové antibakteriální, nášlapná vrstva 0,90 mm, R 10, zátěž 34/43, otlak do 0,03 mm, hořlavost Bfl S1</t>
  </si>
  <si>
    <t>1138167527</t>
  </si>
  <si>
    <t>11</t>
  </si>
  <si>
    <t>998776104</t>
  </si>
  <si>
    <t>Přesun hmot tonážní pro podlahy povlakové v objektech v do 36 m</t>
  </si>
  <si>
    <t>-2097483588</t>
  </si>
  <si>
    <t>55</t>
  </si>
  <si>
    <t>781473113</t>
  </si>
  <si>
    <t>Montáž obkladů vnitřních keramických hladkých do 19 ks/m2 lepených standardním lepidlem</t>
  </si>
  <si>
    <t>515201703</t>
  </si>
  <si>
    <t>56</t>
  </si>
  <si>
    <t>597610000</t>
  </si>
  <si>
    <t>obkládačky keramické I. j.</t>
  </si>
  <si>
    <t>-1666961665</t>
  </si>
  <si>
    <t>62</t>
  </si>
  <si>
    <t>998781102</t>
  </si>
  <si>
    <t>Přesun hmot tonážní pro obklady keramické v objektech v do 12 m</t>
  </si>
  <si>
    <t>2100043613</t>
  </si>
  <si>
    <t>59</t>
  </si>
  <si>
    <t>784181001</t>
  </si>
  <si>
    <t>Jednonásobné pačokování v místnostech výšky do 3,80 m</t>
  </si>
  <si>
    <t>740355434</t>
  </si>
  <si>
    <t>60</t>
  </si>
  <si>
    <t>784221101</t>
  </si>
  <si>
    <t>Dvojnásobné bílé malby  ze směsí za sucha dobře otěruvzdorných v místnostech do 3,80 m</t>
  </si>
  <si>
    <t>266050546</t>
  </si>
  <si>
    <t>87</t>
  </si>
  <si>
    <t>787911115</t>
  </si>
  <si>
    <t>Montáž neprůhledné fólie na sklo</t>
  </si>
  <si>
    <t>1706249892</t>
  </si>
  <si>
    <t>88</t>
  </si>
  <si>
    <t>634790120</t>
  </si>
  <si>
    <t>fólie na sklo nereflexní neprůhledná</t>
  </si>
  <si>
    <t>-33312111</t>
  </si>
  <si>
    <t>105</t>
  </si>
  <si>
    <t>766660011</t>
  </si>
  <si>
    <t>Montáž dveřních křídel otvíravých 2křídlových š do 1,45 m do ocelové zárubně</t>
  </si>
  <si>
    <t>-1187985391</t>
  </si>
  <si>
    <t>106</t>
  </si>
  <si>
    <t>611600550</t>
  </si>
  <si>
    <t xml:space="preserve">dveře 01/P včetně zárubně a kování </t>
  </si>
  <si>
    <t>936970679</t>
  </si>
  <si>
    <t>107</t>
  </si>
  <si>
    <t>611600551</t>
  </si>
  <si>
    <t xml:space="preserve">dveře 05a/L včetně zárubně a kování </t>
  </si>
  <si>
    <t>-702762102</t>
  </si>
  <si>
    <t>28</t>
  </si>
  <si>
    <t>210000001</t>
  </si>
  <si>
    <t>Elektroinstalace - silnoproud - viz. samostatný list</t>
  </si>
  <si>
    <t>-1650988792</t>
  </si>
  <si>
    <t>29</t>
  </si>
  <si>
    <t>210000002</t>
  </si>
  <si>
    <t>Elektroinstalace - slaboproud - viz. samostatný list</t>
  </si>
  <si>
    <t>-402397475</t>
  </si>
  <si>
    <t>170</t>
  </si>
  <si>
    <t>210000003</t>
  </si>
  <si>
    <t xml:space="preserve">Demontáž stávající elektroinstalace - silnoproud i slaboproud </t>
  </si>
  <si>
    <t>2043617920</t>
  </si>
  <si>
    <t>171</t>
  </si>
  <si>
    <t>210000004</t>
  </si>
  <si>
    <t>Dodávka a montáž elektrického sporáku dvouplotýnkového</t>
  </si>
  <si>
    <t>1196903099</t>
  </si>
  <si>
    <t>172</t>
  </si>
  <si>
    <t>210000005</t>
  </si>
  <si>
    <t>Dodávka a montáž elektrického sporáku čtyřplotýnkového</t>
  </si>
  <si>
    <t>1567115964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</si>
  <si>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</si>
  <si>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</si>
  <si>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</si>
  <si>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</si>
  <si>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</si>
  <si>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</si>
  <si>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</si>
  <si>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</si>
  <si>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</si>
  <si>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Pozice</t>
  </si>
  <si>
    <t>ÚRS</t>
  </si>
  <si>
    <t>Název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</si>
  <si>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</si>
  <si>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</si>
  <si>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</si>
  <si>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</si>
  <si>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</si>
  <si>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</si>
  <si>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</si>
  <si>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</si>
  <si>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01</t>
  </si>
  <si>
    <t>Spínače, tlačítka, zásuvky</t>
  </si>
  <si>
    <t>01.1</t>
  </si>
  <si>
    <t>spínač 01 pod omítku, IP 20, 230V, ABB SWING, bílý</t>
  </si>
  <si>
    <t>ks</t>
  </si>
  <si>
    <t>01.2</t>
  </si>
  <si>
    <t>spínač 06 pod omítku, IP 20, 230V, ABB SWING, bílý</t>
  </si>
  <si>
    <t>01.3</t>
  </si>
  <si>
    <t>spínač 05 pod omítku, IP 20, 230V, ABB SWING, bílý</t>
  </si>
  <si>
    <t>01.4</t>
  </si>
  <si>
    <t>zásuvka 230V, pod omítku, IP20, 230V, ABB SWING, bílá</t>
  </si>
  <si>
    <t>01.5</t>
  </si>
  <si>
    <t>dvojzásuvka 230V, pod omítku, IP20, 230V, ABB SWING, bílá</t>
  </si>
  <si>
    <t>01.6</t>
  </si>
  <si>
    <t>dvojzásuvka 230V, pod omítku, IP20, 230V, ABB SWING, cihlová</t>
  </si>
  <si>
    <t>01.7</t>
  </si>
  <si>
    <t>pohybové čidlo 180°STEINEL</t>
  </si>
  <si>
    <t>02</t>
  </si>
  <si>
    <t>Vodiče, kabely</t>
  </si>
  <si>
    <t>02.1</t>
  </si>
  <si>
    <r>
      <t>CYKY-O 3x1,5mm</t>
    </r>
    <r>
      <rPr>
        <vertAlign val="superscript"/>
        <sz val="11"/>
        <rFont val="Arial"/>
        <family val="2"/>
      </rPr>
      <t>2</t>
    </r>
  </si>
  <si>
    <t>02.2</t>
  </si>
  <si>
    <r>
      <t>CYKY-J 3x1,5mm</t>
    </r>
    <r>
      <rPr>
        <vertAlign val="superscript"/>
        <sz val="11"/>
        <rFont val="Arial"/>
        <family val="2"/>
      </rPr>
      <t>2</t>
    </r>
  </si>
  <si>
    <t>02.3</t>
  </si>
  <si>
    <r>
      <t>CYKY-J 3x2,5mm</t>
    </r>
    <r>
      <rPr>
        <vertAlign val="superscript"/>
        <sz val="11"/>
        <rFont val="Arial"/>
        <family val="2"/>
      </rPr>
      <t>2</t>
    </r>
  </si>
  <si>
    <t>02.4</t>
  </si>
  <si>
    <r>
      <t>CYKY-J 5x2,5mm</t>
    </r>
    <r>
      <rPr>
        <vertAlign val="superscript"/>
        <sz val="11"/>
        <rFont val="Arial"/>
        <family val="2"/>
      </rPr>
      <t>2</t>
    </r>
  </si>
  <si>
    <t>02.5</t>
  </si>
  <si>
    <t>CHKE-V 3x1,5</t>
  </si>
  <si>
    <t>CHKE-V 3x2,5</t>
  </si>
  <si>
    <t>02.6</t>
  </si>
  <si>
    <t>CHKE-V 5x2,5</t>
  </si>
  <si>
    <t>02.7</t>
  </si>
  <si>
    <r>
      <t>CYY 6mm</t>
    </r>
    <r>
      <rPr>
        <vertAlign val="superscript"/>
        <sz val="11"/>
        <rFont val="Arial"/>
        <family val="2"/>
      </rPr>
      <t>2</t>
    </r>
  </si>
  <si>
    <t>03</t>
  </si>
  <si>
    <t>Svítidla - typický standard</t>
  </si>
  <si>
    <t>03.1.1</t>
  </si>
  <si>
    <t>03-A00H-10PP49E, + 03-PP0152 atyp.</t>
  </si>
  <si>
    <t>03.1.2</t>
  </si>
  <si>
    <t>03-A00H-10PP80E, + 03-PP0152 atyp.</t>
  </si>
  <si>
    <t>03.2</t>
  </si>
  <si>
    <t>NoBody 200 SESTAVA 1X(2X54) + 2x(refl. LED 8W)</t>
  </si>
  <si>
    <t>03.3</t>
  </si>
  <si>
    <t>V754sCCI120/56°.s3PP atyp</t>
  </si>
  <si>
    <t>.0.4</t>
  </si>
  <si>
    <t>V269sD4E226HKPP atyp.</t>
  </si>
  <si>
    <t>03.5</t>
  </si>
  <si>
    <t>V269sD4E226HKPP atyp. s inv. 1hod</t>
  </si>
  <si>
    <t>03.6</t>
  </si>
  <si>
    <t>S37.215.T4EVG</t>
  </si>
  <si>
    <t>03.7</t>
  </si>
  <si>
    <t>PS37.215.T14 EVG, IP44</t>
  </si>
  <si>
    <t>03.8</t>
  </si>
  <si>
    <t>B111 228W</t>
  </si>
  <si>
    <t>nouzová svítidla</t>
  </si>
  <si>
    <t>03.9</t>
  </si>
  <si>
    <t>Eco LED Bandiera, 8W</t>
  </si>
  <si>
    <t>04</t>
  </si>
  <si>
    <t>Rozvaděče:</t>
  </si>
  <si>
    <t>04.1</t>
  </si>
  <si>
    <t>rozváděč R6.1</t>
  </si>
  <si>
    <t>kpl</t>
  </si>
  <si>
    <t>04.3</t>
  </si>
  <si>
    <t>rozváděč R6.2</t>
  </si>
  <si>
    <t>rozváděč R6.3</t>
  </si>
  <si>
    <t>04.4</t>
  </si>
  <si>
    <t>rozváděč RZ6</t>
  </si>
  <si>
    <t>04.5</t>
  </si>
  <si>
    <t>rozváděč RG6</t>
  </si>
  <si>
    <t>součet</t>
  </si>
  <si>
    <t>podružný materiál</t>
  </si>
  <si>
    <t>celkem</t>
  </si>
  <si>
    <t>Slaboproudy</t>
  </si>
  <si>
    <t>Místní rozhlas</t>
  </si>
  <si>
    <t>Reproduktor RPT 102 podhledový</t>
  </si>
  <si>
    <t>CXKH-V 2x1.5 P180-R B2ca,s1,d1</t>
  </si>
  <si>
    <t>BETA</t>
  </si>
  <si>
    <t>ZX-AK-RC-F12FEM2SC-2 Fast Ethernet 1 Fiber 2 TP Ports Optic Transceiver+zdroj</t>
  </si>
  <si>
    <t>32510 optický kabel TB6 OM3</t>
  </si>
  <si>
    <t>32656 LCS-FIC konektor ST MM</t>
  </si>
  <si>
    <t>8117 Krabice plombovatelná</t>
  </si>
  <si>
    <t>KF 09040 TRUBKA DVOUPL. KOPOFLEX</t>
  </si>
  <si>
    <t>EPS</t>
  </si>
  <si>
    <t>ustředna MHU116</t>
  </si>
  <si>
    <t>Deska linková DLI-1 </t>
  </si>
  <si>
    <t>Akumulátor 12V/12 Ah</t>
  </si>
  <si>
    <t>J-H(St)H 1x2x0,8</t>
  </si>
  <si>
    <t>čidlo MHG 262</t>
  </si>
  <si>
    <t>čidlo MHG 262i</t>
  </si>
  <si>
    <t>zásuvka MHY 734</t>
  </si>
  <si>
    <t>signální svítidlo MHS 409</t>
  </si>
  <si>
    <t>tlačítkový hlásič MHA 141</t>
  </si>
  <si>
    <t>Jednotný čas</t>
  </si>
  <si>
    <t>J-Y(St)Y 3x2x0,8</t>
  </si>
  <si>
    <t>Digitální hodiny Mobatime</t>
  </si>
  <si>
    <t>Strukturovaná kabeláž</t>
  </si>
  <si>
    <t>Datové rozváděče</t>
  </si>
  <si>
    <t>646322 LIN-ROZV. 42U 800x800</t>
  </si>
  <si>
    <t>646342 LIN-19" VERT. LIŠTY 42U 2KS</t>
  </si>
  <si>
    <t>646551 LIN-NAPÁJ. BLOK 8X 2P+T S IND.</t>
  </si>
  <si>
    <t>646430 LIN-2X VENT + TERMOSTAT</t>
  </si>
  <si>
    <t>646520 LIN-ORGANIZÁTOR 1U</t>
  </si>
  <si>
    <t>646521 LIN-ORGANIZÁTOR 2U</t>
  </si>
  <si>
    <t>646521 LIN-BOČNÍ VYV. ŽLAB 42U</t>
  </si>
  <si>
    <t>646425 LIN-VYV. HÁKY 6KS</t>
  </si>
  <si>
    <t>646428 LIN-KARTÁČOVÝ VSTUP</t>
  </si>
  <si>
    <t>646506 LIN-POLICE 800 50KG</t>
  </si>
  <si>
    <t>33586 LCS-PANEL 24RJ45 STP CAT6A HOR</t>
  </si>
  <si>
    <t>33590 LCS-PATCH PANEL 19" MODULÁRNÍ</t>
  </si>
  <si>
    <t>33511 LCS-MOD. OPTICKÁ KAZETA</t>
  </si>
  <si>
    <t>33519 LCS-BLOK FO/LC 12 VL MULTI</t>
  </si>
  <si>
    <t>Optické patch kabely - multimode</t>
  </si>
  <si>
    <t>SP33065 LCS-PROP.K. LC/ST DPLX OM2 5M</t>
  </si>
  <si>
    <t>SP32614 LCS-PROP.K. SC/LC DPLX OM3 5M</t>
  </si>
  <si>
    <t>SP32613 LCS-PROP.K. LC/LC DPLX OM3 5M</t>
  </si>
  <si>
    <t>Datové dvojzásuvky Valena Life pod omítku (do sádrokartonu)</t>
  </si>
  <si>
    <t>753149 VALL 2xRJ45 CAT6A STP BÍLÁ LCS</t>
  </si>
  <si>
    <t>754001 VALL RÁMEČEK 1P BÍLÁ</t>
  </si>
  <si>
    <t>80051 BAT KRAB.INST.SUCH.PŘ. 1P HL50</t>
  </si>
  <si>
    <t>Datový kabel F/UTP cat. 6A</t>
  </si>
  <si>
    <t>32778 LCS-KABEL F/UTP C6A LSOH 500M</t>
  </si>
  <si>
    <t>Podlahové krabice do betonu</t>
  </si>
  <si>
    <t>89634 KOV. INST. KR. BETON UNIV.</t>
  </si>
  <si>
    <t>89616 PODL. KRABICE 24M KRYT. ŠEDÁ</t>
  </si>
  <si>
    <t>89638 MONTÁŽNÍ KRYT 16/24M</t>
  </si>
  <si>
    <t>76573 MOSN 1XRJ45 STP C6A 1M BÍ</t>
  </si>
  <si>
    <t>77071 MOSN ZÁSLEPKA 2M BÍLÁ</t>
  </si>
  <si>
    <t>Podlahové protahovací kanály do betonu</t>
  </si>
  <si>
    <t>PROT. KANÁL 300X38 MM 4 KOM.</t>
  </si>
  <si>
    <t>46</t>
  </si>
  <si>
    <t>89678 DRŽÁK PROT. KANÁLŮ Š. 300 MM</t>
  </si>
  <si>
    <t>Optický kabel</t>
  </si>
  <si>
    <t>32511 OPT. KABEL TB 12 VL. OM3 UNIV.</t>
  </si>
  <si>
    <t>CABLOFIL - trasa dle PAVUS 27/2008, P60-R</t>
  </si>
  <si>
    <t>kabelová lávka CF54/50 EZ</t>
  </si>
  <si>
    <t>šroub + matice BTRCC6X20 EZ</t>
  </si>
  <si>
    <t>bal/100 ks</t>
  </si>
  <si>
    <t>podložka CE25 EZ</t>
  </si>
  <si>
    <t>bal/50 ks</t>
  </si>
  <si>
    <t>podložka CE30 EZ</t>
  </si>
  <si>
    <t>závěsný profil UC50 GS</t>
  </si>
  <si>
    <t>závěsná svorka CEQ100 GS</t>
  </si>
  <si>
    <t>šroubové závěsy TF8X1000 EZ</t>
  </si>
  <si>
    <t>matice EEC8 EZ</t>
  </si>
  <si>
    <t>uzemňovací šroub BLF8/16 CU</t>
  </si>
  <si>
    <t>Ostatní SK</t>
  </si>
  <si>
    <t>25-LETÁ SYSTÉMOVÁ ZÁRUKA GARANTOVANÁ VÝROBCEM</t>
  </si>
  <si>
    <t>CERTIFIKAČNÍ MĚŘENÍ PERMAMANENT LINK CAT.6A ISO 11801</t>
  </si>
  <si>
    <t>CERTIFIKAČNÍ MĚŘENÍ OTDR</t>
  </si>
  <si>
    <t>Aktivní prvky</t>
  </si>
  <si>
    <t>HPE 5500-48G-PoE+-4SFP HI Switch, SPF+šachty pro stohování 10GB, redudantní napájení</t>
  </si>
  <si>
    <t>Optický modul 10GB LC SR</t>
  </si>
  <si>
    <t>Optický modul 1GB LC SX</t>
  </si>
  <si>
    <t>63</t>
  </si>
  <si>
    <t>WIFI AP CISCO 2702 + KONTROLÉR</t>
  </si>
  <si>
    <t>CCTV</t>
  </si>
  <si>
    <t>IP Kamera barevná</t>
  </si>
  <si>
    <t>kamerový server se záznamem na disk RAID-1 s kapacitou 7dní záznamu a řízením uživatelských přístupů</t>
  </si>
  <si>
    <t>Interkom</t>
  </si>
  <si>
    <t>2n Helios IP Vario</t>
  </si>
  <si>
    <t>PZTS</t>
  </si>
  <si>
    <t>FI-H06 3x2x0,5</t>
  </si>
  <si>
    <t>Datový kabel FTP Cat5e</t>
  </si>
  <si>
    <t>CYA 1,5 rudý</t>
  </si>
  <si>
    <t>70</t>
  </si>
  <si>
    <t>CYA 1,5 modrý</t>
  </si>
  <si>
    <t>71</t>
  </si>
  <si>
    <t>Zdroj PWR 5-3-3 v krytu K70</t>
  </si>
  <si>
    <t>Akumulátor 65 Ah</t>
  </si>
  <si>
    <t>Kryt K70</t>
  </si>
  <si>
    <t>Klávesnice KMU-4</t>
  </si>
  <si>
    <t>Linkový modul LML-8 v krytu</t>
  </si>
  <si>
    <t>PIR s AM - N033430</t>
  </si>
  <si>
    <t>Detektor tříštění skla s AM - GLASSMAX AM</t>
  </si>
  <si>
    <t>78</t>
  </si>
  <si>
    <t>Magnetický kontakt MAS303</t>
  </si>
  <si>
    <t>Propojovací krabice RKZ211</t>
  </si>
  <si>
    <t>EKV</t>
  </si>
  <si>
    <t>46230 LIN-19" ROZV. 6U 600X400MM</t>
  </si>
  <si>
    <t>46270 LIN-VENTIL. NÁSTĚNNÉ R.</t>
  </si>
  <si>
    <t>646550 LIN-NAPÁJECÍ BLOK 9X ZÁSUVKA 2P+T VÝŠKA=1U</t>
  </si>
  <si>
    <t>83</t>
  </si>
  <si>
    <t>33586 LCS-PATCH PANEL 24X RJ45 STP CAT6A S HORIZONTÁLNÍM VYVAZOVACÍM PANELEM VÝŠKA=1U</t>
  </si>
  <si>
    <t>310046 UPS KEOR LINE RT 1500VA VI VÝŠKA=2U</t>
  </si>
  <si>
    <t>32850 LCS-KABEL F/UTP C5E LSOH 500M</t>
  </si>
  <si>
    <t>switch CISCO SR2024T</t>
  </si>
  <si>
    <t>čtečka CEM 603</t>
  </si>
  <si>
    <t>el.otvírač BEFO 321211</t>
  </si>
  <si>
    <t>el.otvírač ABLOY EL460 bezp.tř.4</t>
  </si>
  <si>
    <t>odchodové tlačítko tango bílý  rámeček, vínový hmatník</t>
  </si>
  <si>
    <t>nouzové tlačítko na povrch se symbolem běžícího muže</t>
  </si>
  <si>
    <t>dálkové otvírání dveří - přijímač UC-82</t>
  </si>
  <si>
    <t>bezdrátové nástěnné tlačítko RC-88</t>
  </si>
  <si>
    <t>akustická signalizace odblokování dveří</t>
  </si>
  <si>
    <t>akustická signalizace nedovření dveří</t>
  </si>
  <si>
    <t>akustická signalizace promáčknutí nouzového tlačítka</t>
  </si>
  <si>
    <t>pinová klávesnice ARK501+</t>
  </si>
  <si>
    <t>ŘJ Netexis NX2MPS</t>
  </si>
  <si>
    <t>ŘJ Netexis NX3MPS</t>
  </si>
  <si>
    <t>ŘJ Netexis NX4S1E + ZDROJ</t>
  </si>
  <si>
    <t>CYSY 2x0,8</t>
  </si>
  <si>
    <t>Ostatní</t>
  </si>
  <si>
    <t>protipožární ucpávka PROMAT</t>
  </si>
  <si>
    <t>demontáže</t>
  </si>
  <si>
    <t>Oživení, uvedení do provozu</t>
  </si>
  <si>
    <t>Zednické přípomoci</t>
  </si>
  <si>
    <t>Revize</t>
  </si>
  <si>
    <t>Podružný materiál</t>
  </si>
  <si>
    <t>Elektromontáže - celkem</t>
  </si>
  <si>
    <t>pozice</t>
  </si>
  <si>
    <t>název-rozměr</t>
  </si>
  <si>
    <t>m.j.</t>
  </si>
  <si>
    <t>ks mj.</t>
  </si>
  <si>
    <t>j.cena</t>
  </si>
  <si>
    <t>Z.1</t>
  </si>
  <si>
    <t>Chl.jednotka VRF, Nchl. 34 kW, včetně MaR, EER = min 3,5, zimní provoz chlazení, Ni = 9,5 kW/400V</t>
  </si>
  <si>
    <t xml:space="preserve">rozvod chladiva k jednotce Z1., měď ø6,4mm v izolaci včetně komunikačního kabelu </t>
  </si>
  <si>
    <t>bm</t>
  </si>
  <si>
    <t xml:space="preserve">rozvod chladiva k jednotce Z1., měď ø9,5mm v izolaci včetně komunikačního kabelu </t>
  </si>
  <si>
    <t xml:space="preserve">rozvod chladiva k jednotce Z1., měď ø12,7mm v izolaci včetně komunikačního kabelu </t>
  </si>
  <si>
    <t xml:space="preserve">rozvod chladiva k jednotce Z1., měď ø15,9mm v izolaci včetně komunikačního kabelu </t>
  </si>
  <si>
    <t xml:space="preserve">rozvod chladiva k jednotce Z1., měď ø22,2mm v izolaci včetně komunikačního kabelu </t>
  </si>
  <si>
    <t xml:space="preserve">rozvod chladiva k jednotce Z1., měď ø28,6mm v izolaci včetně komunikačního kabelu </t>
  </si>
  <si>
    <t>Y-odbočky  k chladicím  jednotkám kapalina/plyn vč.izolace, výkon  do 18kW</t>
  </si>
  <si>
    <t>Y-odbočky  k chladicím  jednotkám kapalina/plyn vč.izolace, výkon 18- 37kW</t>
  </si>
  <si>
    <t>Z.1.1.</t>
  </si>
  <si>
    <t>Vnitřní chladicí jednotka mezistropní  Nchl=5,6 kW, včetně  kondenzátního  čerpadla, včetně nástěnného ovladače, včetně filtru EU3,  zvýšený přednastavený výkon ventilátoru  120 Pa ext. , min. 3 stupně otáček ventilátoru. Sifon a hadička pro napojení do gravitačního odvodu  kondenzátu. Příslušenství - tepelně izolavaný sací a výfukový  kus pro napojení distribučních potrubí.</t>
  </si>
  <si>
    <t>Z.1.2.</t>
  </si>
  <si>
    <t>Vnitřní chladicí jednotka mezistropní  Nchl=4,5 kW, včetně  kondenzátního  čerpadla, včetně nástěnného ovladače, včetně filtru EU3,  zvýšený přednastavený výkon ventilátoru  120 Pa ext. , min. 3 stupně otáček ventilátoru. Sifon a hadička pro napojení do gravitačního odvodu  kondenzátu. Příslušenství - tepelně izolavaný sací a výfukový  kus pro napojení distribučních potrubí.</t>
  </si>
  <si>
    <t>Z.1.3</t>
  </si>
  <si>
    <t>Vnitřní chladicí jednotka mezistropní  Nchl=2,2 kW, včetně  kondenzátního  čerpadla, včetně nástěnného ovladače, včetně filtru EU3,  zvýšený přednastavený výkon ventilátoru  120 Pa ext. , min. 3 stupně otáček ventilátoru. Sifon a hadička pro napojení do gravitačního odvodu  kondenzátu. Příslušenství - tepelně izolavaný sací a výfukový  kus pro napojení distribučních potrubí.</t>
  </si>
  <si>
    <t>Z.1.4</t>
  </si>
  <si>
    <t xml:space="preserve"> Vnitřní chladicí jednotka nástěnná  Nchl=2,2 kW, včetně  kondenzátního  čerpadla, včetně infra ovladače,  min. 3 stupně otáček ventilátoru. Sifon a hadička pro napojení do gravitačního odvodu  kondenzátu. </t>
  </si>
  <si>
    <t>J.1</t>
  </si>
  <si>
    <t>J.1.1</t>
  </si>
  <si>
    <t>Vnitřní chladicí jednotka mezistropní  Nchl=3,6 kW, včetně  kondenzátního  čerpadla, včetně nástěnného ovladače, včetně filtru EU3,  zvýšený přednastavený výkon ventilátoru  120 Pa ext. , min. 3 stupně otáček ventilátoru. Sifon a hadička pro napojení do gravitačního odvodu  kondenzátu. Příslušenství - tepelně izolavaný sací a výfukový  kus pro napojení distribučních potrubí.</t>
  </si>
  <si>
    <t>J.1.2</t>
  </si>
  <si>
    <t>Vnitřní chladicí jednotka mezistropní  Nchl=2,8 kW, včetně  kondenzátního  čerpadla, včetně nástěnného ovladače, včetně filtru EU3,  zvýšený přednastavený výkon ventilátoru  120 Pa ext. , min. 3 stupně otáček ventilátoru. Sifon a hadička pro napojení do gravitačního odvodu  kondenzátu. Příslušenství - tepelně izolavaný sací a výfukový  kus pro napojení distribučních potrubí.</t>
  </si>
  <si>
    <t>J.1.3</t>
  </si>
  <si>
    <t>J.1.4</t>
  </si>
  <si>
    <t xml:space="preserve"> Vnitřní chladicí jednotka nástěnná  Nchl=4,5 kW, včetně  kondenzátního  čerpadla, včetně infra ovladače,  min. 3 stupně otáček ventilátoru. Sifon a hadička pro napojení do gravitačního odvodu  kondenzátu. </t>
  </si>
  <si>
    <t>J.1.5</t>
  </si>
  <si>
    <t xml:space="preserve"> Vnitřní chladicí jednotka nástěnná  Nchl=2,8 kW, včetně  kondenzátního  čerpadla, včetně infra ovladače,  min. 3 stupně otáček ventilátoru. Sifon a hadička pro napojení do gravitačního odvodu  kondenzátu. </t>
  </si>
  <si>
    <t>J.1.6</t>
  </si>
  <si>
    <t>V.1</t>
  </si>
  <si>
    <t>Y-odbočky  k chladicím  jednotkám kapalina/plyn vč.izolace, výkon  18- 37kW</t>
  </si>
  <si>
    <t>V.1.1</t>
  </si>
  <si>
    <t>V.1.2</t>
  </si>
  <si>
    <t>V.1.3</t>
  </si>
  <si>
    <t>V.1.4</t>
  </si>
  <si>
    <t xml:space="preserve"> Vnitřní chladicí jednotka nástěnná  Nchl=3,6 kW, včetně  kondenzátního  čerpadla, včetně infra ovladače,  min. 3 stupně otáček ventilátoru. Sifon a hadička pro napojení do gravitačního odvodu  kondenzátu. </t>
  </si>
  <si>
    <t>V.1.5</t>
  </si>
  <si>
    <t>S.1</t>
  </si>
  <si>
    <t>Y-odbočky  k chladicím  jednotkám kapalina/plyn vč.izolace, výkon do 18kW</t>
  </si>
  <si>
    <t>S.1.1</t>
  </si>
  <si>
    <t>S.1.2</t>
  </si>
  <si>
    <t>S.1.3</t>
  </si>
  <si>
    <t>S.1.4</t>
  </si>
  <si>
    <t>S.1.7</t>
  </si>
  <si>
    <t>společné položky klimatizace</t>
  </si>
  <si>
    <t>2.1</t>
  </si>
  <si>
    <r>
      <t xml:space="preserve">potrubí čtyřhranné z  pozink plechu, bezpřírubové spoje, do obvodu 1200, 40% tvar   tepelně izolované nalepovací  izolací z pěnového butylkaučuku v hliníkovém polepu, </t>
    </r>
    <r>
      <rPr>
        <sz val="11"/>
        <color indexed="8"/>
        <rFont val="Calibri"/>
        <family val="2"/>
      </rPr>
      <t>λ=0,04, tl. 20 mm.</t>
    </r>
  </si>
  <si>
    <r>
      <t>m</t>
    </r>
    <r>
      <rPr>
        <vertAlign val="superscript"/>
        <sz val="11"/>
        <color indexed="8"/>
        <rFont val="Calibri"/>
        <family val="2"/>
      </rPr>
      <t>2</t>
    </r>
  </si>
  <si>
    <t>2.2</t>
  </si>
  <si>
    <t>tlumicí  ohebné hadice SONO 125</t>
  </si>
  <si>
    <t>2.3</t>
  </si>
  <si>
    <t>Anemostat 600x600, Q=250 m3/h,  ve sníženém  plenum boxu,  výška boxu 160 mm. Přípojka  na  hadici 125 mm. Box tepelně izolován  nalepovací  izolací z pěnového butylkaučuku v hliníkovém polepu, λ=0,04, tl. 10 mm.</t>
  </si>
  <si>
    <t>2.4</t>
  </si>
  <si>
    <t>Vyústka 625x125, jednořadá s regulací R1</t>
  </si>
  <si>
    <t>Platové potrubí pro svod kondenzátu  ø40</t>
  </si>
  <si>
    <t>Dlaždice pod venkovní jednotky 300x300</t>
  </si>
  <si>
    <t>Tepelná izolace</t>
  </si>
  <si>
    <t>odvětrání - kuchyňky a sociálky</t>
  </si>
  <si>
    <t>3.1</t>
  </si>
  <si>
    <r>
      <t xml:space="preserve">Diagonální ventilátor do kruhového potrubí </t>
    </r>
    <r>
      <rPr>
        <sz val="11"/>
        <color indexed="8"/>
        <rFont val="Arial"/>
        <family val="2"/>
      </rPr>
      <t>ø</t>
    </r>
    <r>
      <rPr>
        <sz val="11"/>
        <color indexed="8"/>
        <rFont val="Calibri"/>
        <family val="2"/>
      </rPr>
      <t>200</t>
    </r>
  </si>
  <si>
    <t>3.2</t>
  </si>
  <si>
    <r>
      <t xml:space="preserve">Diagonální ventilátor do kruhového potrubí </t>
    </r>
    <r>
      <rPr>
        <sz val="11"/>
        <color indexed="8"/>
        <rFont val="Arial"/>
        <family val="2"/>
      </rPr>
      <t>ø</t>
    </r>
    <r>
      <rPr>
        <sz val="8"/>
        <rFont val="Trebuchet MS"/>
        <family val="2"/>
      </rPr>
      <t>160</t>
    </r>
  </si>
  <si>
    <t>3.3</t>
  </si>
  <si>
    <r>
      <t xml:space="preserve">Diagonální ventilátor do kruhového potrubí </t>
    </r>
    <r>
      <rPr>
        <sz val="11"/>
        <color indexed="8"/>
        <rFont val="Arial"/>
        <family val="2"/>
      </rPr>
      <t>ø</t>
    </r>
    <r>
      <rPr>
        <sz val="8"/>
        <rFont val="Trebuchet MS"/>
        <family val="2"/>
      </rPr>
      <t>125</t>
    </r>
  </si>
  <si>
    <t>3.4</t>
  </si>
  <si>
    <t>Zpětná klapka pro kruhové potrubí ø200, motýlová</t>
  </si>
  <si>
    <t>3.5</t>
  </si>
  <si>
    <t>Zpětná klapka pro kruhové potrubí ø160, motýlová</t>
  </si>
  <si>
    <t>3.6</t>
  </si>
  <si>
    <t>Zpětná klapka pro kruhové potrubí ø125, motýlová</t>
  </si>
  <si>
    <t>3.7</t>
  </si>
  <si>
    <t>Filtr pro kruhové potrubí ø160, EU3</t>
  </si>
  <si>
    <t>3.8</t>
  </si>
  <si>
    <t>Talířový ventil odtahový ø125</t>
  </si>
  <si>
    <t>3.9</t>
  </si>
  <si>
    <t>Talířový ventil odtahový ø100</t>
  </si>
  <si>
    <t>3.10</t>
  </si>
  <si>
    <t>Výfukový kus ø200, s pletivem proti ptactvu</t>
  </si>
  <si>
    <t>3.11</t>
  </si>
  <si>
    <t>Výfukový kus ø160, s pletivem proti ptactvu</t>
  </si>
  <si>
    <t>3.12</t>
  </si>
  <si>
    <t>Výfukový kus ø125, s pletivem proti ptactvu</t>
  </si>
  <si>
    <t>Potrubí spiro přímé ø100 + 10% tvarovky</t>
  </si>
  <si>
    <t>Potrubí spiro přímé ø125 + 20% tvarovky</t>
  </si>
  <si>
    <t>Potrubí spiro přímé ø200 + 30% tvarovky</t>
  </si>
  <si>
    <t>Potrubí spiro přímé ø200 + 40% tvarovky</t>
  </si>
  <si>
    <t>Sonoflex ø100</t>
  </si>
  <si>
    <t>Sonoflex ø125</t>
  </si>
  <si>
    <t xml:space="preserve">materiál celkem </t>
  </si>
  <si>
    <t>práce, doprava, režie</t>
  </si>
  <si>
    <t>DSP</t>
  </si>
  <si>
    <t>kpl.</t>
  </si>
  <si>
    <t>zkoušky, zaregulování</t>
  </si>
  <si>
    <t>Celkem bez DPH</t>
  </si>
  <si>
    <t>{217a3f75-7402-4955-8206-ffe198039078}</t>
  </si>
  <si>
    <t>SLZN - Praha 7 Strojnická 27 - stavební úpravy 6NP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</si>
  <si>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</si>
  <si>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</si>
  <si>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</si>
  <si>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310000001</t>
  </si>
  <si>
    <t>Přípomoce pro ústřední vytápění</t>
  </si>
  <si>
    <t>1780488350</t>
  </si>
  <si>
    <t>733222202</t>
  </si>
  <si>
    <t>Potrubí měděné polotvrdé D 15x1</t>
  </si>
  <si>
    <t>-983599273</t>
  </si>
  <si>
    <t>733291101</t>
  </si>
  <si>
    <t>Zkouška těsnosti potrubí měděné do D 35x1,5</t>
  </si>
  <si>
    <t>1706203171</t>
  </si>
  <si>
    <t>733390101</t>
  </si>
  <si>
    <t>Tepelná izolace trubicová (Armstrong Tubolit DG 15x1</t>
  </si>
  <si>
    <t>1717404979</t>
  </si>
  <si>
    <t>734221532</t>
  </si>
  <si>
    <t xml:space="preserve">Ventil závitový termostatický rohový jednoregulační (VDN 110) </t>
  </si>
  <si>
    <t>854471410</t>
  </si>
  <si>
    <t>734221533</t>
  </si>
  <si>
    <t xml:space="preserve">Ventil závitový termostatický rohový jednoregulační (VDN 115) </t>
  </si>
  <si>
    <t>715392157</t>
  </si>
  <si>
    <t>734221682</t>
  </si>
  <si>
    <t>Termostatická hlavice kapalinová do 110°C otopných těles VK</t>
  </si>
  <si>
    <t>-1212139707</t>
  </si>
  <si>
    <t>734261412</t>
  </si>
  <si>
    <t xml:space="preserve">Šroubení regulační radiátorové rohové (ADN 110) </t>
  </si>
  <si>
    <t>1430937152</t>
  </si>
  <si>
    <t>734261413</t>
  </si>
  <si>
    <t xml:space="preserve">Šroubení regulační radiátorové rohové (ADN 115) </t>
  </si>
  <si>
    <t>-1607793790</t>
  </si>
  <si>
    <t>998734202</t>
  </si>
  <si>
    <t>Přesun hmot procentní pro armatury v objektech v do 12 m</t>
  </si>
  <si>
    <t>-1770870471</t>
  </si>
  <si>
    <t>735151351</t>
  </si>
  <si>
    <t>Otopné těleso panelové Korado Radik Klasik typ 20 výška/délka 550/400 mm</t>
  </si>
  <si>
    <t>1803782031</t>
  </si>
  <si>
    <t>735151352</t>
  </si>
  <si>
    <t>Otopné těleso panelové Korado Radik Klasik typ 20 výška/délka 550/500 mm</t>
  </si>
  <si>
    <t>-1024630321</t>
  </si>
  <si>
    <t>735151353</t>
  </si>
  <si>
    <t>Otopné těleso panelové Korado Radik Klasik typ 20 výška/délka 550/600 mm</t>
  </si>
  <si>
    <t>-1557410908</t>
  </si>
  <si>
    <t>735151355</t>
  </si>
  <si>
    <t>Otopné těleso panelové Korado Radik Klasik typ 20 výška/délka 550/800 mm</t>
  </si>
  <si>
    <t>951856492</t>
  </si>
  <si>
    <t>735151357</t>
  </si>
  <si>
    <t>Otopné těleso panelové Korado Radik Klasik typ 20 výška/délka 550/1000 mm</t>
  </si>
  <si>
    <t>80725972</t>
  </si>
  <si>
    <t>735151358</t>
  </si>
  <si>
    <t>Otopné těleso panelové Korado Radik Klasik typ 20 výška/délka 550/1100 mm</t>
  </si>
  <si>
    <t>2132411184</t>
  </si>
  <si>
    <t>735151359</t>
  </si>
  <si>
    <t>Otopné těleso panelové Korado Radik Klasik typ 20 výška/délka 550/1200 mm</t>
  </si>
  <si>
    <t>-1302921449</t>
  </si>
  <si>
    <t>735151360</t>
  </si>
  <si>
    <t>Otopné těleso panelové Korado Radik Klasik typ 20 výška/délka 550/1400 mm</t>
  </si>
  <si>
    <t>-1592640154</t>
  </si>
  <si>
    <t>735151361</t>
  </si>
  <si>
    <t>Otopné těleso panelové Korado Radik Klasik typ 20 výška/délka 550/1600 mm</t>
  </si>
  <si>
    <t>648620820</t>
  </si>
  <si>
    <t>735151453</t>
  </si>
  <si>
    <t>Otopné těleso panelové Korado Radik Klasik typ 21 výška/délka 550/600 mm</t>
  </si>
  <si>
    <t>-1620798613</t>
  </si>
  <si>
    <t>735151457</t>
  </si>
  <si>
    <t>Otopné těleso panelové Korado Radik Klasik typ 21 výška/délka 550/1000 mm</t>
  </si>
  <si>
    <t>1290889770</t>
  </si>
  <si>
    <t>735151458</t>
  </si>
  <si>
    <t>Otopné těleso panelové Korado Radik Klasik typ 21 výška/délka 550/1100 mm</t>
  </si>
  <si>
    <t>1294072728</t>
  </si>
  <si>
    <t>735151459</t>
  </si>
  <si>
    <t>Otopné těleso panelové Korado Radik Klasik typ 21 výška/délka 550/1200 mm</t>
  </si>
  <si>
    <t>92338734</t>
  </si>
  <si>
    <t>735151460</t>
  </si>
  <si>
    <t>Otopné těleso panelové Korado Radik Klasik typ 21 výška/délka 550/1400 mm</t>
  </si>
  <si>
    <t>-940264650</t>
  </si>
  <si>
    <t>735151461</t>
  </si>
  <si>
    <t>Otopné těleso panelové Korado Radik Klasik typ 21 výška/délka 550/1600 mm</t>
  </si>
  <si>
    <t>1597871092</t>
  </si>
  <si>
    <t>735151462</t>
  </si>
  <si>
    <t>Otopné těleso panelové Korado Radik Klasik typ 21 výška/délka 550/1800 mm</t>
  </si>
  <si>
    <t>270925877</t>
  </si>
  <si>
    <t>735151552</t>
  </si>
  <si>
    <t>Otopné těleso panelové Korado Radik Klasik typ 22 výška/délka 550/500 mm</t>
  </si>
  <si>
    <t>612718340</t>
  </si>
  <si>
    <t>735151554</t>
  </si>
  <si>
    <t>Otopné těleso panelové Korado Radik Klasik typ 22 výška/délka 550/700 mm</t>
  </si>
  <si>
    <t>1348126361</t>
  </si>
  <si>
    <t>735151560</t>
  </si>
  <si>
    <t>Otopné těleso panelové Korado Radik Klasik typ 22 výška/délka 550/1400 mm</t>
  </si>
  <si>
    <t>-38554803</t>
  </si>
  <si>
    <t>735164542</t>
  </si>
  <si>
    <t>Montáž otopného tělesa trubkového Koralux Linear Classic výška tělesa přes 1500 mm</t>
  </si>
  <si>
    <t>-905598380</t>
  </si>
  <si>
    <t>484529201</t>
  </si>
  <si>
    <t>těleso otopné trubkové Korado Koralux Linear Classic 1820 x 450 mm</t>
  </si>
  <si>
    <t>990089255</t>
  </si>
  <si>
    <t>998735202</t>
  </si>
  <si>
    <t>Přesun hmot procentní pro otopná tělesa v objektech v do 12 m</t>
  </si>
  <si>
    <t>-575170721</t>
  </si>
  <si>
    <t>29.4.2016 - varianta A3b1, rozpis prvků interiéru a cenová rozvaha - MVČR Strojnická - 6.NP</t>
  </si>
  <si>
    <t>pro REINVEST spol.s r.o. vypracoval: Ing. arch. Robert Fišera</t>
  </si>
  <si>
    <r>
      <t>1. Typový mobiliář</t>
    </r>
    <r>
      <rPr>
        <sz val="14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(materiál a barva bude specifikována investorem) </t>
    </r>
  </si>
  <si>
    <t>Položka</t>
  </si>
  <si>
    <t>Celkem</t>
  </si>
  <si>
    <t>Cena/ks</t>
  </si>
  <si>
    <t>Místnost</t>
  </si>
  <si>
    <t>600a</t>
  </si>
  <si>
    <t>600b</t>
  </si>
  <si>
    <t>601a</t>
  </si>
  <si>
    <t>602a</t>
  </si>
  <si>
    <t>619a</t>
  </si>
  <si>
    <t>645a</t>
  </si>
  <si>
    <t>648a</t>
  </si>
  <si>
    <t>650a</t>
  </si>
  <si>
    <t>Kontejner ke kancelářskému stolu-centrální zámek, 430x600x610</t>
  </si>
  <si>
    <t>Stůl pracovní univerzální 1600x800x730, kovová konstrukce</t>
  </si>
  <si>
    <t>Stůl pracovní univerzální 1800x800x730, kovová konstrukce</t>
  </si>
  <si>
    <t>Stůl pracovní univerzální 800x800x750, kovová rámová konstrukce, LTD 25mm, kovové nohy</t>
  </si>
  <si>
    <t>Stůl pracovní univerzální 1400x600x730, kovová konstrukce</t>
  </si>
  <si>
    <t>Stůl pracovní univerzální 1400x800x730, kovová konstrukce</t>
  </si>
  <si>
    <t>Stůl pracovní univerzální 1400x1000x730, kovová konstrukce</t>
  </si>
  <si>
    <t>Stůl pracovní univerzální 1625x800x730, kovová konstrukce</t>
  </si>
  <si>
    <t>Stůl pracovní univerzální 1800x600x730, kovová konstrukce</t>
  </si>
  <si>
    <t>Stůl pracovní univerzální 1800x700x730, kovová konstrukce</t>
  </si>
  <si>
    <t>Stůl pracovní univerzální 2000x800x730, kovová konstrukce</t>
  </si>
  <si>
    <t>Stůl pracovní univerzální 2400x800x730, kovová konstrukce</t>
  </si>
  <si>
    <t>Stůl pracovní univerzální 2000x1000x730, kovová konstrukce</t>
  </si>
  <si>
    <t>Stůl pracovní univerzální 2400x1000x730, kovová konstrukce</t>
  </si>
  <si>
    <t>Stůl pracovní univerzální 2000x1200x730, kovová konstrukce</t>
  </si>
  <si>
    <t>Stůl pracovní univerzální 2400x1200x730, kovová konstrukce</t>
  </si>
  <si>
    <t>Stůl pracovní univerzální 1500x1500x730, kovová konstrukce</t>
  </si>
  <si>
    <t>Stůl pracovní univerzální 1200x800x750, kovová rámová konstrukce</t>
  </si>
  <si>
    <t>Stůl jednací 1200x800x550, kovová rámová konstrukce</t>
  </si>
  <si>
    <t>Stůl pracovní univerzální 1200x600x750, kovová rámová konstrukce</t>
  </si>
  <si>
    <t>Stůl jednací přídavný oblý ovál, 2x podpěr.kov.noha, 1625x450x730</t>
  </si>
  <si>
    <t>Stůl jednací přídavný oblý tvarový, 2x podpěr.kov.noha, 1200x1200x730</t>
  </si>
  <si>
    <t>Stolek konferenční kruhový průměr 700, centrální noha, výška 650</t>
  </si>
  <si>
    <t>Stolek konferenční kruhový průměr 900, centrální noha, výška 650</t>
  </si>
  <si>
    <t>Stolek konferenční kruhový průměr 700, centrální noha, výška 1100</t>
  </si>
  <si>
    <t>Čelní stolová clona 1200x400 mm</t>
  </si>
  <si>
    <t>Čelní stolová clona 1400x400 mm</t>
  </si>
  <si>
    <t>Čelní stolová clona 1600x400 mm</t>
  </si>
  <si>
    <t>Čelní stolová clona 1800x400 mm</t>
  </si>
  <si>
    <t>Čelní stolová clona 2000x400 mm</t>
  </si>
  <si>
    <t>Čelní stolová clona 2400x400 mm</t>
  </si>
  <si>
    <t>Paraván 2400x370, RAL9022 Látka (sv.šedá 094) vč.držáků</t>
  </si>
  <si>
    <t>Paraván 2000x370, RAL9022 Látka (sv.šedá 094) vč.držáků</t>
  </si>
  <si>
    <t>Paraván 1800x370, RAL9022 Látka (sv.šedá 094) vč.držáků</t>
  </si>
  <si>
    <t>Paraván 1600x370, RAL9022 Látka (sv.šedá 094) vč.držáků</t>
  </si>
  <si>
    <t>Paraván 1200x370, RAL9022 Látka (sv.šedá 094) vč.držáků</t>
  </si>
  <si>
    <t>Průchodka pro kabeláž průměr 80mm</t>
  </si>
  <si>
    <t>Dataport - přípojné místo ke stolu pracovnímu universálnímu(u stolů náměst.upřesní invest.)</t>
  </si>
  <si>
    <t>Elektrokanál pro vedení el. instalace ro stolový nábytek</t>
  </si>
  <si>
    <t>Police malá na paraván, 370x109 mm</t>
  </si>
  <si>
    <t>Zásobník na papír (s papírem), 104x104 mm</t>
  </si>
  <si>
    <t>Držák pro zásobník na papír (uchycení na paraván)</t>
  </si>
  <si>
    <t>Skříňka s dvířky nízká s 1 policí, 800x440x720, plné dveře</t>
  </si>
  <si>
    <t>Skříňka s dvířky nízká s 1 policí, 400x440x720, plné dveře</t>
  </si>
  <si>
    <t>Skříň registrační šanonová, 800x440x1780, plné dveře, mezistěna</t>
  </si>
  <si>
    <t>Skříň otevřená policová 800x420x1780, 4 police, pevná mezistěna</t>
  </si>
  <si>
    <t xml:space="preserve">Skříň otevřená policová 400x420x1780, 4 police, pevná mezistěna </t>
  </si>
  <si>
    <t>atyp. "holubník" do skříně v jedné polici</t>
  </si>
  <si>
    <t>Skříň otevřená policová 800x420x1063, 2 police, pevná mezistěna</t>
  </si>
  <si>
    <t>Skříň otevřená policová 400x420x1063, 2 police, pevná mezistěna</t>
  </si>
  <si>
    <t>Skříň pro trezor, 800x440x1780, plné dveře</t>
  </si>
  <si>
    <t>Skříň pro trezor, 1000x700x1780 (doměřit), plné dveře</t>
  </si>
  <si>
    <t>Skříň registrační šanonová, 800x440x1063, plné dveře</t>
  </si>
  <si>
    <t>Skříň registrační šanonová, 400x440x1063, plné dveře</t>
  </si>
  <si>
    <t>Skříň roletová se zámkem s úchyt.lištou 800x420x742</t>
  </si>
  <si>
    <t>Věšáková stěna 600x1500 (atyp.rozměr)</t>
  </si>
  <si>
    <t>Věšáková stěna 800x1200  (atyp.rozměr)</t>
  </si>
  <si>
    <t>Vykrývací deska 450x742</t>
  </si>
  <si>
    <t>Věšák kovový stojanový</t>
  </si>
  <si>
    <t>Židle kancelářská otočná pojízdná s područkami 1, černá látka, 130 kg</t>
  </si>
  <si>
    <t>Židle kancelářská otočná pojízdná s područkami a podhlavníkem 2, černá látka, 130 kg</t>
  </si>
  <si>
    <t>Židle kovová čalouněná konferenční bez područek 1, černá látka, 120 kg</t>
  </si>
  <si>
    <t>Židle kovová chromovaná podnož, plastový sedák, černá barva</t>
  </si>
  <si>
    <t>Židle kancelářská jednací otočná s kluzkami, područkami 1, černá látka, 130 kg</t>
  </si>
  <si>
    <t>Křeslo čalouněné s kovovou konstrukcí (dle výběru investora)</t>
  </si>
  <si>
    <t>Barová židle (dle výběru investora)</t>
  </si>
  <si>
    <t>Křeslo (např.IKEA-KIVIK křeslo 95x95x83)</t>
  </si>
  <si>
    <t>Sedačka (např.IKEA-KIVIK 228x95x83)</t>
  </si>
  <si>
    <t xml:space="preserve">Sedačka sestava rohová (např.IKEA-KIVIK 232 + 175x95x83), (nutno doměřit dle skutečnosti) </t>
  </si>
  <si>
    <t>Sedačka (např.IKEA-KIVIK 190x95x83)</t>
  </si>
  <si>
    <t xml:space="preserve">S1-Sedačka, černá koženka, vč volného prostoru pod sedákem pro nasávání topení 460x90x83 + 545x90x83 (nutno doměřit) </t>
  </si>
  <si>
    <t>Skříň služební (vestavná skříň s dolícováním)V1 - V5</t>
  </si>
  <si>
    <t>Servírovací stolek nerez... (dle specifikace investora+architekta)</t>
  </si>
  <si>
    <t>úprava typ.skříní výrobcem o atyp.prvky "půdy"+"prachovka"+doplň zámky...(set)</t>
  </si>
  <si>
    <t>Úprava vestav.skříní pro vestav.tresory a doplňky (vestavná skříň s dolícováním)V1 - V5</t>
  </si>
  <si>
    <t>1.cena: Typový mobiliář (bez DPH)</t>
  </si>
  <si>
    <t>Cena celkem bez DPH:</t>
  </si>
  <si>
    <t>2. Atypický mobiliář a práce</t>
  </si>
  <si>
    <t>V1 - Vestavěná skříň v šatně prezidenta (1ks=4seg, vč. vybavení), v rámci typ.prvků</t>
  </si>
  <si>
    <t>V2 - Vestavěná skříň v kanceláří kancléře KPP (1ks=3seg, vč. vybavení), v rámci typ.prvků</t>
  </si>
  <si>
    <t>V3 - Vestavěná skříň v kanceláři náměstka OSEČ (1ks=4seg, vč. vybavení), v rámci typ.prvků</t>
  </si>
  <si>
    <t>V4 - Vestavěná skříň v kanceláři náměstka VS (1ks=4seg, vč. vybavení), v rámci typ.prvků</t>
  </si>
  <si>
    <t>V5 - Vestavěná skříň v kanceláři náměstka SKPV (1ks=4seg, vč. vybavení), v rámci typ.prvků</t>
  </si>
  <si>
    <t>S1 - Sezení na chodbě u zasedací místnosti (1ks=sestava 15.segmentů), v rámci typ.prvků</t>
  </si>
  <si>
    <t>S2 - Sezení v čekárně v KPP (1ks=sestava 12.segmentů), doměřit a dodat v rámci typ.prvků</t>
  </si>
  <si>
    <t>K1 - Kuchyňka prezidenta KPP (vč. technol. vybavení)</t>
  </si>
  <si>
    <t>K2 - Kuchyňka náměstka NPP OSEČ (vč. technol. vybavení)</t>
  </si>
  <si>
    <t>K3 - Kuchyňka veřejná u OSEČ (vč. technol. vybavení)</t>
  </si>
  <si>
    <t>K4 - Kuchyňka náměstka NPP VS (vč. technol. vybavení)</t>
  </si>
  <si>
    <t>K5 - Kuchyňka náměstka NPP SKPV(vč. technol. vybavení)</t>
  </si>
  <si>
    <t>K6 - Kuchyňka veřejná u SKPV(vč. technol. Vybavení a atyp.baru)</t>
  </si>
  <si>
    <t>A1 - Rám patrové haly se sezením u recepce (bez svítidel)</t>
  </si>
  <si>
    <t>A2 - Rám patrové haly se sezením na chobě (bez svítidel)</t>
  </si>
  <si>
    <t>A3 - Recepce- prac.stůl, vč.čalouněnýhc kontejnerů (bez svítidel)</t>
  </si>
  <si>
    <t>A4- INFO panel patrové haly u recepce</t>
  </si>
  <si>
    <t>KT1 - Kryt top.těles (provedení Jilm), (bez struktur.kabeláže)-(ks=m´)</t>
  </si>
  <si>
    <t>KT2 - Kryt top.těles (provedení Ořech), (bez struktur.kabeláže)-(ks=m´)</t>
  </si>
  <si>
    <t>KT3 - Parapet bez krytu topení (provedení Jilm)-(ks=m´)</t>
  </si>
  <si>
    <t>O1-kryt zdi za židlí v kancel.614 (provedení Jilm-řešeno dle skutečnosti při realizaci)</t>
  </si>
  <si>
    <t>O2-kryt zdi za židlí v kancel.617 (provedení Jilm-řešeno dle skutečnosti při realizaci)</t>
  </si>
  <si>
    <t>O3-zástěna na el. rozvaděč v v chodbě 600b (provedení Jilm-řešeno dle skutečn.při realizaci)</t>
  </si>
  <si>
    <t>O4-zástěna na vzt v místn.600b(provedení Jilm-řešeno dle skutečnosti při realizaci)</t>
  </si>
  <si>
    <t>O5-zástěna na vzt v místn.652 (provedení Jilm-řešeno dle skutečnosti při realizaci)</t>
  </si>
  <si>
    <t>O6-zástěna na rev.otvor v místn.601 (provedení Jilm-řešeno dle skutečnosti při realizaci)</t>
  </si>
  <si>
    <t>O7-zástěna na el. rozvaděč v místn.651 (provedení Jilm-řešeno dle skutečnosti při realizaci)</t>
  </si>
  <si>
    <t>O8-zástěna na el. rozvaděč v v chodbě KPP (provedení Jilm-řešeno dle skutečn.při realizaci)</t>
  </si>
  <si>
    <t>O9-kryt zdi za židlí v čekárně KPP č.601 (provedení Jilm-řešeno dle skutečnosti při realizaci)</t>
  </si>
  <si>
    <t>O10-dekorační panel v průhledu chodby</t>
  </si>
  <si>
    <t>O11-dekorační panel u velké zasedačky na chodbě</t>
  </si>
  <si>
    <t>O12-polep styl.figuríny vč.polepu skl.příček mléč.mat.fólií)</t>
  </si>
  <si>
    <t>O13-Kryt promítacího plátna v místn.606 + 607 (provedení Ořech, dle dodaného plátna)</t>
  </si>
  <si>
    <t>O14-Kryt promítacího plátna v místn.649 (provedení modrá, dle dodaného plátna)</t>
  </si>
  <si>
    <t>015-Logo PČR prům.600mm (možno vyžádat v centrál.skladu PČR, zajistí investor)</t>
  </si>
  <si>
    <t>016-Barový pult u kuch.prezidenta , obklad (bílý corian) (10,5m2)</t>
  </si>
  <si>
    <t>017-Žaluzie vertikální (dle specifikace materiálů)-(ks=m´) sv.2,1m</t>
  </si>
  <si>
    <r>
      <t>018-Vybavení toalet (papír, štětky,zr</t>
    </r>
    <r>
      <rPr>
        <sz val="8"/>
        <rFont val="Trebuchet MS"/>
        <family val="2"/>
      </rPr>
      <t>cadla,mýdelník,koše,hyg.koš,papír na ruce...)(ks=set)</t>
    </r>
  </si>
  <si>
    <t>019-květina v květníku (dle specifikace materiálů)1květník +1květina=ks</t>
  </si>
  <si>
    <t>020-podložka na stůl</t>
  </si>
  <si>
    <t>021-lampička stolní (obyčejná)</t>
  </si>
  <si>
    <t>022-lampička stolní (managerská)</t>
  </si>
  <si>
    <t>023-odpadkový koš k prac.stolu(kovový prům.300mm, v.350mm)</t>
  </si>
  <si>
    <t>024-odpadkový koš na chodby (kovový prům.200mm, v.600mm)</t>
  </si>
  <si>
    <t>025-stojanová lampa (managerská)</t>
  </si>
  <si>
    <t>026-nástěnky A2 (šedé s alu rámem)</t>
  </si>
  <si>
    <t>027-dekorace, obrazy, polep.skl.příček, označ.dveří ... (set-dle potřeby investora)</t>
  </si>
  <si>
    <t>028-doprava a montáž interiéru (set)</t>
  </si>
  <si>
    <t>029-montážní dokončovací práce interiéru (set)</t>
  </si>
  <si>
    <t>030-grafické práce + tisky prvků interiéru, bude řešeno v průběhu realizace (set)</t>
  </si>
  <si>
    <t>031-nápis policie české republiky + znak na stěnu u velké zasedačky (set)</t>
  </si>
  <si>
    <t>032-tapeta na stěnu velké zasedačky POLICIE-POLICIE-...(21m2)</t>
  </si>
  <si>
    <t>040-přesuny PC+PC techniky+RACK (zajistí inv.SLZ OMM)(set)</t>
  </si>
  <si>
    <t>041-technologické prvky a prvky komunik., vč.TV, projektor., pláten... (zajistí inv.SLZ OMM)</t>
  </si>
  <si>
    <t>042-označení kanceláří-typ-tabulky a označ.dveří (zajistí inv.SLZ OMM)(set)</t>
  </si>
  <si>
    <t>043-stěhování 5. + 6.patro (zajistí investorSLZ OMM+MNO)(set)</t>
  </si>
  <si>
    <t>044-vybavení všech kuchyněk talíře, hrnce, příbory, papíry, ….(dodá investor SLZ OMM)(set)</t>
  </si>
  <si>
    <t>045-montážní dokončovací práce interiéru (zajistí investor)(set)</t>
  </si>
  <si>
    <t>2. cena: Atypický mobiliář a práce (bez DPH)</t>
  </si>
  <si>
    <t>CENA CELKEM:  1.Typový mobiliář a práce + 2. Atypický mobiliář (bez DPH)</t>
  </si>
  <si>
    <t>Barevné a materiálové provedení typ.prvků: (bude upřesněno investorem)</t>
  </si>
  <si>
    <t>Kontejner: Jilm, úchyt oliva-nikl + boční uchycení čela kontejneru</t>
  </si>
  <si>
    <t>Stoly: Deska tl. 25mm Jilm, podnoží kovové RAL 9022</t>
  </si>
  <si>
    <t>Průchodka pro kabeláž: Plast RAL 9022</t>
  </si>
  <si>
    <t>Kabelový kanál: Kov RAL 9022</t>
  </si>
  <si>
    <t>Paravány: Hliníkový rám s profilem pro uchycení doplňků RAL 9022, látka dle nabídky výrobce</t>
  </si>
  <si>
    <t>Závěsné doplňky na paraván: Kov RAL 9022</t>
  </si>
  <si>
    <t>Skříně dveřové (otevřené): korpus+police+dveře Jilm, úchyt oliva (nikl) se zámkem, sokl s rektifikací kov RAL 9022</t>
  </si>
  <si>
    <t>Skříně s roletovými dveřmi: korpus+police Jilm, roleta s bezúchytným provedením plast RAL 9022, sokl s rektifikací kov RAL 9022</t>
  </si>
  <si>
    <t>Vestavné skříně s dveřmi: korpus+police+dveře Jilm, úchyt oliva (nikl) se zámkem, sokl s rektifikací kov RAL 9022</t>
  </si>
  <si>
    <t>Věšáková stěna: Jilm, úchyty kov (nikl)</t>
  </si>
  <si>
    <t>Věšák kovový: Kov (hliník) RAL 9022</t>
  </si>
  <si>
    <t>1496513067</t>
  </si>
  <si>
    <t>1032923911</t>
  </si>
  <si>
    <t>-500727146</t>
  </si>
  <si>
    <t>997013831</t>
  </si>
  <si>
    <t>Poplatek za uložení stavebního směsného odpadu na skládce (skládkovné)</t>
  </si>
  <si>
    <t>-1113582922</t>
  </si>
  <si>
    <t>733120819</t>
  </si>
  <si>
    <t>Demontáž potrubí ocelového hladkého do D 60,3</t>
  </si>
  <si>
    <t>-274331127</t>
  </si>
  <si>
    <t>735111810</t>
  </si>
  <si>
    <t>Demontáž otopného tělesa litinového článkového</t>
  </si>
  <si>
    <t>1688921154</t>
  </si>
  <si>
    <t>735152357</t>
  </si>
  <si>
    <t>Otopné těleso panelové Korado Radik Plan typ 20 VK výška/délka 550/1000 mm</t>
  </si>
  <si>
    <t>-434064873</t>
  </si>
  <si>
    <t>735152359</t>
  </si>
  <si>
    <t>Otopné těleso panelové Korado Radik Plan typ 20 VK výška/délka 550/1200 mm</t>
  </si>
  <si>
    <t>-1891044287</t>
  </si>
  <si>
    <t>735152457</t>
  </si>
  <si>
    <t>Otopné těleso panelové Korado Radik Plan typ 21 VK výška/délka 550/1000 mm</t>
  </si>
  <si>
    <t>1880268331</t>
  </si>
  <si>
    <t>735494811</t>
  </si>
  <si>
    <t>Vypuštění vody z otopných těles</t>
  </si>
  <si>
    <t>-809366778</t>
  </si>
  <si>
    <t>735890803</t>
  </si>
  <si>
    <t>Přemístění demontovaného otopného tělesa vodorovně 100 m v objektech výšky přes 12 do 24 m</t>
  </si>
  <si>
    <t>2018438389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</si>
</sst>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  <numFmt numFmtId="168" formatCode="#,##0.00\ &quot;Kč&quot;"/>
    <numFmt numFmtId="169" formatCode="#,##0_ &quot;ks&quot;"/>
  </numFmts>
  <fonts count="133">
    <font>
      <sz val="8"/>
      <name val="Trebuchet MS"/>
      <family val="2"/>
    </font>
    <font>
      <sz val="11"/>
      <color indexed="8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b/>
      <i/>
      <sz val="8"/>
      <name val="Trebuchet MS"/>
      <family val="2"/>
    </font>
    <font>
      <vertAlign val="superscript"/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敓潧⁥䥕ᬀ炟䮸੍☸,_x0008_"/>
      <family val="0"/>
    </font>
    <font>
      <b/>
      <sz val="11"/>
      <color indexed="8"/>
      <name val="敓潧⁥䥕ᬀ炟䮸੍☸,_x0008_"/>
      <family val="0"/>
    </font>
    <font>
      <i/>
      <sz val="10"/>
      <color indexed="8"/>
      <name val="敓潧⁥䥕ᬀ炟䮸੍☸,_x0008_"/>
      <family val="0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sz val="9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sz val="9"/>
      <color rgb="FF000000"/>
      <name val="敓潧⁥䥕ᬀ炟䮸੍☸,_x0008_"/>
      <family val="0"/>
    </font>
    <font>
      <b/>
      <sz val="11"/>
      <color rgb="FF000000"/>
      <name val="敓潧⁥䥕ᬀ炟䮸੍☸,_x0008_"/>
      <family val="0"/>
    </font>
    <font>
      <i/>
      <sz val="10"/>
      <color rgb="FF000000"/>
      <name val="敓潧⁥䥕ᬀ炟䮸੍☸,_x0008_"/>
      <family val="0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45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5" fillId="0" borderId="0" xfId="0" applyFont="1" applyAlignment="1">
      <alignment/>
    </xf>
    <xf numFmtId="0" fontId="9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9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97" fillId="0" borderId="0" xfId="0" applyFont="1" applyAlignment="1">
      <alignment horizontal="left" vertical="center"/>
    </xf>
    <xf numFmtId="0" fontId="98" fillId="0" borderId="0" xfId="0" applyFont="1" applyAlignment="1">
      <alignment horizontal="left" vertical="center"/>
    </xf>
    <xf numFmtId="0" fontId="9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99" fillId="0" borderId="0" xfId="0" applyFont="1" applyBorder="1" applyAlignment="1">
      <alignment horizontal="left" vertical="center"/>
    </xf>
    <xf numFmtId="0" fontId="2" fillId="23" borderId="0" xfId="0" applyFont="1" applyFill="1" applyBorder="1" applyAlignment="1" applyProtection="1">
      <alignment horizontal="left" vertical="center"/>
      <protection locked="0"/>
    </xf>
    <xf numFmtId="49" fontId="2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10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92" fillId="0" borderId="13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164" fontId="92" fillId="0" borderId="0" xfId="0" applyNumberFormat="1" applyFont="1" applyBorder="1" applyAlignment="1">
      <alignment vertical="center"/>
    </xf>
    <xf numFmtId="0" fontId="92" fillId="0" borderId="0" xfId="0" applyFont="1" applyBorder="1" applyAlignment="1">
      <alignment horizontal="center" vertical="center"/>
    </xf>
    <xf numFmtId="0" fontId="92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101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02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102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99" fillId="0" borderId="30" xfId="0" applyFont="1" applyBorder="1" applyAlignment="1">
      <alignment horizontal="center" vertical="center" wrapText="1"/>
    </xf>
    <xf numFmtId="0" fontId="99" fillId="0" borderId="31" xfId="0" applyFont="1" applyBorder="1" applyAlignment="1">
      <alignment horizontal="center" vertical="center" wrapText="1"/>
    </xf>
    <xf numFmtId="0" fontId="99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103" fillId="0" borderId="0" xfId="0" applyFont="1" applyBorder="1" applyAlignment="1">
      <alignment horizontal="left" vertical="center"/>
    </xf>
    <xf numFmtId="0" fontId="103" fillId="0" borderId="0" xfId="0" applyFont="1" applyBorder="1" applyAlignment="1">
      <alignment vertical="center"/>
    </xf>
    <xf numFmtId="4" fontId="104" fillId="0" borderId="22" xfId="0" applyNumberFormat="1" applyFont="1" applyBorder="1" applyAlignment="1">
      <alignment vertical="center"/>
    </xf>
    <xf numFmtId="4" fontId="104" fillId="0" borderId="0" xfId="0" applyNumberFormat="1" applyFont="1" applyBorder="1" applyAlignment="1">
      <alignment vertical="center"/>
    </xf>
    <xf numFmtId="166" fontId="104" fillId="0" borderId="0" xfId="0" applyNumberFormat="1" applyFont="1" applyBorder="1" applyAlignment="1">
      <alignment vertical="center"/>
    </xf>
    <xf numFmtId="4" fontId="104" fillId="0" borderId="2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105" fillId="0" borderId="0" xfId="0" applyFont="1" applyBorder="1" applyAlignment="1">
      <alignment vertical="center"/>
    </xf>
    <xf numFmtId="0" fontId="106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107" fillId="0" borderId="24" xfId="0" applyNumberFormat="1" applyFont="1" applyBorder="1" applyAlignment="1">
      <alignment vertical="center"/>
    </xf>
    <xf numFmtId="4" fontId="107" fillId="0" borderId="25" xfId="0" applyNumberFormat="1" applyFont="1" applyBorder="1" applyAlignment="1">
      <alignment vertical="center"/>
    </xf>
    <xf numFmtId="166" fontId="107" fillId="0" borderId="25" xfId="0" applyNumberFormat="1" applyFont="1" applyBorder="1" applyAlignment="1">
      <alignment vertical="center"/>
    </xf>
    <xf numFmtId="4" fontId="107" fillId="0" borderId="2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4" fillId="0" borderId="0" xfId="0" applyFont="1" applyBorder="1" applyAlignment="1">
      <alignment horizontal="left" vertical="center"/>
    </xf>
    <xf numFmtId="164" fontId="102" fillId="23" borderId="19" xfId="0" applyNumberFormat="1" applyFont="1" applyFill="1" applyBorder="1" applyAlignment="1" applyProtection="1">
      <alignment horizontal="center" vertical="center"/>
      <protection locked="0"/>
    </xf>
    <xf numFmtId="0" fontId="102" fillId="23" borderId="20" xfId="0" applyFont="1" applyFill="1" applyBorder="1" applyAlignment="1" applyProtection="1">
      <alignment horizontal="center" vertical="center"/>
      <protection locked="0"/>
    </xf>
    <xf numFmtId="4" fontId="102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02" fillId="23" borderId="22" xfId="0" applyNumberFormat="1" applyFont="1" applyFill="1" applyBorder="1" applyAlignment="1" applyProtection="1">
      <alignment horizontal="center" vertical="center"/>
      <protection locked="0"/>
    </xf>
    <xf numFmtId="0" fontId="102" fillId="23" borderId="0" xfId="0" applyFont="1" applyFill="1" applyBorder="1" applyAlignment="1" applyProtection="1">
      <alignment horizontal="center" vertical="center"/>
      <protection locked="0"/>
    </xf>
    <xf numFmtId="4" fontId="102" fillId="0" borderId="23" xfId="0" applyNumberFormat="1" applyFont="1" applyBorder="1" applyAlignment="1">
      <alignment vertical="center"/>
    </xf>
    <xf numFmtId="164" fontId="102" fillId="23" borderId="24" xfId="0" applyNumberFormat="1" applyFont="1" applyFill="1" applyBorder="1" applyAlignment="1" applyProtection="1">
      <alignment horizontal="center" vertical="center"/>
      <protection locked="0"/>
    </xf>
    <xf numFmtId="0" fontId="102" fillId="23" borderId="25" xfId="0" applyFont="1" applyFill="1" applyBorder="1" applyAlignment="1" applyProtection="1">
      <alignment horizontal="center" vertical="center"/>
      <protection locked="0"/>
    </xf>
    <xf numFmtId="4" fontId="102" fillId="0" borderId="26" xfId="0" applyNumberFormat="1" applyFont="1" applyBorder="1" applyAlignment="1">
      <alignment vertical="center"/>
    </xf>
    <xf numFmtId="0" fontId="103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horizontal="right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center" vertical="center"/>
    </xf>
    <xf numFmtId="0" fontId="108" fillId="0" borderId="0" xfId="0" applyFont="1" applyBorder="1" applyAlignment="1">
      <alignment horizontal="left" vertical="center"/>
    </xf>
    <xf numFmtId="0" fontId="93" fillId="0" borderId="13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93" fillId="0" borderId="14" xfId="0" applyFont="1" applyBorder="1" applyAlignment="1">
      <alignment vertical="center"/>
    </xf>
    <xf numFmtId="0" fontId="94" fillId="0" borderId="13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4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99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102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94" fillId="0" borderId="0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02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6" fontId="109" fillId="0" borderId="20" xfId="0" applyNumberFormat="1" applyFont="1" applyBorder="1" applyAlignment="1">
      <alignment/>
    </xf>
    <xf numFmtId="166" fontId="109" fillId="0" borderId="21" xfId="0" applyNumberFormat="1" applyFont="1" applyBorder="1" applyAlignment="1">
      <alignment/>
    </xf>
    <xf numFmtId="4" fontId="9" fillId="0" borderId="0" xfId="0" applyNumberFormat="1" applyFont="1" applyAlignment="1">
      <alignment vertical="center"/>
    </xf>
    <xf numFmtId="0" fontId="95" fillId="0" borderId="13" xfId="0" applyFont="1" applyBorder="1" applyAlignment="1">
      <alignment/>
    </xf>
    <xf numFmtId="0" fontId="95" fillId="0" borderId="0" xfId="0" applyFont="1" applyBorder="1" applyAlignment="1">
      <alignment/>
    </xf>
    <xf numFmtId="0" fontId="93" fillId="0" borderId="0" xfId="0" applyFont="1" applyBorder="1" applyAlignment="1">
      <alignment horizontal="left"/>
    </xf>
    <xf numFmtId="0" fontId="95" fillId="0" borderId="14" xfId="0" applyFont="1" applyBorder="1" applyAlignment="1">
      <alignment/>
    </xf>
    <xf numFmtId="0" fontId="95" fillId="0" borderId="22" xfId="0" applyFont="1" applyBorder="1" applyAlignment="1">
      <alignment/>
    </xf>
    <xf numFmtId="166" fontId="95" fillId="0" borderId="0" xfId="0" applyNumberFormat="1" applyFont="1" applyBorder="1" applyAlignment="1">
      <alignment/>
    </xf>
    <xf numFmtId="166" fontId="95" fillId="0" borderId="23" xfId="0" applyNumberFormat="1" applyFont="1" applyBorder="1" applyAlignment="1">
      <alignment/>
    </xf>
    <xf numFmtId="0" fontId="95" fillId="0" borderId="0" xfId="0" applyFont="1" applyAlignment="1">
      <alignment horizontal="left"/>
    </xf>
    <xf numFmtId="0" fontId="95" fillId="0" borderId="0" xfId="0" applyFont="1" applyAlignment="1">
      <alignment horizontal="center"/>
    </xf>
    <xf numFmtId="4" fontId="95" fillId="0" borderId="0" xfId="0" applyNumberFormat="1" applyFont="1" applyAlignment="1">
      <alignment vertical="center"/>
    </xf>
    <xf numFmtId="0" fontId="94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7" fontId="0" fillId="0" borderId="33" xfId="0" applyNumberFormat="1" applyFont="1" applyBorder="1" applyAlignment="1" applyProtection="1">
      <alignment vertical="center"/>
      <protection/>
    </xf>
    <xf numFmtId="0" fontId="92" fillId="23" borderId="33" xfId="0" applyFont="1" applyFill="1" applyBorder="1" applyAlignment="1" applyProtection="1">
      <alignment horizontal="left" vertical="center"/>
      <protection locked="0"/>
    </xf>
    <xf numFmtId="166" fontId="92" fillId="0" borderId="0" xfId="0" applyNumberFormat="1" applyFont="1" applyBorder="1" applyAlignment="1">
      <alignment vertical="center"/>
    </xf>
    <xf numFmtId="166" fontId="92" fillId="0" borderId="23" xfId="0" applyNumberFormat="1" applyFont="1" applyBorder="1" applyAlignment="1">
      <alignment vertical="center"/>
    </xf>
    <xf numFmtId="0" fontId="110" fillId="0" borderId="33" xfId="0" applyFont="1" applyBorder="1" applyAlignment="1" applyProtection="1">
      <alignment horizontal="center" vertical="center"/>
      <protection/>
    </xf>
    <xf numFmtId="49" fontId="110" fillId="0" borderId="33" xfId="0" applyNumberFormat="1" applyFont="1" applyBorder="1" applyAlignment="1" applyProtection="1">
      <alignment horizontal="left" vertical="center" wrapText="1"/>
      <protection/>
    </xf>
    <xf numFmtId="0" fontId="110" fillId="0" borderId="33" xfId="0" applyFont="1" applyBorder="1" applyAlignment="1" applyProtection="1">
      <alignment horizontal="center" vertical="center" wrapText="1"/>
      <protection/>
    </xf>
    <xf numFmtId="167" fontId="110" fillId="0" borderId="33" xfId="0" applyNumberFormat="1" applyFont="1" applyBorder="1" applyAlignment="1" applyProtection="1">
      <alignment vertical="center"/>
      <protection/>
    </xf>
    <xf numFmtId="167" fontId="0" fillId="23" borderId="33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0" fontId="111" fillId="0" borderId="0" xfId="36" applyFont="1" applyAlignment="1">
      <alignment horizontal="center" vertical="center"/>
    </xf>
    <xf numFmtId="0" fontId="96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12" fillId="33" borderId="0" xfId="0" applyFont="1" applyFill="1" applyAlignment="1" applyProtection="1">
      <alignment horizontal="left" vertical="center"/>
      <protection/>
    </xf>
    <xf numFmtId="0" fontId="113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0" borderId="20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164" fontId="92" fillId="0" borderId="0" xfId="0" applyNumberFormat="1" applyFont="1" applyBorder="1" applyAlignment="1">
      <alignment vertical="center"/>
    </xf>
    <xf numFmtId="0" fontId="2" fillId="35" borderId="31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49" fontId="114" fillId="0" borderId="34" xfId="0" applyNumberFormat="1" applyFont="1" applyFill="1" applyBorder="1" applyAlignment="1">
      <alignment horizontal="center"/>
    </xf>
    <xf numFmtId="49" fontId="115" fillId="36" borderId="34" xfId="0" applyNumberFormat="1" applyFont="1" applyFill="1" applyBorder="1" applyAlignment="1" applyProtection="1">
      <alignment horizontal="center"/>
      <protection/>
    </xf>
    <xf numFmtId="49" fontId="115" fillId="36" borderId="34" xfId="0" applyNumberFormat="1" applyFont="1" applyFill="1" applyBorder="1" applyAlignment="1">
      <alignment horizontal="left"/>
    </xf>
    <xf numFmtId="4" fontId="115" fillId="36" borderId="34" xfId="0" applyNumberFormat="1" applyFont="1" applyFill="1" applyBorder="1" applyAlignment="1">
      <alignment horizontal="left"/>
    </xf>
    <xf numFmtId="0" fontId="116" fillId="0" borderId="34" xfId="0" applyFont="1" applyBorder="1" applyAlignment="1">
      <alignment/>
    </xf>
    <xf numFmtId="0" fontId="116" fillId="0" borderId="0" xfId="0" applyFont="1" applyAlignment="1" applyProtection="1">
      <alignment/>
      <protection/>
    </xf>
    <xf numFmtId="0" fontId="116" fillId="0" borderId="0" xfId="0" applyFont="1" applyAlignment="1">
      <alignment/>
    </xf>
    <xf numFmtId="49" fontId="115" fillId="37" borderId="34" xfId="0" applyNumberFormat="1" applyFont="1" applyFill="1" applyBorder="1" applyAlignment="1">
      <alignment horizontal="center"/>
    </xf>
    <xf numFmtId="49" fontId="115" fillId="37" borderId="34" xfId="0" applyNumberFormat="1" applyFont="1" applyFill="1" applyBorder="1" applyAlignment="1">
      <alignment horizontal="left"/>
    </xf>
    <xf numFmtId="4" fontId="115" fillId="37" borderId="34" xfId="0" applyNumberFormat="1" applyFont="1" applyFill="1" applyBorder="1" applyAlignment="1">
      <alignment horizontal="right"/>
    </xf>
    <xf numFmtId="49" fontId="117" fillId="0" borderId="34" xfId="0" applyNumberFormat="1" applyFont="1" applyFill="1" applyBorder="1" applyAlignment="1">
      <alignment horizontal="center"/>
    </xf>
    <xf numFmtId="49" fontId="118" fillId="38" borderId="34" xfId="0" applyNumberFormat="1" applyFont="1" applyFill="1" applyBorder="1" applyAlignment="1">
      <alignment horizontal="left"/>
    </xf>
    <xf numFmtId="49" fontId="10" fillId="39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4" fontId="118" fillId="0" borderId="34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/>
    </xf>
    <xf numFmtId="4" fontId="115" fillId="0" borderId="34" xfId="0" applyNumberFormat="1" applyFont="1" applyFill="1" applyBorder="1" applyAlignment="1">
      <alignment horizontal="right"/>
    </xf>
    <xf numFmtId="49" fontId="118" fillId="0" borderId="34" xfId="0" applyNumberFormat="1" applyFont="1" applyFill="1" applyBorder="1" applyAlignment="1">
      <alignment horizontal="center"/>
    </xf>
    <xf numFmtId="4" fontId="114" fillId="0" borderId="34" xfId="0" applyNumberFormat="1" applyFont="1" applyFill="1" applyBorder="1" applyAlignment="1">
      <alignment horizontal="right"/>
    </xf>
    <xf numFmtId="0" fontId="119" fillId="0" borderId="0" xfId="0" applyFont="1" applyBorder="1" applyAlignment="1">
      <alignment vertical="center"/>
    </xf>
    <xf numFmtId="49" fontId="120" fillId="40" borderId="34" xfId="0" applyNumberFormat="1" applyFont="1" applyFill="1" applyBorder="1" applyAlignment="1">
      <alignment horizontal="left"/>
    </xf>
    <xf numFmtId="0" fontId="121" fillId="39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" fontId="122" fillId="0" borderId="34" xfId="0" applyNumberFormat="1" applyFont="1" applyFill="1" applyBorder="1" applyAlignment="1">
      <alignment horizontal="right"/>
    </xf>
    <xf numFmtId="4" fontId="120" fillId="0" borderId="34" xfId="0" applyNumberFormat="1" applyFont="1" applyFill="1" applyBorder="1" applyAlignment="1">
      <alignment horizontal="right"/>
    </xf>
    <xf numFmtId="49" fontId="115" fillId="0" borderId="34" xfId="0" applyNumberFormat="1" applyFont="1" applyFill="1" applyBorder="1" applyAlignment="1">
      <alignment horizontal="center"/>
    </xf>
    <xf numFmtId="4" fontId="118" fillId="38" borderId="34" xfId="0" applyNumberFormat="1" applyFont="1" applyFill="1" applyBorder="1" applyAlignment="1">
      <alignment horizontal="right"/>
    </xf>
    <xf numFmtId="4" fontId="120" fillId="40" borderId="34" xfId="0" applyNumberFormat="1" applyFont="1" applyFill="1" applyBorder="1" applyAlignment="1">
      <alignment horizontal="right"/>
    </xf>
    <xf numFmtId="49" fontId="123" fillId="0" borderId="34" xfId="0" applyNumberFormat="1" applyFont="1" applyFill="1" applyBorder="1" applyAlignment="1">
      <alignment horizontal="center"/>
    </xf>
    <xf numFmtId="49" fontId="124" fillId="41" borderId="34" xfId="0" applyNumberFormat="1" applyFont="1" applyFill="1" applyBorder="1" applyAlignment="1">
      <alignment horizontal="left"/>
    </xf>
    <xf numFmtId="4" fontId="124" fillId="41" borderId="34" xfId="0" applyNumberFormat="1" applyFont="1" applyFill="1" applyBorder="1" applyAlignment="1">
      <alignment horizontal="right"/>
    </xf>
    <xf numFmtId="49" fontId="125" fillId="0" borderId="0" xfId="0" applyNumberFormat="1" applyFont="1" applyFill="1" applyAlignment="1">
      <alignment horizontal="center"/>
    </xf>
    <xf numFmtId="49" fontId="116" fillId="0" borderId="0" xfId="0" applyNumberFormat="1" applyFont="1" applyAlignment="1">
      <alignment/>
    </xf>
    <xf numFmtId="4" fontId="116" fillId="0" borderId="0" xfId="0" applyNumberFormat="1" applyFont="1" applyAlignment="1">
      <alignment/>
    </xf>
    <xf numFmtId="4" fontId="12" fillId="39" borderId="0" xfId="0" applyNumberFormat="1" applyFont="1" applyFill="1" applyBorder="1" applyAlignment="1" applyProtection="1">
      <alignment vertical="center"/>
      <protection locked="0"/>
    </xf>
    <xf numFmtId="4" fontId="115" fillId="39" borderId="34" xfId="0" applyNumberFormat="1" applyFont="1" applyFill="1" applyBorder="1" applyAlignment="1" applyProtection="1">
      <alignment horizontal="right"/>
      <protection locked="0"/>
    </xf>
    <xf numFmtId="4" fontId="114" fillId="39" borderId="34" xfId="0" applyNumberFormat="1" applyFont="1" applyFill="1" applyBorder="1" applyAlignment="1" applyProtection="1">
      <alignment horizontal="right"/>
      <protection locked="0"/>
    </xf>
    <xf numFmtId="4" fontId="12" fillId="39" borderId="0" xfId="0" applyNumberFormat="1" applyFont="1" applyFill="1" applyBorder="1" applyAlignment="1" applyProtection="1">
      <alignment vertical="center" wrapText="1"/>
      <protection locked="0"/>
    </xf>
    <xf numFmtId="4" fontId="120" fillId="39" borderId="34" xfId="0" applyNumberFormat="1" applyFont="1" applyFill="1" applyBorder="1" applyAlignment="1" applyProtection="1">
      <alignment horizontal="right"/>
      <protection locked="0"/>
    </xf>
    <xf numFmtId="49" fontId="126" fillId="36" borderId="34" xfId="0" applyNumberFormat="1" applyFont="1" applyFill="1" applyBorder="1" applyAlignment="1">
      <alignment horizontal="left"/>
    </xf>
    <xf numFmtId="4" fontId="126" fillId="36" borderId="34" xfId="0" applyNumberFormat="1" applyFont="1" applyFill="1" applyBorder="1" applyAlignment="1">
      <alignment horizontal="left"/>
    </xf>
    <xf numFmtId="0" fontId="0" fillId="0" borderId="34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49" fontId="127" fillId="41" borderId="34" xfId="0" applyNumberFormat="1" applyFont="1" applyFill="1" applyBorder="1" applyAlignment="1">
      <alignment horizontal="left"/>
    </xf>
    <xf numFmtId="4" fontId="127" fillId="41" borderId="34" xfId="0" applyNumberFormat="1" applyFont="1" applyFill="1" applyBorder="1" applyAlignment="1">
      <alignment horizontal="right"/>
    </xf>
    <xf numFmtId="49" fontId="128" fillId="38" borderId="34" xfId="0" applyNumberFormat="1" applyFont="1" applyFill="1" applyBorder="1" applyAlignment="1">
      <alignment horizontal="left"/>
    </xf>
    <xf numFmtId="4" fontId="128" fillId="38" borderId="34" xfId="0" applyNumberFormat="1" applyFont="1" applyFill="1" applyBorder="1" applyAlignment="1">
      <alignment horizontal="right"/>
    </xf>
    <xf numFmtId="49" fontId="126" fillId="37" borderId="34" xfId="0" applyNumberFormat="1" applyFont="1" applyFill="1" applyBorder="1" applyAlignment="1">
      <alignment horizontal="left"/>
    </xf>
    <xf numFmtId="4" fontId="126" fillId="37" borderId="34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26" fillId="39" borderId="34" xfId="0" applyNumberFormat="1" applyFont="1" applyFill="1" applyBorder="1" applyAlignment="1" applyProtection="1">
      <alignment horizontal="right"/>
      <protection locked="0"/>
    </xf>
    <xf numFmtId="0" fontId="14" fillId="0" borderId="35" xfId="0" applyFont="1" applyBorder="1" applyAlignment="1">
      <alignment/>
    </xf>
    <xf numFmtId="4" fontId="14" fillId="0" borderId="35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4" fontId="0" fillId="0" borderId="36" xfId="0" applyNumberFormat="1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4" fontId="0" fillId="0" borderId="38" xfId="0" applyNumberFormat="1" applyBorder="1" applyAlignment="1">
      <alignment/>
    </xf>
    <xf numFmtId="0" fontId="0" fillId="42" borderId="3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0" xfId="0" applyBorder="1" applyAlignment="1">
      <alignment/>
    </xf>
    <xf numFmtId="4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4" fontId="0" fillId="0" borderId="41" xfId="0" applyNumberFormat="1" applyBorder="1" applyAlignment="1">
      <alignment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4" fontId="0" fillId="0" borderId="42" xfId="0" applyNumberFormat="1" applyBorder="1" applyAlignment="1">
      <alignment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horizontal="left" vertical="center"/>
    </xf>
    <xf numFmtId="49" fontId="0" fillId="0" borderId="38" xfId="0" applyNumberFormat="1" applyBorder="1" applyAlignment="1">
      <alignment horizontal="center" vertical="center"/>
    </xf>
    <xf numFmtId="0" fontId="0" fillId="0" borderId="42" xfId="0" applyBorder="1" applyAlignment="1">
      <alignment/>
    </xf>
    <xf numFmtId="4" fontId="0" fillId="0" borderId="38" xfId="0" applyNumberForma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 vertical="center" wrapText="1"/>
    </xf>
    <xf numFmtId="9" fontId="0" fillId="0" borderId="38" xfId="0" applyNumberFormat="1" applyBorder="1" applyAlignment="1">
      <alignment horizontal="center" vertical="center"/>
    </xf>
    <xf numFmtId="0" fontId="9" fillId="0" borderId="38" xfId="0" applyFont="1" applyBorder="1" applyAlignment="1">
      <alignment horizontal="left" vertical="center" wrapText="1"/>
    </xf>
    <xf numFmtId="4" fontId="76" fillId="0" borderId="38" xfId="0" applyNumberFormat="1" applyFont="1" applyBorder="1" applyAlignment="1">
      <alignment/>
    </xf>
    <xf numFmtId="4" fontId="0" fillId="39" borderId="36" xfId="0" applyNumberFormat="1" applyFill="1" applyBorder="1" applyAlignment="1" applyProtection="1">
      <alignment/>
      <protection locked="0"/>
    </xf>
    <xf numFmtId="4" fontId="0" fillId="39" borderId="38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Fill="1" applyAlignment="1">
      <alignment horizontal="center"/>
    </xf>
    <xf numFmtId="0" fontId="129" fillId="0" borderId="0" xfId="0" applyFont="1" applyAlignment="1">
      <alignment/>
    </xf>
    <xf numFmtId="0" fontId="76" fillId="0" borderId="0" xfId="0" applyFont="1" applyFill="1" applyBorder="1" applyAlignment="1">
      <alignment/>
    </xf>
    <xf numFmtId="0" fontId="76" fillId="0" borderId="0" xfId="0" applyFont="1" applyFill="1" applyAlignment="1">
      <alignment/>
    </xf>
    <xf numFmtId="168" fontId="76" fillId="0" borderId="0" xfId="0" applyNumberFormat="1" applyFont="1" applyFill="1" applyAlignment="1">
      <alignment/>
    </xf>
    <xf numFmtId="0" fontId="130" fillId="0" borderId="0" xfId="0" applyFont="1" applyAlignment="1">
      <alignment/>
    </xf>
    <xf numFmtId="0" fontId="76" fillId="0" borderId="43" xfId="0" applyFont="1" applyBorder="1" applyAlignment="1">
      <alignment horizontal="center"/>
    </xf>
    <xf numFmtId="0" fontId="76" fillId="0" borderId="44" xfId="0" applyFont="1" applyBorder="1" applyAlignment="1">
      <alignment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45" xfId="0" applyFont="1" applyFill="1" applyBorder="1" applyAlignment="1">
      <alignment vertical="center"/>
    </xf>
    <xf numFmtId="168" fontId="76" fillId="0" borderId="46" xfId="0" applyNumberFormat="1" applyFont="1" applyFill="1" applyBorder="1" applyAlignment="1">
      <alignment vertical="center"/>
    </xf>
    <xf numFmtId="168" fontId="76" fillId="0" borderId="47" xfId="0" applyNumberFormat="1" applyFont="1" applyFill="1" applyBorder="1" applyAlignment="1">
      <alignment vertical="center"/>
    </xf>
    <xf numFmtId="169" fontId="76" fillId="0" borderId="48" xfId="0" applyNumberFormat="1" applyFont="1" applyBorder="1" applyAlignment="1">
      <alignment/>
    </xf>
    <xf numFmtId="169" fontId="76" fillId="0" borderId="49" xfId="0" applyNumberFormat="1" applyFont="1" applyBorder="1" applyAlignment="1">
      <alignment/>
    </xf>
    <xf numFmtId="169" fontId="76" fillId="0" borderId="50" xfId="0" applyNumberFormat="1" applyFont="1" applyBorder="1" applyAlignment="1">
      <alignment/>
    </xf>
    <xf numFmtId="0" fontId="76" fillId="0" borderId="0" xfId="0" applyFont="1" applyAlignment="1">
      <alignment/>
    </xf>
    <xf numFmtId="0" fontId="76" fillId="0" borderId="51" xfId="0" applyFont="1" applyBorder="1" applyAlignment="1">
      <alignment horizontal="center"/>
    </xf>
    <xf numFmtId="0" fontId="76" fillId="0" borderId="52" xfId="0" applyFont="1" applyBorder="1" applyAlignment="1">
      <alignment vertical="center"/>
    </xf>
    <xf numFmtId="0" fontId="76" fillId="0" borderId="53" xfId="0" applyFont="1" applyFill="1" applyBorder="1" applyAlignment="1">
      <alignment vertical="center"/>
    </xf>
    <xf numFmtId="168" fontId="76" fillId="0" borderId="54" xfId="0" applyNumberFormat="1" applyFont="1" applyFill="1" applyBorder="1" applyAlignment="1">
      <alignment vertical="center"/>
    </xf>
    <xf numFmtId="168" fontId="76" fillId="0" borderId="55" xfId="0" applyNumberFormat="1" applyFont="1" applyFill="1" applyBorder="1" applyAlignment="1">
      <alignment vertical="center"/>
    </xf>
    <xf numFmtId="0" fontId="76" fillId="5" borderId="53" xfId="0" applyNumberFormat="1" applyFont="1" applyFill="1" applyBorder="1" applyAlignment="1">
      <alignment horizontal="center"/>
    </xf>
    <xf numFmtId="0" fontId="76" fillId="0" borderId="54" xfId="0" applyNumberFormat="1" applyFont="1" applyFill="1" applyBorder="1" applyAlignment="1">
      <alignment horizontal="center"/>
    </xf>
    <xf numFmtId="0" fontId="76" fillId="5" borderId="54" xfId="0" applyNumberFormat="1" applyFont="1" applyFill="1" applyBorder="1" applyAlignment="1">
      <alignment horizontal="center"/>
    </xf>
    <xf numFmtId="0" fontId="76" fillId="0" borderId="55" xfId="0" applyNumberFormat="1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6" xfId="0" applyFill="1" applyBorder="1" applyAlignment="1">
      <alignment/>
    </xf>
    <xf numFmtId="169" fontId="0" fillId="0" borderId="57" xfId="0" applyNumberFormat="1" applyFill="1" applyBorder="1" applyAlignment="1">
      <alignment/>
    </xf>
    <xf numFmtId="168" fontId="0" fillId="0" borderId="58" xfId="0" applyNumberFormat="1" applyFill="1" applyBorder="1" applyAlignment="1">
      <alignment/>
    </xf>
    <xf numFmtId="169" fontId="0" fillId="5" borderId="57" xfId="0" applyNumberFormat="1" applyFill="1" applyBorder="1" applyAlignment="1">
      <alignment horizontal="center"/>
    </xf>
    <xf numFmtId="169" fontId="0" fillId="0" borderId="36" xfId="0" applyNumberFormat="1" applyFill="1" applyBorder="1" applyAlignment="1">
      <alignment horizontal="center"/>
    </xf>
    <xf numFmtId="169" fontId="0" fillId="5" borderId="36" xfId="0" applyNumberFormat="1" applyFill="1" applyBorder="1" applyAlignment="1">
      <alignment horizontal="center"/>
    </xf>
    <xf numFmtId="169" fontId="0" fillId="0" borderId="58" xfId="0" applyNumberFormat="1" applyFill="1" applyBorder="1" applyAlignment="1">
      <alignment horizontal="center"/>
    </xf>
    <xf numFmtId="0" fontId="0" fillId="0" borderId="59" xfId="0" applyFill="1" applyBorder="1" applyAlignment="1">
      <alignment/>
    </xf>
    <xf numFmtId="169" fontId="0" fillId="0" borderId="60" xfId="0" applyNumberFormat="1" applyFill="1" applyBorder="1" applyAlignment="1">
      <alignment/>
    </xf>
    <xf numFmtId="168" fontId="0" fillId="0" borderId="38" xfId="0" applyNumberFormat="1" applyFill="1" applyBorder="1" applyAlignment="1">
      <alignment/>
    </xf>
    <xf numFmtId="169" fontId="0" fillId="5" borderId="60" xfId="0" applyNumberFormat="1" applyFill="1" applyBorder="1" applyAlignment="1">
      <alignment horizontal="center"/>
    </xf>
    <xf numFmtId="169" fontId="0" fillId="0" borderId="38" xfId="0" applyNumberFormat="1" applyFill="1" applyBorder="1" applyAlignment="1">
      <alignment horizontal="center"/>
    </xf>
    <xf numFmtId="169" fontId="0" fillId="5" borderId="38" xfId="0" applyNumberFormat="1" applyFill="1" applyBorder="1" applyAlignment="1">
      <alignment horizontal="center"/>
    </xf>
    <xf numFmtId="169" fontId="0" fillId="0" borderId="61" xfId="0" applyNumberFormat="1" applyFill="1" applyBorder="1" applyAlignment="1">
      <alignment horizontal="center"/>
    </xf>
    <xf numFmtId="0" fontId="0" fillId="0" borderId="5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9" fontId="0" fillId="0" borderId="60" xfId="0" applyNumberFormat="1" applyFill="1" applyBorder="1" applyAlignment="1">
      <alignment vertical="center"/>
    </xf>
    <xf numFmtId="168" fontId="0" fillId="0" borderId="58" xfId="0" applyNumberFormat="1" applyFill="1" applyBorder="1" applyAlignment="1">
      <alignment vertical="center"/>
    </xf>
    <xf numFmtId="169" fontId="0" fillId="5" borderId="60" xfId="0" applyNumberFormat="1" applyFill="1" applyBorder="1" applyAlignment="1">
      <alignment horizontal="center" vertical="center"/>
    </xf>
    <xf numFmtId="169" fontId="0" fillId="0" borderId="38" xfId="0" applyNumberFormat="1" applyFill="1" applyBorder="1" applyAlignment="1">
      <alignment horizontal="center" vertical="center"/>
    </xf>
    <xf numFmtId="169" fontId="0" fillId="5" borderId="38" xfId="0" applyNumberFormat="1" applyFill="1" applyBorder="1" applyAlignment="1">
      <alignment horizontal="center" vertical="center"/>
    </xf>
    <xf numFmtId="169" fontId="0" fillId="0" borderId="6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8" fillId="0" borderId="59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168" fontId="0" fillId="0" borderId="61" xfId="0" applyNumberFormat="1" applyFill="1" applyBorder="1" applyAlignment="1">
      <alignment/>
    </xf>
    <xf numFmtId="0" fontId="58" fillId="0" borderId="62" xfId="0" applyFont="1" applyFill="1" applyBorder="1" applyAlignment="1">
      <alignment/>
    </xf>
    <xf numFmtId="169" fontId="0" fillId="0" borderId="63" xfId="0" applyNumberFormat="1" applyFill="1" applyBorder="1" applyAlignment="1">
      <alignment/>
    </xf>
    <xf numFmtId="168" fontId="0" fillId="0" borderId="64" xfId="0" applyNumberFormat="1" applyFill="1" applyBorder="1" applyAlignment="1">
      <alignment/>
    </xf>
    <xf numFmtId="169" fontId="0" fillId="5" borderId="63" xfId="0" applyNumberFormat="1" applyFill="1" applyBorder="1" applyAlignment="1">
      <alignment horizontal="center"/>
    </xf>
    <xf numFmtId="169" fontId="0" fillId="0" borderId="65" xfId="0" applyNumberFormat="1" applyFill="1" applyBorder="1" applyAlignment="1">
      <alignment horizontal="center"/>
    </xf>
    <xf numFmtId="169" fontId="0" fillId="5" borderId="65" xfId="0" applyNumberFormat="1" applyFill="1" applyBorder="1" applyAlignment="1">
      <alignment horizontal="center"/>
    </xf>
    <xf numFmtId="169" fontId="0" fillId="0" borderId="64" xfId="0" applyNumberFormat="1" applyFill="1" applyBorder="1" applyAlignment="1">
      <alignment horizontal="center"/>
    </xf>
    <xf numFmtId="168" fontId="76" fillId="0" borderId="0" xfId="0" applyNumberFormat="1" applyFont="1" applyFill="1" applyAlignment="1">
      <alignment horizontal="right"/>
    </xf>
    <xf numFmtId="0" fontId="76" fillId="0" borderId="0" xfId="0" applyFont="1" applyAlignment="1">
      <alignment horizontal="center"/>
    </xf>
    <xf numFmtId="169" fontId="76" fillId="0" borderId="43" xfId="0" applyNumberFormat="1" applyFont="1" applyBorder="1" applyAlignment="1">
      <alignment/>
    </xf>
    <xf numFmtId="169" fontId="76" fillId="0" borderId="66" xfId="0" applyNumberFormat="1" applyFont="1" applyBorder="1" applyAlignment="1">
      <alignment/>
    </xf>
    <xf numFmtId="169" fontId="76" fillId="0" borderId="67" xfId="0" applyNumberFormat="1" applyFont="1" applyBorder="1" applyAlignment="1">
      <alignment/>
    </xf>
    <xf numFmtId="0" fontId="76" fillId="5" borderId="68" xfId="0" applyNumberFormat="1" applyFont="1" applyFill="1" applyBorder="1" applyAlignment="1">
      <alignment horizontal="center"/>
    </xf>
    <xf numFmtId="0" fontId="76" fillId="0" borderId="69" xfId="0" applyNumberFormat="1" applyFont="1" applyFill="1" applyBorder="1" applyAlignment="1">
      <alignment horizontal="center"/>
    </xf>
    <xf numFmtId="0" fontId="76" fillId="5" borderId="69" xfId="0" applyNumberFormat="1" applyFont="1" applyFill="1" applyBorder="1" applyAlignment="1">
      <alignment horizontal="center"/>
    </xf>
    <xf numFmtId="0" fontId="76" fillId="0" borderId="70" xfId="0" applyNumberFormat="1" applyFont="1" applyFill="1" applyBorder="1" applyAlignment="1">
      <alignment horizontal="center"/>
    </xf>
    <xf numFmtId="169" fontId="0" fillId="0" borderId="36" xfId="0" applyNumberFormat="1" applyFont="1" applyFill="1" applyBorder="1" applyAlignment="1">
      <alignment horizontal="center"/>
    </xf>
    <xf numFmtId="169" fontId="0" fillId="5" borderId="36" xfId="0" applyNumberFormat="1" applyFont="1" applyFill="1" applyBorder="1" applyAlignment="1">
      <alignment horizontal="center"/>
    </xf>
    <xf numFmtId="169" fontId="75" fillId="0" borderId="38" xfId="0" applyNumberFormat="1" applyFont="1" applyFill="1" applyBorder="1" applyAlignment="1">
      <alignment horizontal="center"/>
    </xf>
    <xf numFmtId="0" fontId="0" fillId="0" borderId="62" xfId="0" applyFill="1" applyBorder="1" applyAlignment="1">
      <alignment/>
    </xf>
    <xf numFmtId="169" fontId="0" fillId="0" borderId="53" xfId="0" applyNumberFormat="1" applyFill="1" applyBorder="1" applyAlignment="1">
      <alignment/>
    </xf>
    <xf numFmtId="169" fontId="0" fillId="5" borderId="53" xfId="0" applyNumberFormat="1" applyFill="1" applyBorder="1" applyAlignment="1">
      <alignment horizontal="center"/>
    </xf>
    <xf numFmtId="169" fontId="0" fillId="0" borderId="54" xfId="0" applyNumberFormat="1" applyFill="1" applyBorder="1" applyAlignment="1">
      <alignment horizontal="center"/>
    </xf>
    <xf numFmtId="169" fontId="0" fillId="5" borderId="54" xfId="0" applyNumberFormat="1" applyFill="1" applyBorder="1" applyAlignment="1">
      <alignment horizontal="center"/>
    </xf>
    <xf numFmtId="169" fontId="58" fillId="0" borderId="54" xfId="0" applyNumberFormat="1" applyFont="1" applyFill="1" applyBorder="1" applyAlignment="1">
      <alignment horizontal="center"/>
    </xf>
    <xf numFmtId="169" fontId="0" fillId="0" borderId="55" xfId="0" applyNumberFormat="1" applyFill="1" applyBorder="1" applyAlignment="1">
      <alignment horizontal="center"/>
    </xf>
    <xf numFmtId="168" fontId="0" fillId="39" borderId="36" xfId="0" applyNumberFormat="1" applyFill="1" applyBorder="1" applyAlignment="1" applyProtection="1">
      <alignment/>
      <protection locked="0"/>
    </xf>
    <xf numFmtId="168" fontId="0" fillId="39" borderId="38" xfId="0" applyNumberFormat="1" applyFill="1" applyBorder="1" applyAlignment="1" applyProtection="1">
      <alignment/>
      <protection locked="0"/>
    </xf>
    <xf numFmtId="168" fontId="0" fillId="39" borderId="38" xfId="0" applyNumberFormat="1" applyFill="1" applyBorder="1" applyAlignment="1" applyProtection="1">
      <alignment vertical="center"/>
      <protection locked="0"/>
    </xf>
    <xf numFmtId="168" fontId="0" fillId="39" borderId="65" xfId="0" applyNumberFormat="1" applyFill="1" applyBorder="1" applyAlignment="1" applyProtection="1">
      <alignment/>
      <protection locked="0"/>
    </xf>
    <xf numFmtId="168" fontId="0" fillId="39" borderId="54" xfId="0" applyNumberForma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02" fillId="0" borderId="23" xfId="0" applyFont="1" applyBorder="1" applyAlignment="1" applyProtection="1">
      <alignment horizontal="center" vertical="center"/>
      <protection locked="0"/>
    </xf>
    <xf numFmtId="0" fontId="94" fillId="0" borderId="0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102" fillId="0" borderId="26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7" fontId="0" fillId="0" borderId="33" xfId="0" applyNumberFormat="1" applyFont="1" applyBorder="1" applyAlignment="1" applyProtection="1">
      <alignment vertical="center"/>
      <protection locked="0"/>
    </xf>
    <xf numFmtId="0" fontId="110" fillId="0" borderId="33" xfId="0" applyFont="1" applyBorder="1" applyAlignment="1" applyProtection="1">
      <alignment horizontal="center" vertical="center"/>
      <protection locked="0"/>
    </xf>
    <xf numFmtId="49" fontId="110" fillId="0" borderId="33" xfId="0" applyNumberFormat="1" applyFont="1" applyBorder="1" applyAlignment="1" applyProtection="1">
      <alignment horizontal="left" vertical="center" wrapText="1"/>
      <protection locked="0"/>
    </xf>
    <xf numFmtId="0" fontId="110" fillId="0" borderId="33" xfId="0" applyFont="1" applyBorder="1" applyAlignment="1" applyProtection="1">
      <alignment horizontal="center" vertical="center" wrapText="1"/>
      <protection locked="0"/>
    </xf>
    <xf numFmtId="167" fontId="110" fillId="0" borderId="33" xfId="0" applyNumberFormat="1" applyFont="1" applyBorder="1" applyAlignment="1" applyProtection="1">
      <alignment vertical="center"/>
      <protection locked="0"/>
    </xf>
    <xf numFmtId="4" fontId="103" fillId="35" borderId="0" xfId="0" applyNumberFormat="1" applyFont="1" applyFill="1" applyBorder="1" applyAlignment="1">
      <alignment vertical="center"/>
    </xf>
    <xf numFmtId="0" fontId="97" fillId="4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94" fillId="2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4" fontId="94" fillId="23" borderId="0" xfId="0" applyNumberFormat="1" applyFont="1" applyFill="1" applyBorder="1" applyAlignment="1" applyProtection="1">
      <alignment vertical="center"/>
      <protection locked="0"/>
    </xf>
    <xf numFmtId="4" fontId="94" fillId="0" borderId="0" xfId="0" applyNumberFormat="1" applyFont="1" applyBorder="1" applyAlignment="1">
      <alignment vertical="center"/>
    </xf>
    <xf numFmtId="4" fontId="103" fillId="0" borderId="0" xfId="0" applyNumberFormat="1" applyFont="1" applyBorder="1" applyAlignment="1">
      <alignment horizontal="right" vertical="center"/>
    </xf>
    <xf numFmtId="4" fontId="103" fillId="0" borderId="0" xfId="0" applyNumberFormat="1" applyFont="1" applyBorder="1" applyAlignment="1">
      <alignment vertical="center"/>
    </xf>
    <xf numFmtId="4" fontId="106" fillId="0" borderId="0" xfId="0" applyNumberFormat="1" applyFont="1" applyBorder="1" applyAlignment="1">
      <alignment vertical="center"/>
    </xf>
    <xf numFmtId="0" fontId="106" fillId="0" borderId="0" xfId="0" applyFont="1" applyBorder="1" applyAlignment="1">
      <alignment vertical="center"/>
    </xf>
    <xf numFmtId="0" fontId="10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0" fillId="35" borderId="71" xfId="0" applyFont="1" applyFill="1" applyBorder="1" applyAlignment="1">
      <alignment vertical="center"/>
    </xf>
    <xf numFmtId="164" fontId="92" fillId="0" borderId="0" xfId="0" applyNumberFormat="1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4" fontId="131" fillId="0" borderId="0" xfId="0" applyNumberFormat="1" applyFont="1" applyBorder="1" applyAlignment="1">
      <alignment vertical="center"/>
    </xf>
    <xf numFmtId="0" fontId="3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3" fillId="34" borderId="18" xfId="0" applyNumberFormat="1" applyFont="1" applyFill="1" applyBorder="1" applyAlignment="1">
      <alignment vertical="center"/>
    </xf>
    <xf numFmtId="0" fontId="0" fillId="34" borderId="71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3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9" fontId="2" fillId="2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94" fillId="0" borderId="31" xfId="0" applyNumberFormat="1" applyFont="1" applyBorder="1" applyAlignment="1">
      <alignment/>
    </xf>
    <xf numFmtId="4" fontId="94" fillId="0" borderId="31" xfId="0" applyNumberFormat="1" applyFont="1" applyBorder="1" applyAlignment="1">
      <alignment vertical="center"/>
    </xf>
    <xf numFmtId="4" fontId="93" fillId="0" borderId="20" xfId="0" applyNumberFormat="1" applyFont="1" applyBorder="1" applyAlignment="1">
      <alignment/>
    </xf>
    <xf numFmtId="4" fontId="93" fillId="0" borderId="20" xfId="0" applyNumberFormat="1" applyFont="1" applyBorder="1" applyAlignment="1">
      <alignment vertical="center"/>
    </xf>
    <xf numFmtId="0" fontId="113" fillId="33" borderId="0" xfId="36" applyFont="1" applyFill="1" applyAlignment="1" applyProtection="1">
      <alignment horizontal="center" vertical="center"/>
      <protection/>
    </xf>
    <xf numFmtId="4" fontId="94" fillId="0" borderId="25" xfId="0" applyNumberFormat="1" applyFont="1" applyBorder="1" applyAlignment="1">
      <alignment/>
    </xf>
    <xf numFmtId="4" fontId="94" fillId="0" borderId="25" xfId="0" applyNumberFormat="1" applyFont="1" applyBorder="1" applyAlignment="1">
      <alignment vertical="center"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vertical="center"/>
      <protection/>
    </xf>
    <xf numFmtId="4" fontId="0" fillId="23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/>
    </xf>
    <xf numFmtId="4" fontId="103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/>
    </xf>
    <xf numFmtId="4" fontId="93" fillId="0" borderId="0" xfId="0" applyNumberFormat="1" applyFont="1" applyBorder="1" applyAlignment="1">
      <alignment vertical="center"/>
    </xf>
    <xf numFmtId="0" fontId="110" fillId="0" borderId="33" xfId="0" applyFont="1" applyBorder="1" applyAlignment="1" applyProtection="1">
      <alignment horizontal="left" vertical="center" wrapText="1"/>
      <protection/>
    </xf>
    <xf numFmtId="0" fontId="110" fillId="0" borderId="33" xfId="0" applyFont="1" applyBorder="1" applyAlignment="1" applyProtection="1">
      <alignment vertical="center"/>
      <protection/>
    </xf>
    <xf numFmtId="4" fontId="110" fillId="23" borderId="33" xfId="0" applyNumberFormat="1" applyFont="1" applyFill="1" applyBorder="1" applyAlignment="1" applyProtection="1">
      <alignment vertical="center"/>
      <protection locked="0"/>
    </xf>
    <xf numFmtId="4" fontId="110" fillId="0" borderId="33" xfId="0" applyNumberFormat="1" applyFont="1" applyBorder="1" applyAlignment="1" applyProtection="1">
      <alignment vertical="center"/>
      <protection/>
    </xf>
    <xf numFmtId="4" fontId="93" fillId="0" borderId="31" xfId="0" applyNumberFormat="1" applyFont="1" applyBorder="1" applyAlignment="1">
      <alignment/>
    </xf>
    <xf numFmtId="4" fontId="93" fillId="0" borderId="31" xfId="0" applyNumberFormat="1" applyFont="1" applyBorder="1" applyAlignment="1">
      <alignment vertical="center"/>
    </xf>
    <xf numFmtId="0" fontId="2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132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/>
    </xf>
    <xf numFmtId="0" fontId="0" fillId="35" borderId="0" xfId="0" applyFont="1" applyFill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4" fontId="108" fillId="0" borderId="0" xfId="0" applyNumberFormat="1" applyFont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4" fontId="92" fillId="0" borderId="0" xfId="0" applyNumberFormat="1" applyFont="1" applyBorder="1" applyAlignment="1">
      <alignment vertical="center"/>
    </xf>
    <xf numFmtId="4" fontId="3" fillId="35" borderId="18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2" fillId="23" borderId="0" xfId="0" applyFont="1" applyFill="1" applyBorder="1" applyAlignment="1" applyProtection="1">
      <alignment horizontal="left" vertical="center"/>
      <protection locked="0"/>
    </xf>
    <xf numFmtId="165" fontId="2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0" fontId="110" fillId="0" borderId="33" xfId="0" applyFont="1" applyBorder="1" applyAlignment="1" applyProtection="1">
      <alignment horizontal="left" vertical="center" wrapText="1"/>
      <protection locked="0"/>
    </xf>
    <xf numFmtId="0" fontId="110" fillId="0" borderId="33" xfId="0" applyFont="1" applyBorder="1" applyAlignment="1" applyProtection="1">
      <alignment vertical="center"/>
      <protection locked="0"/>
    </xf>
    <xf numFmtId="4" fontId="110" fillId="0" borderId="33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83F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510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BDD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D83F6.tmp" descr="C:\KROSplusData\System\Temp\radD83F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05107.tmp" descr="C:\KROSplusData\System\Temp\rad0510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ABDDA.tmp" descr="C:\KROSplusData\System\Temp\radABDD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AppData\Local\Microsoft\Windows\Temporary%20Internet%20Files\Content.IE5\WTPA8284\Strojnicka_ROZPO&#268;ET%20slaboprou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2">
        <row r="33">
          <cell r="B3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E52" sqref="BE52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16015625" style="0" customWidth="1"/>
    <col min="34" max="34" width="2.83203125" style="0" customWidth="1"/>
    <col min="35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.5" style="0" customWidth="1"/>
    <col min="44" max="44" width="11.66015625" style="0" customWidth="1"/>
    <col min="45" max="46" width="22.16015625" style="0" hidden="1" customWidth="1"/>
    <col min="47" max="47" width="21.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89" width="9.16015625" style="0" hidden="1" customWidth="1"/>
  </cols>
  <sheetData>
    <row r="1" spans="1:73" ht="21" customHeight="1">
      <c r="A1" s="164" t="s">
        <v>0</v>
      </c>
      <c r="B1" s="165"/>
      <c r="C1" s="165"/>
      <c r="D1" s="166" t="s">
        <v>1</v>
      </c>
      <c r="E1" s="165"/>
      <c r="F1" s="165"/>
      <c r="G1" s="165"/>
      <c r="H1" s="165"/>
      <c r="I1" s="165"/>
      <c r="J1" s="165"/>
      <c r="K1" s="167" t="s">
        <v>770</v>
      </c>
      <c r="L1" s="167"/>
      <c r="M1" s="167"/>
      <c r="N1" s="167"/>
      <c r="O1" s="167"/>
      <c r="P1" s="167"/>
      <c r="Q1" s="167"/>
      <c r="R1" s="167"/>
      <c r="S1" s="167"/>
      <c r="T1" s="165"/>
      <c r="U1" s="165"/>
      <c r="V1" s="165"/>
      <c r="W1" s="167" t="s">
        <v>771</v>
      </c>
      <c r="X1" s="167"/>
      <c r="Y1" s="167"/>
      <c r="Z1" s="167"/>
      <c r="AA1" s="167"/>
      <c r="AB1" s="167"/>
      <c r="AC1" s="167"/>
      <c r="AD1" s="167"/>
      <c r="AE1" s="167"/>
      <c r="AF1" s="167"/>
      <c r="AG1" s="165"/>
      <c r="AH1" s="165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400" t="s">
        <v>5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R2" s="371" t="s">
        <v>6</v>
      </c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399" t="s">
        <v>10</v>
      </c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19"/>
      <c r="AS4" s="20" t="s">
        <v>11</v>
      </c>
      <c r="BE4" s="21" t="s">
        <v>12</v>
      </c>
      <c r="BS4" s="13" t="s">
        <v>13</v>
      </c>
    </row>
    <row r="5" spans="2:71" ht="14.25" customHeight="1">
      <c r="B5" s="17"/>
      <c r="C5" s="18"/>
      <c r="D5" s="22" t="s">
        <v>14</v>
      </c>
      <c r="E5" s="18"/>
      <c r="F5" s="18"/>
      <c r="G5" s="18"/>
      <c r="H5" s="18"/>
      <c r="I5" s="18"/>
      <c r="J5" s="18"/>
      <c r="K5" s="405" t="s">
        <v>15</v>
      </c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18"/>
      <c r="AQ5" s="19"/>
      <c r="BE5" s="402" t="s">
        <v>16</v>
      </c>
      <c r="BS5" s="13" t="s">
        <v>7</v>
      </c>
    </row>
    <row r="6" spans="2:71" ht="36.75" customHeight="1">
      <c r="B6" s="17"/>
      <c r="C6" s="18"/>
      <c r="D6" s="24" t="s">
        <v>17</v>
      </c>
      <c r="E6" s="18"/>
      <c r="F6" s="18"/>
      <c r="G6" s="18"/>
      <c r="H6" s="18"/>
      <c r="I6" s="18"/>
      <c r="J6" s="18"/>
      <c r="K6" s="406" t="s">
        <v>18</v>
      </c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18"/>
      <c r="AQ6" s="19"/>
      <c r="BE6" s="372"/>
      <c r="BS6" s="13" t="s">
        <v>19</v>
      </c>
    </row>
    <row r="7" spans="2:71" ht="14.25" customHeight="1">
      <c r="B7" s="17"/>
      <c r="C7" s="18"/>
      <c r="D7" s="25" t="s">
        <v>20</v>
      </c>
      <c r="E7" s="18"/>
      <c r="F7" s="18"/>
      <c r="G7" s="18"/>
      <c r="H7" s="18"/>
      <c r="I7" s="18"/>
      <c r="J7" s="18"/>
      <c r="K7" s="23" t="s">
        <v>21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22</v>
      </c>
      <c r="AL7" s="18"/>
      <c r="AM7" s="18"/>
      <c r="AN7" s="23" t="s">
        <v>21</v>
      </c>
      <c r="AO7" s="18"/>
      <c r="AP7" s="18"/>
      <c r="AQ7" s="19"/>
      <c r="BE7" s="372"/>
      <c r="BS7" s="13" t="s">
        <v>23</v>
      </c>
    </row>
    <row r="8" spans="2:71" ht="14.25" customHeight="1">
      <c r="B8" s="17"/>
      <c r="C8" s="18"/>
      <c r="D8" s="25" t="s">
        <v>24</v>
      </c>
      <c r="E8" s="18"/>
      <c r="F8" s="18"/>
      <c r="G8" s="18"/>
      <c r="H8" s="18"/>
      <c r="I8" s="18"/>
      <c r="J8" s="18"/>
      <c r="K8" s="23" t="s">
        <v>25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26</v>
      </c>
      <c r="AL8" s="18"/>
      <c r="AM8" s="18"/>
      <c r="AN8" s="26"/>
      <c r="AO8" s="18"/>
      <c r="AP8" s="18"/>
      <c r="AQ8" s="19"/>
      <c r="BE8" s="372"/>
      <c r="BS8" s="13" t="s">
        <v>27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372"/>
      <c r="BS9" s="13" t="s">
        <v>28</v>
      </c>
    </row>
    <row r="10" spans="2:71" ht="14.25" customHeight="1">
      <c r="B10" s="17"/>
      <c r="C10" s="18"/>
      <c r="D10" s="25" t="s">
        <v>29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30</v>
      </c>
      <c r="AL10" s="18"/>
      <c r="AM10" s="18"/>
      <c r="AN10" s="23" t="s">
        <v>21</v>
      </c>
      <c r="AO10" s="18"/>
      <c r="AP10" s="18"/>
      <c r="AQ10" s="19"/>
      <c r="BE10" s="372"/>
      <c r="BS10" s="13" t="s">
        <v>19</v>
      </c>
    </row>
    <row r="11" spans="2:71" ht="18" customHeight="1">
      <c r="B11" s="17"/>
      <c r="C11" s="18"/>
      <c r="D11" s="18"/>
      <c r="E11" s="23" t="s">
        <v>31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32</v>
      </c>
      <c r="AL11" s="18"/>
      <c r="AM11" s="18"/>
      <c r="AN11" s="23" t="s">
        <v>21</v>
      </c>
      <c r="AO11" s="18"/>
      <c r="AP11" s="18"/>
      <c r="AQ11" s="19"/>
      <c r="BE11" s="372"/>
      <c r="BS11" s="13" t="s">
        <v>19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372"/>
      <c r="BS12" s="13" t="s">
        <v>19</v>
      </c>
    </row>
    <row r="13" spans="2:71" ht="14.25" customHeight="1">
      <c r="B13" s="17"/>
      <c r="C13" s="18"/>
      <c r="D13" s="25" t="s">
        <v>33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30</v>
      </c>
      <c r="AL13" s="18"/>
      <c r="AM13" s="18"/>
      <c r="AN13" s="27" t="s">
        <v>34</v>
      </c>
      <c r="AO13" s="18"/>
      <c r="AP13" s="18"/>
      <c r="AQ13" s="19"/>
      <c r="BE13" s="372"/>
      <c r="BS13" s="13" t="s">
        <v>19</v>
      </c>
    </row>
    <row r="14" spans="2:71" ht="15">
      <c r="B14" s="17"/>
      <c r="C14" s="18"/>
      <c r="D14" s="18"/>
      <c r="E14" s="407" t="s">
        <v>34</v>
      </c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25" t="s">
        <v>32</v>
      </c>
      <c r="AL14" s="18"/>
      <c r="AM14" s="18"/>
      <c r="AN14" s="27" t="s">
        <v>34</v>
      </c>
      <c r="AO14" s="18"/>
      <c r="AP14" s="18"/>
      <c r="AQ14" s="19"/>
      <c r="BE14" s="372"/>
      <c r="BS14" s="13" t="s">
        <v>19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372"/>
      <c r="BS15" s="13" t="s">
        <v>4</v>
      </c>
    </row>
    <row r="16" spans="2:71" ht="14.25" customHeight="1">
      <c r="B16" s="17"/>
      <c r="C16" s="18"/>
      <c r="D16" s="25" t="s">
        <v>35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30</v>
      </c>
      <c r="AL16" s="18"/>
      <c r="AM16" s="18"/>
      <c r="AN16" s="23" t="s">
        <v>21</v>
      </c>
      <c r="AO16" s="18"/>
      <c r="AP16" s="18"/>
      <c r="AQ16" s="19"/>
      <c r="BE16" s="372"/>
      <c r="BS16" s="13" t="s">
        <v>4</v>
      </c>
    </row>
    <row r="17" spans="2:71" ht="18" customHeight="1">
      <c r="B17" s="17"/>
      <c r="C17" s="18"/>
      <c r="D17" s="18"/>
      <c r="E17" s="23" t="s">
        <v>36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32</v>
      </c>
      <c r="AL17" s="18"/>
      <c r="AM17" s="18"/>
      <c r="AN17" s="23" t="s">
        <v>21</v>
      </c>
      <c r="AO17" s="18"/>
      <c r="AP17" s="18"/>
      <c r="AQ17" s="19"/>
      <c r="BE17" s="372"/>
      <c r="BS17" s="13" t="s">
        <v>37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372"/>
      <c r="BS18" s="13" t="s">
        <v>7</v>
      </c>
    </row>
    <row r="19" spans="2:71" ht="14.25" customHeight="1">
      <c r="B19" s="17"/>
      <c r="C19" s="18"/>
      <c r="D19" s="25" t="s">
        <v>38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30</v>
      </c>
      <c r="AL19" s="18"/>
      <c r="AM19" s="18"/>
      <c r="AN19" s="23" t="s">
        <v>39</v>
      </c>
      <c r="AO19" s="18"/>
      <c r="AP19" s="18"/>
      <c r="AQ19" s="19"/>
      <c r="BE19" s="372"/>
      <c r="BS19" s="13" t="s">
        <v>7</v>
      </c>
    </row>
    <row r="20" spans="2:57" ht="18" customHeight="1">
      <c r="B20" s="17"/>
      <c r="C20" s="18"/>
      <c r="D20" s="18"/>
      <c r="E20" s="23" t="s">
        <v>40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32</v>
      </c>
      <c r="AL20" s="18"/>
      <c r="AM20" s="18"/>
      <c r="AN20" s="23" t="s">
        <v>41</v>
      </c>
      <c r="AO20" s="18"/>
      <c r="AP20" s="18"/>
      <c r="AQ20" s="19"/>
      <c r="BE20" s="372"/>
    </row>
    <row r="21" spans="2:57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372"/>
    </row>
    <row r="22" spans="2:57" ht="15">
      <c r="B22" s="17"/>
      <c r="C22" s="18"/>
      <c r="D22" s="25" t="s">
        <v>42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372"/>
    </row>
    <row r="23" spans="2:57" ht="20.25" customHeight="1">
      <c r="B23" s="17"/>
      <c r="C23" s="18"/>
      <c r="D23" s="18"/>
      <c r="E23" s="408" t="s">
        <v>21</v>
      </c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18"/>
      <c r="AP23" s="18"/>
      <c r="AQ23" s="19"/>
      <c r="BE23" s="372"/>
    </row>
    <row r="24" spans="2:57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372"/>
    </row>
    <row r="25" spans="2:57" ht="6.75" customHeight="1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372"/>
    </row>
    <row r="26" spans="2:57" ht="14.25" customHeight="1">
      <c r="B26" s="17"/>
      <c r="C26" s="18"/>
      <c r="D26" s="29" t="s">
        <v>43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409">
        <f>ROUND(AG87,2)</f>
        <v>0</v>
      </c>
      <c r="AL26" s="401"/>
      <c r="AM26" s="401"/>
      <c r="AN26" s="401"/>
      <c r="AO26" s="401"/>
      <c r="AP26" s="18"/>
      <c r="AQ26" s="19"/>
      <c r="BE26" s="372"/>
    </row>
    <row r="27" spans="2:57" ht="14.25" customHeight="1">
      <c r="B27" s="17"/>
      <c r="C27" s="18"/>
      <c r="D27" s="29" t="s">
        <v>44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409">
        <f>ROUND(AG90,2)</f>
        <v>0</v>
      </c>
      <c r="AL27" s="401"/>
      <c r="AM27" s="401"/>
      <c r="AN27" s="401"/>
      <c r="AO27" s="401"/>
      <c r="AP27" s="18"/>
      <c r="AQ27" s="19"/>
      <c r="BE27" s="372"/>
    </row>
    <row r="28" spans="2:57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403"/>
    </row>
    <row r="29" spans="2:57" s="1" customFormat="1" ht="25.5" customHeight="1">
      <c r="B29" s="30"/>
      <c r="C29" s="31"/>
      <c r="D29" s="33" t="s">
        <v>45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410">
        <f>ROUND(AK26+AK27,2)</f>
        <v>0</v>
      </c>
      <c r="AL29" s="411"/>
      <c r="AM29" s="411"/>
      <c r="AN29" s="411"/>
      <c r="AO29" s="411"/>
      <c r="AP29" s="31"/>
      <c r="AQ29" s="32"/>
      <c r="BE29" s="403"/>
    </row>
    <row r="30" spans="2:57" s="1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403"/>
    </row>
    <row r="31" spans="2:57" s="2" customFormat="1" ht="14.25" customHeight="1">
      <c r="B31" s="35"/>
      <c r="C31" s="36"/>
      <c r="D31" s="37" t="s">
        <v>46</v>
      </c>
      <c r="E31" s="36"/>
      <c r="F31" s="37" t="s">
        <v>47</v>
      </c>
      <c r="G31" s="36"/>
      <c r="H31" s="36"/>
      <c r="I31" s="36"/>
      <c r="J31" s="36"/>
      <c r="K31" s="36"/>
      <c r="L31" s="392">
        <v>0.21</v>
      </c>
      <c r="M31" s="393"/>
      <c r="N31" s="393"/>
      <c r="O31" s="393"/>
      <c r="P31" s="36"/>
      <c r="Q31" s="36"/>
      <c r="R31" s="36"/>
      <c r="S31" s="36"/>
      <c r="T31" s="39" t="s">
        <v>48</v>
      </c>
      <c r="U31" s="36"/>
      <c r="V31" s="36"/>
      <c r="W31" s="394">
        <f>ROUND(AZ87+SUM(CD91:CD95),2)</f>
        <v>0</v>
      </c>
      <c r="X31" s="393"/>
      <c r="Y31" s="393"/>
      <c r="Z31" s="393"/>
      <c r="AA31" s="393"/>
      <c r="AB31" s="393"/>
      <c r="AC31" s="393"/>
      <c r="AD31" s="393"/>
      <c r="AE31" s="393"/>
      <c r="AF31" s="36"/>
      <c r="AG31" s="36"/>
      <c r="AH31" s="36"/>
      <c r="AI31" s="36"/>
      <c r="AJ31" s="36"/>
      <c r="AK31" s="394">
        <f>ROUND(AV87+SUM(BY91:BY95),2)</f>
        <v>0</v>
      </c>
      <c r="AL31" s="393"/>
      <c r="AM31" s="393"/>
      <c r="AN31" s="393"/>
      <c r="AO31" s="393"/>
      <c r="AP31" s="36"/>
      <c r="AQ31" s="40"/>
      <c r="BE31" s="404"/>
    </row>
    <row r="32" spans="2:57" s="2" customFormat="1" ht="14.25" customHeight="1">
      <c r="B32" s="35"/>
      <c r="C32" s="36"/>
      <c r="D32" s="36"/>
      <c r="E32" s="36"/>
      <c r="F32" s="37" t="s">
        <v>49</v>
      </c>
      <c r="G32" s="36"/>
      <c r="H32" s="36"/>
      <c r="I32" s="36"/>
      <c r="J32" s="36"/>
      <c r="K32" s="36"/>
      <c r="L32" s="392">
        <v>0.15</v>
      </c>
      <c r="M32" s="393"/>
      <c r="N32" s="393"/>
      <c r="O32" s="393"/>
      <c r="P32" s="36"/>
      <c r="Q32" s="36"/>
      <c r="R32" s="36"/>
      <c r="S32" s="36"/>
      <c r="T32" s="39" t="s">
        <v>48</v>
      </c>
      <c r="U32" s="36"/>
      <c r="V32" s="36"/>
      <c r="W32" s="394">
        <f>ROUND(BA87+SUM(CE91:CE95),2)</f>
        <v>0</v>
      </c>
      <c r="X32" s="393"/>
      <c r="Y32" s="393"/>
      <c r="Z32" s="393"/>
      <c r="AA32" s="393"/>
      <c r="AB32" s="393"/>
      <c r="AC32" s="393"/>
      <c r="AD32" s="393"/>
      <c r="AE32" s="393"/>
      <c r="AF32" s="36"/>
      <c r="AG32" s="36"/>
      <c r="AH32" s="36"/>
      <c r="AI32" s="36"/>
      <c r="AJ32" s="36"/>
      <c r="AK32" s="394">
        <f>ROUND(AW87+SUM(BZ91:BZ95),2)</f>
        <v>0</v>
      </c>
      <c r="AL32" s="393"/>
      <c r="AM32" s="393"/>
      <c r="AN32" s="393"/>
      <c r="AO32" s="393"/>
      <c r="AP32" s="36"/>
      <c r="AQ32" s="40"/>
      <c r="BE32" s="404"/>
    </row>
    <row r="33" spans="2:57" s="2" customFormat="1" ht="14.25" customHeight="1" hidden="1">
      <c r="B33" s="35"/>
      <c r="C33" s="36"/>
      <c r="D33" s="36"/>
      <c r="E33" s="36"/>
      <c r="F33" s="37" t="s">
        <v>50</v>
      </c>
      <c r="G33" s="36"/>
      <c r="H33" s="36"/>
      <c r="I33" s="36"/>
      <c r="J33" s="36"/>
      <c r="K33" s="36"/>
      <c r="L33" s="392">
        <v>0.21</v>
      </c>
      <c r="M33" s="393"/>
      <c r="N33" s="393"/>
      <c r="O33" s="393"/>
      <c r="P33" s="36"/>
      <c r="Q33" s="36"/>
      <c r="R33" s="36"/>
      <c r="S33" s="36"/>
      <c r="T33" s="39" t="s">
        <v>48</v>
      </c>
      <c r="U33" s="36"/>
      <c r="V33" s="36"/>
      <c r="W33" s="394">
        <f>ROUND(BB87+SUM(CF91:CF95),2)</f>
        <v>0</v>
      </c>
      <c r="X33" s="393"/>
      <c r="Y33" s="393"/>
      <c r="Z33" s="393"/>
      <c r="AA33" s="393"/>
      <c r="AB33" s="393"/>
      <c r="AC33" s="393"/>
      <c r="AD33" s="393"/>
      <c r="AE33" s="393"/>
      <c r="AF33" s="36"/>
      <c r="AG33" s="36"/>
      <c r="AH33" s="36"/>
      <c r="AI33" s="36"/>
      <c r="AJ33" s="36"/>
      <c r="AK33" s="394">
        <v>0</v>
      </c>
      <c r="AL33" s="393"/>
      <c r="AM33" s="393"/>
      <c r="AN33" s="393"/>
      <c r="AO33" s="393"/>
      <c r="AP33" s="36"/>
      <c r="AQ33" s="40"/>
      <c r="BE33" s="404"/>
    </row>
    <row r="34" spans="2:57" s="2" customFormat="1" ht="14.25" customHeight="1" hidden="1">
      <c r="B34" s="35"/>
      <c r="C34" s="36"/>
      <c r="D34" s="36"/>
      <c r="E34" s="36"/>
      <c r="F34" s="37" t="s">
        <v>51</v>
      </c>
      <c r="G34" s="36"/>
      <c r="H34" s="36"/>
      <c r="I34" s="36"/>
      <c r="J34" s="36"/>
      <c r="K34" s="36"/>
      <c r="L34" s="392">
        <v>0.15</v>
      </c>
      <c r="M34" s="393"/>
      <c r="N34" s="393"/>
      <c r="O34" s="393"/>
      <c r="P34" s="36"/>
      <c r="Q34" s="36"/>
      <c r="R34" s="36"/>
      <c r="S34" s="36"/>
      <c r="T34" s="39" t="s">
        <v>48</v>
      </c>
      <c r="U34" s="36"/>
      <c r="V34" s="36"/>
      <c r="W34" s="394">
        <f>ROUND(BC87+SUM(CG91:CG95),2)</f>
        <v>0</v>
      </c>
      <c r="X34" s="393"/>
      <c r="Y34" s="393"/>
      <c r="Z34" s="393"/>
      <c r="AA34" s="393"/>
      <c r="AB34" s="393"/>
      <c r="AC34" s="393"/>
      <c r="AD34" s="393"/>
      <c r="AE34" s="393"/>
      <c r="AF34" s="36"/>
      <c r="AG34" s="36"/>
      <c r="AH34" s="36"/>
      <c r="AI34" s="36"/>
      <c r="AJ34" s="36"/>
      <c r="AK34" s="394">
        <v>0</v>
      </c>
      <c r="AL34" s="393"/>
      <c r="AM34" s="393"/>
      <c r="AN34" s="393"/>
      <c r="AO34" s="393"/>
      <c r="AP34" s="36"/>
      <c r="AQ34" s="40"/>
      <c r="BE34" s="404"/>
    </row>
    <row r="35" spans="2:43" s="2" customFormat="1" ht="14.25" customHeight="1" hidden="1">
      <c r="B35" s="35"/>
      <c r="C35" s="36"/>
      <c r="D35" s="36"/>
      <c r="E35" s="36"/>
      <c r="F35" s="37" t="s">
        <v>52</v>
      </c>
      <c r="G35" s="36"/>
      <c r="H35" s="36"/>
      <c r="I35" s="36"/>
      <c r="J35" s="36"/>
      <c r="K35" s="36"/>
      <c r="L35" s="392">
        <v>0</v>
      </c>
      <c r="M35" s="393"/>
      <c r="N35" s="393"/>
      <c r="O35" s="393"/>
      <c r="P35" s="36"/>
      <c r="Q35" s="36"/>
      <c r="R35" s="36"/>
      <c r="S35" s="36"/>
      <c r="T35" s="39" t="s">
        <v>48</v>
      </c>
      <c r="U35" s="36"/>
      <c r="V35" s="36"/>
      <c r="W35" s="394">
        <f>ROUND(BD87+SUM(CH91:CH95),2)</f>
        <v>0</v>
      </c>
      <c r="X35" s="393"/>
      <c r="Y35" s="393"/>
      <c r="Z35" s="393"/>
      <c r="AA35" s="393"/>
      <c r="AB35" s="393"/>
      <c r="AC35" s="393"/>
      <c r="AD35" s="393"/>
      <c r="AE35" s="393"/>
      <c r="AF35" s="36"/>
      <c r="AG35" s="36"/>
      <c r="AH35" s="36"/>
      <c r="AI35" s="36"/>
      <c r="AJ35" s="36"/>
      <c r="AK35" s="394">
        <v>0</v>
      </c>
      <c r="AL35" s="393"/>
      <c r="AM35" s="393"/>
      <c r="AN35" s="393"/>
      <c r="AO35" s="393"/>
      <c r="AP35" s="36"/>
      <c r="AQ35" s="40"/>
    </row>
    <row r="36" spans="2:43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5" customHeight="1">
      <c r="B37" s="30"/>
      <c r="C37" s="41"/>
      <c r="D37" s="42" t="s">
        <v>53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54</v>
      </c>
      <c r="U37" s="43"/>
      <c r="V37" s="43"/>
      <c r="W37" s="43"/>
      <c r="X37" s="395" t="s">
        <v>55</v>
      </c>
      <c r="Y37" s="396"/>
      <c r="Z37" s="396"/>
      <c r="AA37" s="396"/>
      <c r="AB37" s="396"/>
      <c r="AC37" s="43"/>
      <c r="AD37" s="43"/>
      <c r="AE37" s="43"/>
      <c r="AF37" s="43"/>
      <c r="AG37" s="43"/>
      <c r="AH37" s="43"/>
      <c r="AI37" s="43"/>
      <c r="AJ37" s="43"/>
      <c r="AK37" s="397">
        <f>SUM(AK29:AK35)</f>
        <v>0</v>
      </c>
      <c r="AL37" s="396"/>
      <c r="AM37" s="396"/>
      <c r="AN37" s="396"/>
      <c r="AO37" s="398"/>
      <c r="AP37" s="41"/>
      <c r="AQ37" s="32"/>
    </row>
    <row r="38" spans="2:43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30"/>
      <c r="C49" s="31"/>
      <c r="D49" s="45" t="s">
        <v>56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57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3.5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 ht="13.5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 ht="13.5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 ht="13.5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 ht="13.5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 ht="13.5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 ht="13.5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 ht="13.5">
      <c r="B57" s="17"/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9"/>
      <c r="AA57" s="18"/>
      <c r="AB57" s="18"/>
      <c r="AC57" s="4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9"/>
      <c r="AP57" s="18"/>
      <c r="AQ57" s="19"/>
    </row>
    <row r="58" spans="2:43" s="1" customFormat="1" ht="15">
      <c r="B58" s="30"/>
      <c r="C58" s="31"/>
      <c r="D58" s="50" t="s">
        <v>58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59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58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59</v>
      </c>
      <c r="AN58" s="51"/>
      <c r="AO58" s="53"/>
      <c r="AP58" s="31"/>
      <c r="AQ58" s="32"/>
    </row>
    <row r="59" spans="2:43" ht="13.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30"/>
      <c r="C60" s="31"/>
      <c r="D60" s="45" t="s">
        <v>60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61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3.5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 ht="13.5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 ht="13.5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 ht="13.5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 ht="13.5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 ht="13.5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 ht="13.5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 ht="13.5">
      <c r="B68" s="17"/>
      <c r="C68" s="18"/>
      <c r="D68" s="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9"/>
      <c r="AA68" s="18"/>
      <c r="AB68" s="18"/>
      <c r="AC68" s="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9"/>
      <c r="AP68" s="18"/>
      <c r="AQ68" s="19"/>
    </row>
    <row r="69" spans="2:43" s="1" customFormat="1" ht="15">
      <c r="B69" s="30"/>
      <c r="C69" s="31"/>
      <c r="D69" s="50" t="s">
        <v>58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59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58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59</v>
      </c>
      <c r="AN69" s="51"/>
      <c r="AO69" s="53"/>
      <c r="AP69" s="31"/>
      <c r="AQ69" s="32"/>
    </row>
    <row r="70" spans="2:43" s="1" customFormat="1" ht="6.7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7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75" customHeight="1">
      <c r="B76" s="30"/>
      <c r="C76" s="399" t="s">
        <v>62</v>
      </c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  <c r="AD76" s="374"/>
      <c r="AE76" s="374"/>
      <c r="AF76" s="374"/>
      <c r="AG76" s="374"/>
      <c r="AH76" s="374"/>
      <c r="AI76" s="374"/>
      <c r="AJ76" s="374"/>
      <c r="AK76" s="374"/>
      <c r="AL76" s="374"/>
      <c r="AM76" s="374"/>
      <c r="AN76" s="374"/>
      <c r="AO76" s="374"/>
      <c r="AP76" s="374"/>
      <c r="AQ76" s="32"/>
    </row>
    <row r="77" spans="2:43" s="3" customFormat="1" ht="14.25" customHeight="1">
      <c r="B77" s="60"/>
      <c r="C77" s="25" t="s">
        <v>14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1601-1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75" customHeight="1">
      <c r="B78" s="63"/>
      <c r="C78" s="64" t="s">
        <v>17</v>
      </c>
      <c r="D78" s="65"/>
      <c r="E78" s="65"/>
      <c r="F78" s="65"/>
      <c r="G78" s="65"/>
      <c r="H78" s="65"/>
      <c r="I78" s="65"/>
      <c r="J78" s="65"/>
      <c r="K78" s="65"/>
      <c r="L78" s="382" t="str">
        <f>K6</f>
        <v>SLZN - Praha 7 Strojnická 27 - stavební úpravy 6NP</v>
      </c>
      <c r="M78" s="383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  <c r="AH78" s="383"/>
      <c r="AI78" s="383"/>
      <c r="AJ78" s="383"/>
      <c r="AK78" s="383"/>
      <c r="AL78" s="383"/>
      <c r="AM78" s="383"/>
      <c r="AN78" s="383"/>
      <c r="AO78" s="383"/>
      <c r="AP78" s="65"/>
      <c r="AQ78" s="66"/>
    </row>
    <row r="79" spans="2:43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>
      <c r="B80" s="30"/>
      <c r="C80" s="25" t="s">
        <v>24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Praha 7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26</v>
      </c>
      <c r="AJ80" s="31"/>
      <c r="AK80" s="31"/>
      <c r="AL80" s="31"/>
      <c r="AM80" s="68">
        <f>IF(AN8="","",AN8)</f>
      </c>
      <c r="AN80" s="31"/>
      <c r="AO80" s="31"/>
      <c r="AP80" s="31"/>
      <c r="AQ80" s="32"/>
    </row>
    <row r="81" spans="2:43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5">
      <c r="B82" s="30"/>
      <c r="C82" s="25" t="s">
        <v>29</v>
      </c>
      <c r="D82" s="31"/>
      <c r="E82" s="31"/>
      <c r="F82" s="31"/>
      <c r="G82" s="31"/>
      <c r="H82" s="31"/>
      <c r="I82" s="31"/>
      <c r="J82" s="31"/>
      <c r="K82" s="31"/>
      <c r="L82" s="61" t="str">
        <f>IF(E11="","",E11)</f>
        <v>SLZN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35</v>
      </c>
      <c r="AJ82" s="31"/>
      <c r="AK82" s="31"/>
      <c r="AL82" s="31"/>
      <c r="AM82" s="384" t="str">
        <f>IF(E17="","",E17)</f>
        <v>REINVEST spol. s r.p.</v>
      </c>
      <c r="AN82" s="374"/>
      <c r="AO82" s="374"/>
      <c r="AP82" s="374"/>
      <c r="AQ82" s="32"/>
      <c r="AS82" s="385" t="s">
        <v>63</v>
      </c>
      <c r="AT82" s="386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2:56" s="1" customFormat="1" ht="15">
      <c r="B83" s="30"/>
      <c r="C83" s="25" t="s">
        <v>33</v>
      </c>
      <c r="D83" s="31"/>
      <c r="E83" s="31"/>
      <c r="F83" s="31"/>
      <c r="G83" s="31"/>
      <c r="H83" s="31"/>
      <c r="I83" s="31"/>
      <c r="J83" s="31"/>
      <c r="K83" s="31"/>
      <c r="L83" s="61">
        <f>IF(E14="Vyplň údaj","",E14)</f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38</v>
      </c>
      <c r="AJ83" s="31"/>
      <c r="AK83" s="31"/>
      <c r="AL83" s="31"/>
      <c r="AM83" s="384" t="str">
        <f>IF(E20="","",E20)</f>
        <v>REINVEST spol. s r.o.</v>
      </c>
      <c r="AN83" s="374"/>
      <c r="AO83" s="374"/>
      <c r="AP83" s="374"/>
      <c r="AQ83" s="32"/>
      <c r="AS83" s="387"/>
      <c r="AT83" s="374"/>
      <c r="AU83" s="31"/>
      <c r="AV83" s="31"/>
      <c r="AW83" s="31"/>
      <c r="AX83" s="31"/>
      <c r="AY83" s="31"/>
      <c r="AZ83" s="31"/>
      <c r="BA83" s="31"/>
      <c r="BB83" s="31"/>
      <c r="BC83" s="31"/>
      <c r="BD83" s="69"/>
    </row>
    <row r="84" spans="2:56" s="1" customFormat="1" ht="10.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387"/>
      <c r="AT84" s="374"/>
      <c r="AU84" s="31"/>
      <c r="AV84" s="31"/>
      <c r="AW84" s="31"/>
      <c r="AX84" s="31"/>
      <c r="AY84" s="31"/>
      <c r="AZ84" s="31"/>
      <c r="BA84" s="31"/>
      <c r="BB84" s="31"/>
      <c r="BC84" s="31"/>
      <c r="BD84" s="69"/>
    </row>
    <row r="85" spans="2:56" s="1" customFormat="1" ht="29.25" customHeight="1">
      <c r="B85" s="30"/>
      <c r="C85" s="388" t="s">
        <v>64</v>
      </c>
      <c r="D85" s="389"/>
      <c r="E85" s="389"/>
      <c r="F85" s="389"/>
      <c r="G85" s="389"/>
      <c r="H85" s="70"/>
      <c r="I85" s="390" t="s">
        <v>65</v>
      </c>
      <c r="J85" s="389"/>
      <c r="K85" s="389"/>
      <c r="L85" s="389"/>
      <c r="M85" s="389"/>
      <c r="N85" s="389"/>
      <c r="O85" s="389"/>
      <c r="P85" s="389"/>
      <c r="Q85" s="389"/>
      <c r="R85" s="389"/>
      <c r="S85" s="389"/>
      <c r="T85" s="389"/>
      <c r="U85" s="389"/>
      <c r="V85" s="389"/>
      <c r="W85" s="389"/>
      <c r="X85" s="389"/>
      <c r="Y85" s="389"/>
      <c r="Z85" s="389"/>
      <c r="AA85" s="389"/>
      <c r="AB85" s="389"/>
      <c r="AC85" s="389"/>
      <c r="AD85" s="389"/>
      <c r="AE85" s="389"/>
      <c r="AF85" s="389"/>
      <c r="AG85" s="390" t="s">
        <v>66</v>
      </c>
      <c r="AH85" s="389"/>
      <c r="AI85" s="389"/>
      <c r="AJ85" s="389"/>
      <c r="AK85" s="389"/>
      <c r="AL85" s="389"/>
      <c r="AM85" s="389"/>
      <c r="AN85" s="390" t="s">
        <v>67</v>
      </c>
      <c r="AO85" s="389"/>
      <c r="AP85" s="391"/>
      <c r="AQ85" s="32"/>
      <c r="AS85" s="71" t="s">
        <v>68</v>
      </c>
      <c r="AT85" s="72" t="s">
        <v>69</v>
      </c>
      <c r="AU85" s="72" t="s">
        <v>70</v>
      </c>
      <c r="AV85" s="72" t="s">
        <v>71</v>
      </c>
      <c r="AW85" s="72" t="s">
        <v>72</v>
      </c>
      <c r="AX85" s="72" t="s">
        <v>73</v>
      </c>
      <c r="AY85" s="72" t="s">
        <v>74</v>
      </c>
      <c r="AZ85" s="72" t="s">
        <v>75</v>
      </c>
      <c r="BA85" s="72" t="s">
        <v>76</v>
      </c>
      <c r="BB85" s="72" t="s">
        <v>77</v>
      </c>
      <c r="BC85" s="72" t="s">
        <v>78</v>
      </c>
      <c r="BD85" s="73" t="s">
        <v>79</v>
      </c>
    </row>
    <row r="86" spans="2:56" s="1" customFormat="1" ht="10.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4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2:76" s="4" customFormat="1" ht="32.25" customHeight="1">
      <c r="B87" s="63"/>
      <c r="C87" s="75" t="s">
        <v>80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377">
        <f>ROUND(AG88,2)</f>
        <v>0</v>
      </c>
      <c r="AH87" s="377"/>
      <c r="AI87" s="377"/>
      <c r="AJ87" s="377"/>
      <c r="AK87" s="377"/>
      <c r="AL87" s="377"/>
      <c r="AM87" s="377"/>
      <c r="AN87" s="378">
        <f>SUM(AG87,AT87)</f>
        <v>0</v>
      </c>
      <c r="AO87" s="378"/>
      <c r="AP87" s="378"/>
      <c r="AQ87" s="66"/>
      <c r="AS87" s="77">
        <f>ROUND(AS88,2)</f>
        <v>0</v>
      </c>
      <c r="AT87" s="78">
        <f>ROUND(SUM(AV87:AW87),2)</f>
        <v>0</v>
      </c>
      <c r="AU87" s="79">
        <f>ROUND(AU88,5)</f>
        <v>0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ROUND(AZ88,2)</f>
        <v>0</v>
      </c>
      <c r="BA87" s="78">
        <f>ROUND(BA88,2)</f>
        <v>0</v>
      </c>
      <c r="BB87" s="78">
        <f>ROUND(BB88,2)</f>
        <v>0</v>
      </c>
      <c r="BC87" s="78">
        <f>ROUND(BC88,2)</f>
        <v>0</v>
      </c>
      <c r="BD87" s="80">
        <f>ROUND(BD88,2)</f>
        <v>0</v>
      </c>
      <c r="BS87" s="81" t="s">
        <v>81</v>
      </c>
      <c r="BT87" s="81" t="s">
        <v>82</v>
      </c>
      <c r="BV87" s="81" t="s">
        <v>83</v>
      </c>
      <c r="BW87" s="81" t="s">
        <v>84</v>
      </c>
      <c r="BX87" s="81" t="s">
        <v>85</v>
      </c>
    </row>
    <row r="88" spans="1:76" s="5" customFormat="1" ht="27" customHeight="1">
      <c r="A88" s="163" t="s">
        <v>772</v>
      </c>
      <c r="B88" s="82"/>
      <c r="C88" s="83"/>
      <c r="D88" s="381" t="s">
        <v>15</v>
      </c>
      <c r="E88" s="380"/>
      <c r="F88" s="380"/>
      <c r="G88" s="380"/>
      <c r="H88" s="380"/>
      <c r="I88" s="84"/>
      <c r="J88" s="381" t="s">
        <v>18</v>
      </c>
      <c r="K88" s="380"/>
      <c r="L88" s="380"/>
      <c r="M88" s="380"/>
      <c r="N88" s="380"/>
      <c r="O88" s="380"/>
      <c r="P88" s="380"/>
      <c r="Q88" s="380"/>
      <c r="R88" s="380"/>
      <c r="S88" s="380"/>
      <c r="T88" s="380"/>
      <c r="U88" s="380"/>
      <c r="V88" s="380"/>
      <c r="W88" s="380"/>
      <c r="X88" s="380"/>
      <c r="Y88" s="380"/>
      <c r="Z88" s="380"/>
      <c r="AA88" s="380"/>
      <c r="AB88" s="380"/>
      <c r="AC88" s="380"/>
      <c r="AD88" s="380"/>
      <c r="AE88" s="380"/>
      <c r="AF88" s="380"/>
      <c r="AG88" s="379">
        <f>'1601-1 - SLZN - Praha 7 S...'!M29</f>
        <v>0</v>
      </c>
      <c r="AH88" s="380"/>
      <c r="AI88" s="380"/>
      <c r="AJ88" s="380"/>
      <c r="AK88" s="380"/>
      <c r="AL88" s="380"/>
      <c r="AM88" s="380"/>
      <c r="AN88" s="379">
        <f>SUM(AG88,AT88)</f>
        <v>0</v>
      </c>
      <c r="AO88" s="380"/>
      <c r="AP88" s="380"/>
      <c r="AQ88" s="85"/>
      <c r="AS88" s="86">
        <f>'1601-1 - SLZN - Praha 7 S...'!M27</f>
        <v>0</v>
      </c>
      <c r="AT88" s="87">
        <f>ROUND(SUM(AV88:AW88),2)</f>
        <v>0</v>
      </c>
      <c r="AU88" s="88">
        <f>'1601-1 - SLZN - Praha 7 S...'!W140</f>
        <v>0</v>
      </c>
      <c r="AV88" s="87">
        <f>'1601-1 - SLZN - Praha 7 S...'!M31</f>
        <v>0</v>
      </c>
      <c r="AW88" s="87">
        <f>'1601-1 - SLZN - Praha 7 S...'!M32</f>
        <v>0</v>
      </c>
      <c r="AX88" s="87">
        <f>'1601-1 - SLZN - Praha 7 S...'!M33</f>
        <v>0</v>
      </c>
      <c r="AY88" s="87">
        <f>'1601-1 - SLZN - Praha 7 S...'!M34</f>
        <v>0</v>
      </c>
      <c r="AZ88" s="87">
        <f>'1601-1 - SLZN - Praha 7 S...'!H31</f>
        <v>0</v>
      </c>
      <c r="BA88" s="87">
        <f>'1601-1 - SLZN - Praha 7 S...'!H32</f>
        <v>0</v>
      </c>
      <c r="BB88" s="87">
        <f>'1601-1 - SLZN - Praha 7 S...'!H33</f>
        <v>0</v>
      </c>
      <c r="BC88" s="87">
        <f>'1601-1 - SLZN - Praha 7 S...'!H34</f>
        <v>0</v>
      </c>
      <c r="BD88" s="89">
        <f>'1601-1 - SLZN - Praha 7 S...'!H35</f>
        <v>0</v>
      </c>
      <c r="BT88" s="90" t="s">
        <v>23</v>
      </c>
      <c r="BU88" s="90" t="s">
        <v>86</v>
      </c>
      <c r="BV88" s="90" t="s">
        <v>83</v>
      </c>
      <c r="BW88" s="90" t="s">
        <v>84</v>
      </c>
      <c r="BX88" s="90" t="s">
        <v>85</v>
      </c>
    </row>
    <row r="89" spans="2:43" ht="13.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9"/>
    </row>
    <row r="90" spans="2:48" s="1" customFormat="1" ht="30" customHeight="1">
      <c r="B90" s="30"/>
      <c r="C90" s="75" t="s">
        <v>87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78">
        <f>ROUND(SUM(AG91:AG94),2)</f>
        <v>0</v>
      </c>
      <c r="AH90" s="374"/>
      <c r="AI90" s="374"/>
      <c r="AJ90" s="374"/>
      <c r="AK90" s="374"/>
      <c r="AL90" s="374"/>
      <c r="AM90" s="374"/>
      <c r="AN90" s="378">
        <f>ROUND(SUM(AN91:AN94),2)</f>
        <v>0</v>
      </c>
      <c r="AO90" s="374"/>
      <c r="AP90" s="374"/>
      <c r="AQ90" s="32"/>
      <c r="AS90" s="71" t="s">
        <v>88</v>
      </c>
      <c r="AT90" s="72" t="s">
        <v>89</v>
      </c>
      <c r="AU90" s="72" t="s">
        <v>46</v>
      </c>
      <c r="AV90" s="73" t="s">
        <v>69</v>
      </c>
    </row>
    <row r="91" spans="2:89" s="1" customFormat="1" ht="19.5" customHeight="1">
      <c r="B91" s="30"/>
      <c r="C91" s="31"/>
      <c r="D91" s="91" t="s">
        <v>90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75">
        <f>ROUND(AG87*AS91,2)</f>
        <v>0</v>
      </c>
      <c r="AH91" s="374"/>
      <c r="AI91" s="374"/>
      <c r="AJ91" s="374"/>
      <c r="AK91" s="374"/>
      <c r="AL91" s="374"/>
      <c r="AM91" s="374"/>
      <c r="AN91" s="376">
        <f>ROUND(AG91+AV91,2)</f>
        <v>0</v>
      </c>
      <c r="AO91" s="374"/>
      <c r="AP91" s="374"/>
      <c r="AQ91" s="32"/>
      <c r="AS91" s="92">
        <v>0</v>
      </c>
      <c r="AT91" s="93" t="s">
        <v>91</v>
      </c>
      <c r="AU91" s="93" t="s">
        <v>47</v>
      </c>
      <c r="AV91" s="94">
        <f>ROUND(IF(AU91="základní",AG91*L31,IF(AU91="snížená",AG91*L32,0)),2)</f>
        <v>0</v>
      </c>
      <c r="BV91" s="13" t="s">
        <v>92</v>
      </c>
      <c r="BY91" s="95">
        <f>IF(AU91="základní",AV91,0)</f>
        <v>0</v>
      </c>
      <c r="BZ91" s="95">
        <f>IF(AU91="snížená",AV91,0)</f>
        <v>0</v>
      </c>
      <c r="CA91" s="95">
        <v>0</v>
      </c>
      <c r="CB91" s="95">
        <v>0</v>
      </c>
      <c r="CC91" s="95">
        <v>0</v>
      </c>
      <c r="CD91" s="95">
        <f>IF(AU91="základní",AG91,0)</f>
        <v>0</v>
      </c>
      <c r="CE91" s="95">
        <f>IF(AU91="snížená",AG91,0)</f>
        <v>0</v>
      </c>
      <c r="CF91" s="95">
        <f>IF(AU91="zákl. přenesená",AG91,0)</f>
        <v>0</v>
      </c>
      <c r="CG91" s="95">
        <f>IF(AU91="sníž. přenesená",AG91,0)</f>
        <v>0</v>
      </c>
      <c r="CH91" s="95">
        <f>IF(AU91="nulová",AG91,0)</f>
        <v>0</v>
      </c>
      <c r="CI91" s="13">
        <f>IF(AU91="základní",1,IF(AU91="snížená",2,IF(AU91="zákl. přenesená",4,IF(AU91="sníž. přenesená",5,3))))</f>
        <v>1</v>
      </c>
      <c r="CJ91" s="13">
        <f>IF(AT91="stavební čast",1,IF(8891="investiční čast",2,3))</f>
        <v>1</v>
      </c>
      <c r="CK91" s="13" t="str">
        <f>IF(D91="Vyplň vlastní","","x")</f>
        <v>x</v>
      </c>
    </row>
    <row r="92" spans="2:89" s="1" customFormat="1" ht="19.5" customHeight="1">
      <c r="B92" s="30"/>
      <c r="C92" s="31"/>
      <c r="D92" s="373" t="s">
        <v>93</v>
      </c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/>
      <c r="Q92" s="374"/>
      <c r="R92" s="374"/>
      <c r="S92" s="374"/>
      <c r="T92" s="374"/>
      <c r="U92" s="374"/>
      <c r="V92" s="374"/>
      <c r="W92" s="374"/>
      <c r="X92" s="374"/>
      <c r="Y92" s="374"/>
      <c r="Z92" s="374"/>
      <c r="AA92" s="374"/>
      <c r="AB92" s="374"/>
      <c r="AC92" s="31"/>
      <c r="AD92" s="31"/>
      <c r="AE92" s="31"/>
      <c r="AF92" s="31"/>
      <c r="AG92" s="375">
        <f>AG87*AS92</f>
        <v>0</v>
      </c>
      <c r="AH92" s="374"/>
      <c r="AI92" s="374"/>
      <c r="AJ92" s="374"/>
      <c r="AK92" s="374"/>
      <c r="AL92" s="374"/>
      <c r="AM92" s="374"/>
      <c r="AN92" s="376">
        <f>AG92+AV92</f>
        <v>0</v>
      </c>
      <c r="AO92" s="374"/>
      <c r="AP92" s="374"/>
      <c r="AQ92" s="32"/>
      <c r="AS92" s="96">
        <v>0</v>
      </c>
      <c r="AT92" s="97" t="s">
        <v>91</v>
      </c>
      <c r="AU92" s="97" t="s">
        <v>47</v>
      </c>
      <c r="AV92" s="98">
        <f>ROUND(IF(AU92="nulová",0,IF(OR(AU92="základní",AU92="zákl. přenesená"),AG92*L31,AG92*L32)),2)</f>
        <v>0</v>
      </c>
      <c r="BV92" s="13" t="s">
        <v>94</v>
      </c>
      <c r="BY92" s="95">
        <f>IF(AU92="základní",AV92,0)</f>
        <v>0</v>
      </c>
      <c r="BZ92" s="95">
        <f>IF(AU92="snížená",AV92,0)</f>
        <v>0</v>
      </c>
      <c r="CA92" s="95">
        <f>IF(AU92="zákl. přenesená",AV92,0)</f>
        <v>0</v>
      </c>
      <c r="CB92" s="95">
        <f>IF(AU92="sníž. přenesená",AV92,0)</f>
        <v>0</v>
      </c>
      <c r="CC92" s="95">
        <f>IF(AU92="nulová",AV92,0)</f>
        <v>0</v>
      </c>
      <c r="CD92" s="95">
        <f>IF(AU92="základní",AG92,0)</f>
        <v>0</v>
      </c>
      <c r="CE92" s="95">
        <f>IF(AU92="snížená",AG92,0)</f>
        <v>0</v>
      </c>
      <c r="CF92" s="95">
        <f>IF(AU92="zákl. přenesená",AG92,0)</f>
        <v>0</v>
      </c>
      <c r="CG92" s="95">
        <f>IF(AU92="sníž. přenesená",AG92,0)</f>
        <v>0</v>
      </c>
      <c r="CH92" s="95">
        <f>IF(AU92="nulová",AG92,0)</f>
        <v>0</v>
      </c>
      <c r="CI92" s="13">
        <f>IF(AU92="základní",1,IF(AU92="snížená",2,IF(AU92="zákl. přenesená",4,IF(AU92="sníž. přenesená",5,3))))</f>
        <v>1</v>
      </c>
      <c r="CJ92" s="13">
        <f>IF(AT92="stavební čast",1,IF(8892="investiční čast",2,3))</f>
        <v>1</v>
      </c>
      <c r="CK92" s="13">
        <f>IF(D92="Vyplň vlastní","","x")</f>
      </c>
    </row>
    <row r="93" spans="2:89" s="1" customFormat="1" ht="19.5" customHeight="1">
      <c r="B93" s="30"/>
      <c r="C93" s="31"/>
      <c r="D93" s="373" t="s">
        <v>93</v>
      </c>
      <c r="E93" s="374"/>
      <c r="F93" s="374"/>
      <c r="G93" s="374"/>
      <c r="H93" s="374"/>
      <c r="I93" s="374"/>
      <c r="J93" s="374"/>
      <c r="K93" s="374"/>
      <c r="L93" s="374"/>
      <c r="M93" s="374"/>
      <c r="N93" s="374"/>
      <c r="O93" s="374"/>
      <c r="P93" s="374"/>
      <c r="Q93" s="374"/>
      <c r="R93" s="374"/>
      <c r="S93" s="374"/>
      <c r="T93" s="374"/>
      <c r="U93" s="374"/>
      <c r="V93" s="374"/>
      <c r="W93" s="374"/>
      <c r="X93" s="374"/>
      <c r="Y93" s="374"/>
      <c r="Z93" s="374"/>
      <c r="AA93" s="374"/>
      <c r="AB93" s="374"/>
      <c r="AC93" s="31"/>
      <c r="AD93" s="31"/>
      <c r="AE93" s="31"/>
      <c r="AF93" s="31"/>
      <c r="AG93" s="375">
        <f>AG87*AS93</f>
        <v>0</v>
      </c>
      <c r="AH93" s="374"/>
      <c r="AI93" s="374"/>
      <c r="AJ93" s="374"/>
      <c r="AK93" s="374"/>
      <c r="AL93" s="374"/>
      <c r="AM93" s="374"/>
      <c r="AN93" s="376">
        <f>AG93+AV93</f>
        <v>0</v>
      </c>
      <c r="AO93" s="374"/>
      <c r="AP93" s="374"/>
      <c r="AQ93" s="32"/>
      <c r="AS93" s="96">
        <v>0</v>
      </c>
      <c r="AT93" s="97" t="s">
        <v>91</v>
      </c>
      <c r="AU93" s="97" t="s">
        <v>47</v>
      </c>
      <c r="AV93" s="98">
        <f>ROUND(IF(AU93="nulová",0,IF(OR(AU93="základní",AU93="zákl. přenesená"),AG93*L31,AG93*L32)),2)</f>
        <v>0</v>
      </c>
      <c r="BV93" s="13" t="s">
        <v>94</v>
      </c>
      <c r="BY93" s="95">
        <f>IF(AU93="základní",AV93,0)</f>
        <v>0</v>
      </c>
      <c r="BZ93" s="95">
        <f>IF(AU93="snížená",AV93,0)</f>
        <v>0</v>
      </c>
      <c r="CA93" s="95">
        <f>IF(AU93="zákl. přenesená",AV93,0)</f>
        <v>0</v>
      </c>
      <c r="CB93" s="95">
        <f>IF(AU93="sníž. přenesená",AV93,0)</f>
        <v>0</v>
      </c>
      <c r="CC93" s="95">
        <f>IF(AU93="nulová",AV93,0)</f>
        <v>0</v>
      </c>
      <c r="CD93" s="95">
        <f>IF(AU93="základní",AG93,0)</f>
        <v>0</v>
      </c>
      <c r="CE93" s="95">
        <f>IF(AU93="snížená",AG93,0)</f>
        <v>0</v>
      </c>
      <c r="CF93" s="95">
        <f>IF(AU93="zákl. přenesená",AG93,0)</f>
        <v>0</v>
      </c>
      <c r="CG93" s="95">
        <f>IF(AU93="sníž. přenesená",AG93,0)</f>
        <v>0</v>
      </c>
      <c r="CH93" s="95">
        <f>IF(AU93="nulová",AG93,0)</f>
        <v>0</v>
      </c>
      <c r="CI93" s="13">
        <f>IF(AU93="základní",1,IF(AU93="snížená",2,IF(AU93="zákl. přenesená",4,IF(AU93="sníž. přenesená",5,3))))</f>
        <v>1</v>
      </c>
      <c r="CJ93" s="13">
        <f>IF(AT93="stavební čast",1,IF(8893="investiční čast",2,3))</f>
        <v>1</v>
      </c>
      <c r="CK93" s="13">
        <f>IF(D93="Vyplň vlastní","","x")</f>
      </c>
    </row>
    <row r="94" spans="2:89" s="1" customFormat="1" ht="19.5" customHeight="1">
      <c r="B94" s="30"/>
      <c r="C94" s="31"/>
      <c r="D94" s="373" t="s">
        <v>93</v>
      </c>
      <c r="E94" s="374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4"/>
      <c r="Q94" s="374"/>
      <c r="R94" s="374"/>
      <c r="S94" s="374"/>
      <c r="T94" s="374"/>
      <c r="U94" s="374"/>
      <c r="V94" s="374"/>
      <c r="W94" s="374"/>
      <c r="X94" s="374"/>
      <c r="Y94" s="374"/>
      <c r="Z94" s="374"/>
      <c r="AA94" s="374"/>
      <c r="AB94" s="374"/>
      <c r="AC94" s="31"/>
      <c r="AD94" s="31"/>
      <c r="AE94" s="31"/>
      <c r="AF94" s="31"/>
      <c r="AG94" s="375">
        <f>AG87*AS94</f>
        <v>0</v>
      </c>
      <c r="AH94" s="374"/>
      <c r="AI94" s="374"/>
      <c r="AJ94" s="374"/>
      <c r="AK94" s="374"/>
      <c r="AL94" s="374"/>
      <c r="AM94" s="374"/>
      <c r="AN94" s="376">
        <f>AG94+AV94</f>
        <v>0</v>
      </c>
      <c r="AO94" s="374"/>
      <c r="AP94" s="374"/>
      <c r="AQ94" s="32"/>
      <c r="AS94" s="99">
        <v>0</v>
      </c>
      <c r="AT94" s="100" t="s">
        <v>91</v>
      </c>
      <c r="AU94" s="100" t="s">
        <v>47</v>
      </c>
      <c r="AV94" s="101">
        <f>ROUND(IF(AU94="nulová",0,IF(OR(AU94="základní",AU94="zákl. přenesená"),AG94*L31,AG94*L32)),2)</f>
        <v>0</v>
      </c>
      <c r="BV94" s="13" t="s">
        <v>94</v>
      </c>
      <c r="BY94" s="95">
        <f>IF(AU94="základní",AV94,0)</f>
        <v>0</v>
      </c>
      <c r="BZ94" s="95">
        <f>IF(AU94="snížená",AV94,0)</f>
        <v>0</v>
      </c>
      <c r="CA94" s="95">
        <f>IF(AU94="zákl. přenesená",AV94,0)</f>
        <v>0</v>
      </c>
      <c r="CB94" s="95">
        <f>IF(AU94="sníž. přenesená",AV94,0)</f>
        <v>0</v>
      </c>
      <c r="CC94" s="95">
        <f>IF(AU94="nulová",AV94,0)</f>
        <v>0</v>
      </c>
      <c r="CD94" s="95">
        <f>IF(AU94="základní",AG94,0)</f>
        <v>0</v>
      </c>
      <c r="CE94" s="95">
        <f>IF(AU94="snížená",AG94,0)</f>
        <v>0</v>
      </c>
      <c r="CF94" s="95">
        <f>IF(AU94="zákl. přenesená",AG94,0)</f>
        <v>0</v>
      </c>
      <c r="CG94" s="95">
        <f>IF(AU94="sníž. přenesená",AG94,0)</f>
        <v>0</v>
      </c>
      <c r="CH94" s="95">
        <f>IF(AU94="nulová",AG94,0)</f>
        <v>0</v>
      </c>
      <c r="CI94" s="13">
        <f>IF(AU94="základní",1,IF(AU94="snížená",2,IF(AU94="zákl. přenesená",4,IF(AU94="sníž. přenesená",5,3))))</f>
        <v>1</v>
      </c>
      <c r="CJ94" s="13">
        <f>IF(AT94="stavební čast",1,IF(8894="investiční čast",2,3))</f>
        <v>1</v>
      </c>
      <c r="CK94" s="13">
        <f>IF(D94="Vyplň vlastní","","x")</f>
      </c>
    </row>
    <row r="95" spans="2:43" s="1" customFormat="1" ht="10.5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2"/>
    </row>
    <row r="96" spans="2:43" s="1" customFormat="1" ht="30" customHeight="1">
      <c r="B96" s="30"/>
      <c r="C96" s="102" t="s">
        <v>95</v>
      </c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370">
        <f>ROUND(AG87+AG90,2)</f>
        <v>0</v>
      </c>
      <c r="AH96" s="370"/>
      <c r="AI96" s="370"/>
      <c r="AJ96" s="370"/>
      <c r="AK96" s="370"/>
      <c r="AL96" s="370"/>
      <c r="AM96" s="370"/>
      <c r="AN96" s="370">
        <f>AN87+AN90</f>
        <v>0</v>
      </c>
      <c r="AO96" s="370"/>
      <c r="AP96" s="370"/>
      <c r="AQ96" s="32"/>
    </row>
    <row r="97" spans="2:43" s="1" customFormat="1" ht="6.75" customHeight="1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6"/>
    </row>
  </sheetData>
  <sheetProtection password="CC35" sheet="1" objects="1" scenarios="1" formatColumns="0" formatRows="0" sort="0" autoFilter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C76:AP76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D92:AB92"/>
    <mergeCell ref="AG92:AM92"/>
    <mergeCell ref="AN92:AP92"/>
    <mergeCell ref="D93:AB93"/>
    <mergeCell ref="AG93:AM93"/>
    <mergeCell ref="AN93:AP93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601-1 - SLZN - Praha 7 S...'!C2" tooltip="1601-1 - SLZN - Praha 7 S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21"/>
  <sheetViews>
    <sheetView showGridLines="0" zoomScalePageLayoutView="0" workbookViewId="0" topLeftCell="A1">
      <pane ySplit="1" topLeftCell="A222" activePane="bottomLeft" state="frozen"/>
      <selection pane="topLeft" activeCell="A1" sqref="A1"/>
      <selection pane="bottomLeft" activeCell="L233" sqref="L233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4" width="9.16015625" style="0" hidden="1" customWidth="1"/>
  </cols>
  <sheetData>
    <row r="1" spans="1:66" ht="21.75" customHeight="1">
      <c r="A1" s="168"/>
      <c r="B1" s="165"/>
      <c r="C1" s="165"/>
      <c r="D1" s="166" t="s">
        <v>1</v>
      </c>
      <c r="E1" s="165"/>
      <c r="F1" s="167" t="s">
        <v>773</v>
      </c>
      <c r="G1" s="167"/>
      <c r="H1" s="416" t="s">
        <v>774</v>
      </c>
      <c r="I1" s="416"/>
      <c r="J1" s="416"/>
      <c r="K1" s="416"/>
      <c r="L1" s="167" t="s">
        <v>775</v>
      </c>
      <c r="M1" s="165"/>
      <c r="N1" s="165"/>
      <c r="O1" s="166" t="s">
        <v>96</v>
      </c>
      <c r="P1" s="165"/>
      <c r="Q1" s="165"/>
      <c r="R1" s="165"/>
      <c r="S1" s="167" t="s">
        <v>776</v>
      </c>
      <c r="T1" s="167"/>
      <c r="U1" s="168"/>
      <c r="V1" s="168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400" t="s">
        <v>5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S2" s="371" t="s">
        <v>6</v>
      </c>
      <c r="T2" s="372"/>
      <c r="U2" s="372"/>
      <c r="V2" s="372"/>
      <c r="W2" s="372"/>
      <c r="X2" s="372"/>
      <c r="Y2" s="372"/>
      <c r="Z2" s="372"/>
      <c r="AA2" s="372"/>
      <c r="AB2" s="372"/>
      <c r="AC2" s="372"/>
      <c r="AT2" s="13" t="s">
        <v>84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97</v>
      </c>
    </row>
    <row r="4" spans="2:46" ht="36.75" customHeight="1">
      <c r="B4" s="17"/>
      <c r="C4" s="399" t="s">
        <v>98</v>
      </c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s="1" customFormat="1" ht="32.25" customHeight="1">
      <c r="B6" s="30"/>
      <c r="C6" s="31"/>
      <c r="D6" s="24" t="s">
        <v>17</v>
      </c>
      <c r="E6" s="31"/>
      <c r="F6" s="406" t="s">
        <v>18</v>
      </c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1"/>
      <c r="R6" s="32"/>
    </row>
    <row r="7" spans="2:18" s="1" customFormat="1" ht="14.25" customHeight="1">
      <c r="B7" s="30"/>
      <c r="C7" s="31"/>
      <c r="D7" s="25" t="s">
        <v>20</v>
      </c>
      <c r="E7" s="31"/>
      <c r="F7" s="23" t="s">
        <v>21</v>
      </c>
      <c r="G7" s="31"/>
      <c r="H7" s="31"/>
      <c r="I7" s="31"/>
      <c r="J7" s="31"/>
      <c r="K7" s="31"/>
      <c r="L7" s="31"/>
      <c r="M7" s="25" t="s">
        <v>22</v>
      </c>
      <c r="N7" s="31"/>
      <c r="O7" s="23" t="s">
        <v>21</v>
      </c>
      <c r="P7" s="31"/>
      <c r="Q7" s="31"/>
      <c r="R7" s="32"/>
    </row>
    <row r="8" spans="2:18" s="1" customFormat="1" ht="14.25" customHeight="1">
      <c r="B8" s="30"/>
      <c r="C8" s="31"/>
      <c r="D8" s="25" t="s">
        <v>24</v>
      </c>
      <c r="E8" s="31"/>
      <c r="F8" s="23" t="s">
        <v>25</v>
      </c>
      <c r="G8" s="31"/>
      <c r="H8" s="31"/>
      <c r="I8" s="31"/>
      <c r="J8" s="31"/>
      <c r="K8" s="31"/>
      <c r="L8" s="31"/>
      <c r="M8" s="25" t="s">
        <v>26</v>
      </c>
      <c r="N8" s="31"/>
      <c r="O8" s="448">
        <f>'Rekapitulace stavby'!AN8</f>
        <v>0</v>
      </c>
      <c r="P8" s="374"/>
      <c r="Q8" s="31"/>
      <c r="R8" s="32"/>
    </row>
    <row r="9" spans="2:18" s="1" customFormat="1" ht="10.5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pans="2:18" s="1" customFormat="1" ht="14.25" customHeight="1">
      <c r="B10" s="30"/>
      <c r="C10" s="31"/>
      <c r="D10" s="25" t="s">
        <v>29</v>
      </c>
      <c r="E10" s="31"/>
      <c r="F10" s="31"/>
      <c r="G10" s="31"/>
      <c r="H10" s="31"/>
      <c r="I10" s="31"/>
      <c r="J10" s="31"/>
      <c r="K10" s="31"/>
      <c r="L10" s="31"/>
      <c r="M10" s="25" t="s">
        <v>30</v>
      </c>
      <c r="N10" s="31"/>
      <c r="O10" s="405" t="s">
        <v>21</v>
      </c>
      <c r="P10" s="374"/>
      <c r="Q10" s="31"/>
      <c r="R10" s="32"/>
    </row>
    <row r="11" spans="2:18" s="1" customFormat="1" ht="18" customHeight="1">
      <c r="B11" s="30"/>
      <c r="C11" s="31"/>
      <c r="D11" s="31"/>
      <c r="E11" s="23" t="s">
        <v>31</v>
      </c>
      <c r="F11" s="31"/>
      <c r="G11" s="31"/>
      <c r="H11" s="31"/>
      <c r="I11" s="31"/>
      <c r="J11" s="31"/>
      <c r="K11" s="31"/>
      <c r="L11" s="31"/>
      <c r="M11" s="25" t="s">
        <v>32</v>
      </c>
      <c r="N11" s="31"/>
      <c r="O11" s="405" t="s">
        <v>21</v>
      </c>
      <c r="P11" s="374"/>
      <c r="Q11" s="31"/>
      <c r="R11" s="32"/>
    </row>
    <row r="12" spans="2:18" s="1" customFormat="1" ht="6.75" customHeigh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</row>
    <row r="13" spans="2:18" s="1" customFormat="1" ht="14.25" customHeight="1">
      <c r="B13" s="30"/>
      <c r="C13" s="31"/>
      <c r="D13" s="25" t="s">
        <v>33</v>
      </c>
      <c r="E13" s="31"/>
      <c r="F13" s="31"/>
      <c r="G13" s="31"/>
      <c r="H13" s="31"/>
      <c r="I13" s="31"/>
      <c r="J13" s="31"/>
      <c r="K13" s="31"/>
      <c r="L13" s="31"/>
      <c r="M13" s="25" t="s">
        <v>30</v>
      </c>
      <c r="N13" s="31"/>
      <c r="O13" s="447" t="str">
        <f>IF('Rekapitulace stavby'!AN13="","",'Rekapitulace stavby'!AN13)</f>
        <v>Vyplň údaj</v>
      </c>
      <c r="P13" s="374"/>
      <c r="Q13" s="31"/>
      <c r="R13" s="32"/>
    </row>
    <row r="14" spans="2:18" s="1" customFormat="1" ht="18" customHeight="1">
      <c r="B14" s="30"/>
      <c r="C14" s="31"/>
      <c r="D14" s="31"/>
      <c r="E14" s="447" t="str">
        <f>IF('Rekapitulace stavby'!E14="","",'Rekapitulace stavby'!E14)</f>
        <v>Vyplň údaj</v>
      </c>
      <c r="F14" s="374"/>
      <c r="G14" s="374"/>
      <c r="H14" s="374"/>
      <c r="I14" s="374"/>
      <c r="J14" s="374"/>
      <c r="K14" s="374"/>
      <c r="L14" s="374"/>
      <c r="M14" s="25" t="s">
        <v>32</v>
      </c>
      <c r="N14" s="31"/>
      <c r="O14" s="447" t="str">
        <f>IF('Rekapitulace stavby'!AN14="","",'Rekapitulace stavby'!AN14)</f>
        <v>Vyplň údaj</v>
      </c>
      <c r="P14" s="374"/>
      <c r="Q14" s="31"/>
      <c r="R14" s="32"/>
    </row>
    <row r="15" spans="2:18" s="1" customFormat="1" ht="6.75" customHeigh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</row>
    <row r="16" spans="2:18" s="1" customFormat="1" ht="14.25" customHeight="1">
      <c r="B16" s="30"/>
      <c r="C16" s="31"/>
      <c r="D16" s="25" t="s">
        <v>35</v>
      </c>
      <c r="E16" s="31"/>
      <c r="F16" s="31"/>
      <c r="G16" s="31"/>
      <c r="H16" s="31"/>
      <c r="I16" s="31"/>
      <c r="J16" s="31"/>
      <c r="K16" s="31"/>
      <c r="L16" s="31"/>
      <c r="M16" s="25" t="s">
        <v>30</v>
      </c>
      <c r="N16" s="31"/>
      <c r="O16" s="405" t="s">
        <v>21</v>
      </c>
      <c r="P16" s="374"/>
      <c r="Q16" s="31"/>
      <c r="R16" s="32"/>
    </row>
    <row r="17" spans="2:18" s="1" customFormat="1" ht="18" customHeight="1">
      <c r="B17" s="30"/>
      <c r="C17" s="31"/>
      <c r="D17" s="31"/>
      <c r="E17" s="23" t="s">
        <v>36</v>
      </c>
      <c r="F17" s="31"/>
      <c r="G17" s="31"/>
      <c r="H17" s="31"/>
      <c r="I17" s="31"/>
      <c r="J17" s="31"/>
      <c r="K17" s="31"/>
      <c r="L17" s="31"/>
      <c r="M17" s="25" t="s">
        <v>32</v>
      </c>
      <c r="N17" s="31"/>
      <c r="O17" s="405" t="s">
        <v>21</v>
      </c>
      <c r="P17" s="374"/>
      <c r="Q17" s="31"/>
      <c r="R17" s="32"/>
    </row>
    <row r="18" spans="2:18" s="1" customFormat="1" ht="6.75" customHeigh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</row>
    <row r="19" spans="2:18" s="1" customFormat="1" ht="14.25" customHeight="1">
      <c r="B19" s="30"/>
      <c r="C19" s="31"/>
      <c r="D19" s="25" t="s">
        <v>38</v>
      </c>
      <c r="E19" s="31"/>
      <c r="F19" s="31"/>
      <c r="G19" s="31"/>
      <c r="H19" s="31"/>
      <c r="I19" s="31"/>
      <c r="J19" s="31"/>
      <c r="K19" s="31"/>
      <c r="L19" s="31"/>
      <c r="M19" s="25" t="s">
        <v>30</v>
      </c>
      <c r="N19" s="31"/>
      <c r="O19" s="405" t="s">
        <v>39</v>
      </c>
      <c r="P19" s="374"/>
      <c r="Q19" s="31"/>
      <c r="R19" s="32"/>
    </row>
    <row r="20" spans="2:18" s="1" customFormat="1" ht="18" customHeight="1">
      <c r="B20" s="30"/>
      <c r="C20" s="31"/>
      <c r="D20" s="31"/>
      <c r="E20" s="23" t="s">
        <v>40</v>
      </c>
      <c r="F20" s="31"/>
      <c r="G20" s="31"/>
      <c r="H20" s="31"/>
      <c r="I20" s="31"/>
      <c r="J20" s="31"/>
      <c r="K20" s="31"/>
      <c r="L20" s="31"/>
      <c r="M20" s="25" t="s">
        <v>32</v>
      </c>
      <c r="N20" s="31"/>
      <c r="O20" s="405" t="s">
        <v>41</v>
      </c>
      <c r="P20" s="374"/>
      <c r="Q20" s="31"/>
      <c r="R20" s="32"/>
    </row>
    <row r="21" spans="2:18" s="1" customFormat="1" ht="6.75" customHeight="1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</row>
    <row r="22" spans="2:18" s="1" customFormat="1" ht="14.25" customHeight="1">
      <c r="B22" s="30"/>
      <c r="C22" s="31"/>
      <c r="D22" s="25" t="s">
        <v>42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20.25" customHeight="1">
      <c r="B23" s="30"/>
      <c r="C23" s="31"/>
      <c r="D23" s="31"/>
      <c r="E23" s="408" t="s">
        <v>21</v>
      </c>
      <c r="F23" s="374"/>
      <c r="G23" s="374"/>
      <c r="H23" s="374"/>
      <c r="I23" s="374"/>
      <c r="J23" s="374"/>
      <c r="K23" s="374"/>
      <c r="L23" s="374"/>
      <c r="M23" s="31"/>
      <c r="N23" s="31"/>
      <c r="O23" s="31"/>
      <c r="P23" s="31"/>
      <c r="Q23" s="31"/>
      <c r="R23" s="32"/>
    </row>
    <row r="24" spans="2:18" s="1" customFormat="1" ht="6.75" customHeight="1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31"/>
      <c r="R25" s="32"/>
    </row>
    <row r="26" spans="2:18" s="1" customFormat="1" ht="14.25" customHeight="1">
      <c r="B26" s="30"/>
      <c r="C26" s="31"/>
      <c r="D26" s="104" t="s">
        <v>99</v>
      </c>
      <c r="E26" s="31"/>
      <c r="F26" s="31"/>
      <c r="G26" s="31"/>
      <c r="H26" s="31"/>
      <c r="I26" s="31"/>
      <c r="J26" s="31"/>
      <c r="K26" s="31"/>
      <c r="L26" s="31"/>
      <c r="M26" s="409">
        <f>N87</f>
        <v>0</v>
      </c>
      <c r="N26" s="374"/>
      <c r="O26" s="374"/>
      <c r="P26" s="374"/>
      <c r="Q26" s="31"/>
      <c r="R26" s="32"/>
    </row>
    <row r="27" spans="2:18" s="1" customFormat="1" ht="14.25" customHeight="1">
      <c r="B27" s="30"/>
      <c r="C27" s="31"/>
      <c r="D27" s="29" t="s">
        <v>90</v>
      </c>
      <c r="E27" s="31"/>
      <c r="F27" s="31"/>
      <c r="G27" s="31"/>
      <c r="H27" s="31"/>
      <c r="I27" s="31"/>
      <c r="J27" s="31"/>
      <c r="K27" s="31"/>
      <c r="L27" s="31"/>
      <c r="M27" s="409">
        <f>N116</f>
        <v>0</v>
      </c>
      <c r="N27" s="374"/>
      <c r="O27" s="374"/>
      <c r="P27" s="374"/>
      <c r="Q27" s="31"/>
      <c r="R27" s="32"/>
    </row>
    <row r="28" spans="2:18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spans="2:18" s="1" customFormat="1" ht="24.75" customHeight="1">
      <c r="B29" s="30"/>
      <c r="C29" s="31"/>
      <c r="D29" s="105" t="s">
        <v>45</v>
      </c>
      <c r="E29" s="31"/>
      <c r="F29" s="31"/>
      <c r="G29" s="31"/>
      <c r="H29" s="31"/>
      <c r="I29" s="31"/>
      <c r="J29" s="31"/>
      <c r="K29" s="31"/>
      <c r="L29" s="31"/>
      <c r="M29" s="446">
        <f>ROUND(M26+M27,2)</f>
        <v>0</v>
      </c>
      <c r="N29" s="374"/>
      <c r="O29" s="374"/>
      <c r="P29" s="374"/>
      <c r="Q29" s="31"/>
      <c r="R29" s="32"/>
    </row>
    <row r="30" spans="2:18" s="1" customFormat="1" ht="6.75" customHeight="1">
      <c r="B30" s="30"/>
      <c r="C30" s="31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31"/>
      <c r="R30" s="32"/>
    </row>
    <row r="31" spans="2:18" s="1" customFormat="1" ht="14.25" customHeight="1">
      <c r="B31" s="30"/>
      <c r="C31" s="31"/>
      <c r="D31" s="37" t="s">
        <v>46</v>
      </c>
      <c r="E31" s="37" t="s">
        <v>47</v>
      </c>
      <c r="F31" s="38">
        <v>0.21</v>
      </c>
      <c r="G31" s="106" t="s">
        <v>48</v>
      </c>
      <c r="H31" s="444">
        <f>(SUM(BE116:BE123)+SUM(BE140:BE319))</f>
        <v>0</v>
      </c>
      <c r="I31" s="374"/>
      <c r="J31" s="374"/>
      <c r="K31" s="31"/>
      <c r="L31" s="31"/>
      <c r="M31" s="444">
        <f>ROUND((SUM(BE116:BE123)+SUM(BE140:BE319)),2)*F31</f>
        <v>0</v>
      </c>
      <c r="N31" s="374"/>
      <c r="O31" s="374"/>
      <c r="P31" s="374"/>
      <c r="Q31" s="31"/>
      <c r="R31" s="32"/>
    </row>
    <row r="32" spans="2:18" s="1" customFormat="1" ht="14.25" customHeight="1">
      <c r="B32" s="30"/>
      <c r="C32" s="31"/>
      <c r="D32" s="31"/>
      <c r="E32" s="37" t="s">
        <v>49</v>
      </c>
      <c r="F32" s="38">
        <v>0.15</v>
      </c>
      <c r="G32" s="106" t="s">
        <v>48</v>
      </c>
      <c r="H32" s="444">
        <f>(SUM(BF116:BF123)+SUM(BF140:BF319))</f>
        <v>0</v>
      </c>
      <c r="I32" s="374"/>
      <c r="J32" s="374"/>
      <c r="K32" s="31"/>
      <c r="L32" s="31"/>
      <c r="M32" s="444">
        <f>ROUND((SUM(BF116:BF123)+SUM(BF140:BF319)),2)*F32</f>
        <v>0</v>
      </c>
      <c r="N32" s="374"/>
      <c r="O32" s="374"/>
      <c r="P32" s="374"/>
      <c r="Q32" s="31"/>
      <c r="R32" s="32"/>
    </row>
    <row r="33" spans="2:18" s="1" customFormat="1" ht="14.25" customHeight="1" hidden="1">
      <c r="B33" s="30"/>
      <c r="C33" s="31"/>
      <c r="D33" s="31"/>
      <c r="E33" s="37" t="s">
        <v>50</v>
      </c>
      <c r="F33" s="38">
        <v>0.21</v>
      </c>
      <c r="G33" s="106" t="s">
        <v>48</v>
      </c>
      <c r="H33" s="444">
        <f>(SUM(BG116:BG123)+SUM(BG140:BG319))</f>
        <v>0</v>
      </c>
      <c r="I33" s="374"/>
      <c r="J33" s="374"/>
      <c r="K33" s="31"/>
      <c r="L33" s="31"/>
      <c r="M33" s="444">
        <v>0</v>
      </c>
      <c r="N33" s="374"/>
      <c r="O33" s="374"/>
      <c r="P33" s="374"/>
      <c r="Q33" s="31"/>
      <c r="R33" s="32"/>
    </row>
    <row r="34" spans="2:18" s="1" customFormat="1" ht="14.25" customHeight="1" hidden="1">
      <c r="B34" s="30"/>
      <c r="C34" s="31"/>
      <c r="D34" s="31"/>
      <c r="E34" s="37" t="s">
        <v>51</v>
      </c>
      <c r="F34" s="38">
        <v>0.15</v>
      </c>
      <c r="G34" s="106" t="s">
        <v>48</v>
      </c>
      <c r="H34" s="444">
        <f>(SUM(BH116:BH123)+SUM(BH140:BH319))</f>
        <v>0</v>
      </c>
      <c r="I34" s="374"/>
      <c r="J34" s="374"/>
      <c r="K34" s="31"/>
      <c r="L34" s="31"/>
      <c r="M34" s="444">
        <v>0</v>
      </c>
      <c r="N34" s="374"/>
      <c r="O34" s="374"/>
      <c r="P34" s="374"/>
      <c r="Q34" s="31"/>
      <c r="R34" s="32"/>
    </row>
    <row r="35" spans="2:18" s="1" customFormat="1" ht="14.25" customHeight="1" hidden="1">
      <c r="B35" s="30"/>
      <c r="C35" s="31"/>
      <c r="D35" s="31"/>
      <c r="E35" s="37" t="s">
        <v>52</v>
      </c>
      <c r="F35" s="38">
        <v>0</v>
      </c>
      <c r="G35" s="106" t="s">
        <v>48</v>
      </c>
      <c r="H35" s="444">
        <f>(SUM(BI116:BI123)+SUM(BI140:BI319))</f>
        <v>0</v>
      </c>
      <c r="I35" s="374"/>
      <c r="J35" s="374"/>
      <c r="K35" s="31"/>
      <c r="L35" s="31"/>
      <c r="M35" s="444">
        <v>0</v>
      </c>
      <c r="N35" s="374"/>
      <c r="O35" s="374"/>
      <c r="P35" s="374"/>
      <c r="Q35" s="31"/>
      <c r="R35" s="32"/>
    </row>
    <row r="36" spans="2:18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</row>
    <row r="37" spans="2:18" s="1" customFormat="1" ht="24.75" customHeight="1">
      <c r="B37" s="30"/>
      <c r="C37" s="103"/>
      <c r="D37" s="107" t="s">
        <v>53</v>
      </c>
      <c r="E37" s="70"/>
      <c r="F37" s="70"/>
      <c r="G37" s="108" t="s">
        <v>54</v>
      </c>
      <c r="H37" s="109" t="s">
        <v>55</v>
      </c>
      <c r="I37" s="70"/>
      <c r="J37" s="70"/>
      <c r="K37" s="70"/>
      <c r="L37" s="445">
        <f>SUM(M29:M35)</f>
        <v>0</v>
      </c>
      <c r="M37" s="389"/>
      <c r="N37" s="389"/>
      <c r="O37" s="389"/>
      <c r="P37" s="391"/>
      <c r="Q37" s="103"/>
      <c r="R37" s="32"/>
    </row>
    <row r="38" spans="2:18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56</v>
      </c>
      <c r="E50" s="46"/>
      <c r="F50" s="46"/>
      <c r="G50" s="46"/>
      <c r="H50" s="47"/>
      <c r="I50" s="31"/>
      <c r="J50" s="45" t="s">
        <v>57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58</v>
      </c>
      <c r="E59" s="51"/>
      <c r="F59" s="51"/>
      <c r="G59" s="52" t="s">
        <v>59</v>
      </c>
      <c r="H59" s="53"/>
      <c r="I59" s="31"/>
      <c r="J59" s="50" t="s">
        <v>58</v>
      </c>
      <c r="K59" s="51"/>
      <c r="L59" s="51"/>
      <c r="M59" s="51"/>
      <c r="N59" s="52" t="s">
        <v>59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60</v>
      </c>
      <c r="E61" s="46"/>
      <c r="F61" s="46"/>
      <c r="G61" s="46"/>
      <c r="H61" s="47"/>
      <c r="I61" s="31"/>
      <c r="J61" s="45" t="s">
        <v>61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58</v>
      </c>
      <c r="E70" s="51"/>
      <c r="F70" s="51"/>
      <c r="G70" s="52" t="s">
        <v>59</v>
      </c>
      <c r="H70" s="53"/>
      <c r="I70" s="31"/>
      <c r="J70" s="50" t="s">
        <v>58</v>
      </c>
      <c r="K70" s="51"/>
      <c r="L70" s="51"/>
      <c r="M70" s="51"/>
      <c r="N70" s="52" t="s">
        <v>59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399" t="s">
        <v>100</v>
      </c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6.75" customHeight="1">
      <c r="B78" s="30"/>
      <c r="C78" s="64" t="s">
        <v>17</v>
      </c>
      <c r="D78" s="31"/>
      <c r="E78" s="31"/>
      <c r="F78" s="382" t="str">
        <f>F6</f>
        <v>SLZN - Praha 7 Strojnická 27 - stavební úpravy 6NP</v>
      </c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1"/>
      <c r="R78" s="32"/>
    </row>
    <row r="79" spans="2:18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2"/>
    </row>
    <row r="80" spans="2:18" s="1" customFormat="1" ht="18" customHeight="1">
      <c r="B80" s="30"/>
      <c r="C80" s="25" t="s">
        <v>24</v>
      </c>
      <c r="D80" s="31"/>
      <c r="E80" s="31"/>
      <c r="F80" s="23" t="str">
        <f>F8</f>
        <v>Praha 7</v>
      </c>
      <c r="G80" s="31"/>
      <c r="H80" s="31"/>
      <c r="I80" s="31"/>
      <c r="J80" s="31"/>
      <c r="K80" s="25" t="s">
        <v>26</v>
      </c>
      <c r="L80" s="31"/>
      <c r="M80" s="439">
        <f>IF(O8="","",O8)</f>
        <v>0</v>
      </c>
      <c r="N80" s="374"/>
      <c r="O80" s="374"/>
      <c r="P80" s="374"/>
      <c r="Q80" s="31"/>
      <c r="R80" s="32"/>
    </row>
    <row r="81" spans="2:18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2"/>
    </row>
    <row r="82" spans="2:18" s="1" customFormat="1" ht="15">
      <c r="B82" s="30"/>
      <c r="C82" s="25" t="s">
        <v>29</v>
      </c>
      <c r="D82" s="31"/>
      <c r="E82" s="31"/>
      <c r="F82" s="23" t="str">
        <f>E11</f>
        <v>SLZN</v>
      </c>
      <c r="G82" s="31"/>
      <c r="H82" s="31"/>
      <c r="I82" s="31"/>
      <c r="J82" s="31"/>
      <c r="K82" s="25" t="s">
        <v>35</v>
      </c>
      <c r="L82" s="31"/>
      <c r="M82" s="405" t="str">
        <f>E17</f>
        <v>REINVEST spol. s r.p.</v>
      </c>
      <c r="N82" s="374"/>
      <c r="O82" s="374"/>
      <c r="P82" s="374"/>
      <c r="Q82" s="374"/>
      <c r="R82" s="32"/>
    </row>
    <row r="83" spans="2:18" s="1" customFormat="1" ht="14.25" customHeight="1">
      <c r="B83" s="30"/>
      <c r="C83" s="25" t="s">
        <v>33</v>
      </c>
      <c r="D83" s="31"/>
      <c r="E83" s="31"/>
      <c r="F83" s="23" t="str">
        <f>IF(E14="","",E14)</f>
        <v>Vyplň údaj</v>
      </c>
      <c r="G83" s="31"/>
      <c r="H83" s="31"/>
      <c r="I83" s="31"/>
      <c r="J83" s="31"/>
      <c r="K83" s="25" t="s">
        <v>38</v>
      </c>
      <c r="L83" s="31"/>
      <c r="M83" s="405" t="str">
        <f>E20</f>
        <v>REINVEST spol. s r.o.</v>
      </c>
      <c r="N83" s="374"/>
      <c r="O83" s="374"/>
      <c r="P83" s="374"/>
      <c r="Q83" s="374"/>
      <c r="R83" s="32"/>
    </row>
    <row r="84" spans="2:18" s="1" customFormat="1" ht="9.7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2"/>
    </row>
    <row r="85" spans="2:18" s="1" customFormat="1" ht="29.25" customHeight="1">
      <c r="B85" s="30"/>
      <c r="C85" s="443" t="s">
        <v>101</v>
      </c>
      <c r="D85" s="438"/>
      <c r="E85" s="438"/>
      <c r="F85" s="438"/>
      <c r="G85" s="438"/>
      <c r="H85" s="103"/>
      <c r="I85" s="103"/>
      <c r="J85" s="103"/>
      <c r="K85" s="103"/>
      <c r="L85" s="103"/>
      <c r="M85" s="103"/>
      <c r="N85" s="443" t="s">
        <v>102</v>
      </c>
      <c r="O85" s="374"/>
      <c r="P85" s="374"/>
      <c r="Q85" s="374"/>
      <c r="R85" s="32"/>
    </row>
    <row r="86" spans="2:18" s="1" customFormat="1" ht="9.7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2"/>
    </row>
    <row r="87" spans="2:47" s="1" customFormat="1" ht="29.25" customHeight="1">
      <c r="B87" s="30"/>
      <c r="C87" s="110" t="s">
        <v>103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78">
        <f>N140</f>
        <v>0</v>
      </c>
      <c r="O87" s="374"/>
      <c r="P87" s="374"/>
      <c r="Q87" s="374"/>
      <c r="R87" s="32"/>
      <c r="AU87" s="13" t="s">
        <v>104</v>
      </c>
    </row>
    <row r="88" spans="2:18" s="6" customFormat="1" ht="24.75" customHeight="1">
      <c r="B88" s="111"/>
      <c r="C88" s="112"/>
      <c r="D88" s="113" t="s">
        <v>105</v>
      </c>
      <c r="E88" s="112"/>
      <c r="F88" s="112"/>
      <c r="G88" s="112"/>
      <c r="H88" s="112"/>
      <c r="I88" s="112"/>
      <c r="J88" s="112"/>
      <c r="K88" s="112"/>
      <c r="L88" s="112"/>
      <c r="M88" s="112"/>
      <c r="N88" s="426">
        <f>N141</f>
        <v>0</v>
      </c>
      <c r="O88" s="440"/>
      <c r="P88" s="440"/>
      <c r="Q88" s="440"/>
      <c r="R88" s="114"/>
    </row>
    <row r="89" spans="2:18" s="7" customFormat="1" ht="19.5" customHeight="1">
      <c r="B89" s="115"/>
      <c r="C89" s="116"/>
      <c r="D89" s="91" t="s">
        <v>106</v>
      </c>
      <c r="E89" s="116"/>
      <c r="F89" s="116"/>
      <c r="G89" s="116"/>
      <c r="H89" s="116"/>
      <c r="I89" s="116"/>
      <c r="J89" s="116"/>
      <c r="K89" s="116"/>
      <c r="L89" s="116"/>
      <c r="M89" s="116"/>
      <c r="N89" s="376">
        <f>N142</f>
        <v>0</v>
      </c>
      <c r="O89" s="441"/>
      <c r="P89" s="441"/>
      <c r="Q89" s="441"/>
      <c r="R89" s="117"/>
    </row>
    <row r="90" spans="2:18" s="7" customFormat="1" ht="19.5" customHeight="1">
      <c r="B90" s="115"/>
      <c r="C90" s="116"/>
      <c r="D90" s="91" t="s">
        <v>107</v>
      </c>
      <c r="E90" s="116"/>
      <c r="F90" s="116"/>
      <c r="G90" s="116"/>
      <c r="H90" s="116"/>
      <c r="I90" s="116"/>
      <c r="J90" s="116"/>
      <c r="K90" s="116"/>
      <c r="L90" s="116"/>
      <c r="M90" s="116"/>
      <c r="N90" s="376">
        <f>N146</f>
        <v>0</v>
      </c>
      <c r="O90" s="441"/>
      <c r="P90" s="441"/>
      <c r="Q90" s="441"/>
      <c r="R90" s="117"/>
    </row>
    <row r="91" spans="2:18" s="7" customFormat="1" ht="19.5" customHeight="1">
      <c r="B91" s="115"/>
      <c r="C91" s="116"/>
      <c r="D91" s="91" t="s">
        <v>108</v>
      </c>
      <c r="E91" s="116"/>
      <c r="F91" s="116"/>
      <c r="G91" s="116"/>
      <c r="H91" s="116"/>
      <c r="I91" s="116"/>
      <c r="J91" s="116"/>
      <c r="K91" s="116"/>
      <c r="L91" s="116"/>
      <c r="M91" s="116"/>
      <c r="N91" s="376">
        <f>N152</f>
        <v>0</v>
      </c>
      <c r="O91" s="441"/>
      <c r="P91" s="441"/>
      <c r="Q91" s="441"/>
      <c r="R91" s="117"/>
    </row>
    <row r="92" spans="2:18" s="7" customFormat="1" ht="19.5" customHeight="1">
      <c r="B92" s="115"/>
      <c r="C92" s="116"/>
      <c r="D92" s="91" t="s">
        <v>109</v>
      </c>
      <c r="E92" s="116"/>
      <c r="F92" s="116"/>
      <c r="G92" s="116"/>
      <c r="H92" s="116"/>
      <c r="I92" s="116"/>
      <c r="J92" s="116"/>
      <c r="K92" s="116"/>
      <c r="L92" s="116"/>
      <c r="M92" s="116"/>
      <c r="N92" s="376">
        <f>N165</f>
        <v>0</v>
      </c>
      <c r="O92" s="441"/>
      <c r="P92" s="441"/>
      <c r="Q92" s="441"/>
      <c r="R92" s="117"/>
    </row>
    <row r="93" spans="2:18" s="6" customFormat="1" ht="24.75" customHeight="1">
      <c r="B93" s="111"/>
      <c r="C93" s="112"/>
      <c r="D93" s="113" t="s">
        <v>110</v>
      </c>
      <c r="E93" s="112"/>
      <c r="F93" s="112"/>
      <c r="G93" s="112"/>
      <c r="H93" s="112"/>
      <c r="I93" s="112"/>
      <c r="J93" s="112"/>
      <c r="K93" s="112"/>
      <c r="L93" s="112"/>
      <c r="M93" s="112"/>
      <c r="N93" s="426">
        <f>N173</f>
        <v>0</v>
      </c>
      <c r="O93" s="440"/>
      <c r="P93" s="440"/>
      <c r="Q93" s="440"/>
      <c r="R93" s="114"/>
    </row>
    <row r="94" spans="2:18" s="7" customFormat="1" ht="19.5" customHeight="1">
      <c r="B94" s="115"/>
      <c r="C94" s="116"/>
      <c r="D94" s="91" t="s">
        <v>111</v>
      </c>
      <c r="E94" s="116"/>
      <c r="F94" s="116"/>
      <c r="G94" s="116"/>
      <c r="H94" s="116"/>
      <c r="I94" s="116"/>
      <c r="J94" s="116"/>
      <c r="K94" s="116"/>
      <c r="L94" s="116"/>
      <c r="M94" s="116"/>
      <c r="N94" s="376">
        <f>N174</f>
        <v>0</v>
      </c>
      <c r="O94" s="441"/>
      <c r="P94" s="441"/>
      <c r="Q94" s="441"/>
      <c r="R94" s="117"/>
    </row>
    <row r="95" spans="2:18" s="7" customFormat="1" ht="19.5" customHeight="1">
      <c r="B95" s="115"/>
      <c r="C95" s="116"/>
      <c r="D95" s="91" t="s">
        <v>112</v>
      </c>
      <c r="E95" s="116"/>
      <c r="F95" s="116"/>
      <c r="G95" s="116"/>
      <c r="H95" s="116"/>
      <c r="I95" s="116"/>
      <c r="J95" s="116"/>
      <c r="K95" s="116"/>
      <c r="L95" s="116"/>
      <c r="M95" s="116"/>
      <c r="N95" s="376">
        <f>N176</f>
        <v>0</v>
      </c>
      <c r="O95" s="441"/>
      <c r="P95" s="441"/>
      <c r="Q95" s="441"/>
      <c r="R95" s="117"/>
    </row>
    <row r="96" spans="2:18" s="7" customFormat="1" ht="19.5" customHeight="1">
      <c r="B96" s="115"/>
      <c r="C96" s="116"/>
      <c r="D96" s="91" t="s">
        <v>113</v>
      </c>
      <c r="E96" s="116"/>
      <c r="F96" s="116"/>
      <c r="G96" s="116"/>
      <c r="H96" s="116"/>
      <c r="I96" s="116"/>
      <c r="J96" s="116"/>
      <c r="K96" s="116"/>
      <c r="L96" s="116"/>
      <c r="M96" s="116"/>
      <c r="N96" s="376">
        <f>N181</f>
        <v>0</v>
      </c>
      <c r="O96" s="441"/>
      <c r="P96" s="441"/>
      <c r="Q96" s="441"/>
      <c r="R96" s="117"/>
    </row>
    <row r="97" spans="2:18" s="7" customFormat="1" ht="19.5" customHeight="1">
      <c r="B97" s="115"/>
      <c r="C97" s="116"/>
      <c r="D97" s="91" t="s">
        <v>114</v>
      </c>
      <c r="E97" s="116"/>
      <c r="F97" s="116"/>
      <c r="G97" s="116"/>
      <c r="H97" s="116"/>
      <c r="I97" s="116"/>
      <c r="J97" s="116"/>
      <c r="K97" s="116"/>
      <c r="L97" s="116"/>
      <c r="M97" s="116"/>
      <c r="N97" s="376">
        <f>N183</f>
        <v>0</v>
      </c>
      <c r="O97" s="441"/>
      <c r="P97" s="441"/>
      <c r="Q97" s="441"/>
      <c r="R97" s="117"/>
    </row>
    <row r="98" spans="2:18" s="7" customFormat="1" ht="19.5" customHeight="1">
      <c r="B98" s="115"/>
      <c r="C98" s="116"/>
      <c r="D98" s="91" t="s">
        <v>115</v>
      </c>
      <c r="E98" s="116"/>
      <c r="F98" s="116"/>
      <c r="G98" s="116"/>
      <c r="H98" s="116"/>
      <c r="I98" s="116"/>
      <c r="J98" s="116"/>
      <c r="K98" s="116"/>
      <c r="L98" s="116"/>
      <c r="M98" s="116"/>
      <c r="N98" s="376">
        <f>N188</f>
        <v>0</v>
      </c>
      <c r="O98" s="441"/>
      <c r="P98" s="441"/>
      <c r="Q98" s="441"/>
      <c r="R98" s="117"/>
    </row>
    <row r="99" spans="2:18" s="7" customFormat="1" ht="19.5" customHeight="1">
      <c r="B99" s="115"/>
      <c r="C99" s="116"/>
      <c r="D99" s="91" t="s">
        <v>116</v>
      </c>
      <c r="E99" s="116"/>
      <c r="F99" s="116"/>
      <c r="G99" s="116"/>
      <c r="H99" s="116"/>
      <c r="I99" s="116"/>
      <c r="J99" s="116"/>
      <c r="K99" s="116"/>
      <c r="L99" s="116"/>
      <c r="M99" s="116"/>
      <c r="N99" s="376">
        <f>N197</f>
        <v>0</v>
      </c>
      <c r="O99" s="441"/>
      <c r="P99" s="441"/>
      <c r="Q99" s="441"/>
      <c r="R99" s="117"/>
    </row>
    <row r="100" spans="2:18" s="7" customFormat="1" ht="19.5" customHeight="1">
      <c r="B100" s="115"/>
      <c r="C100" s="116"/>
      <c r="D100" s="91" t="s">
        <v>117</v>
      </c>
      <c r="E100" s="116"/>
      <c r="F100" s="116"/>
      <c r="G100" s="116"/>
      <c r="H100" s="116"/>
      <c r="I100" s="116"/>
      <c r="J100" s="116"/>
      <c r="K100" s="116"/>
      <c r="L100" s="116"/>
      <c r="M100" s="116"/>
      <c r="N100" s="376">
        <f>N206</f>
        <v>0</v>
      </c>
      <c r="O100" s="441"/>
      <c r="P100" s="441"/>
      <c r="Q100" s="441"/>
      <c r="R100" s="117"/>
    </row>
    <row r="101" spans="2:18" s="7" customFormat="1" ht="19.5" customHeight="1">
      <c r="B101" s="115"/>
      <c r="C101" s="116"/>
      <c r="D101" s="91" t="s">
        <v>118</v>
      </c>
      <c r="E101" s="116"/>
      <c r="F101" s="116"/>
      <c r="G101" s="116"/>
      <c r="H101" s="116"/>
      <c r="I101" s="116"/>
      <c r="J101" s="116"/>
      <c r="K101" s="116"/>
      <c r="L101" s="116"/>
      <c r="M101" s="116"/>
      <c r="N101" s="376">
        <f>N208</f>
        <v>0</v>
      </c>
      <c r="O101" s="441"/>
      <c r="P101" s="441"/>
      <c r="Q101" s="441"/>
      <c r="R101" s="117"/>
    </row>
    <row r="102" spans="2:18" s="7" customFormat="1" ht="19.5" customHeight="1">
      <c r="B102" s="115"/>
      <c r="C102" s="116"/>
      <c r="D102" s="91" t="s">
        <v>119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376">
        <f>N228</f>
        <v>0</v>
      </c>
      <c r="O102" s="441"/>
      <c r="P102" s="441"/>
      <c r="Q102" s="441"/>
      <c r="R102" s="117"/>
    </row>
    <row r="103" spans="2:18" s="7" customFormat="1" ht="19.5" customHeight="1">
      <c r="B103" s="115"/>
      <c r="C103" s="116"/>
      <c r="D103" s="91" t="s">
        <v>120</v>
      </c>
      <c r="E103" s="116"/>
      <c r="F103" s="116"/>
      <c r="G103" s="116"/>
      <c r="H103" s="116"/>
      <c r="I103" s="116"/>
      <c r="J103" s="116"/>
      <c r="K103" s="116"/>
      <c r="L103" s="116"/>
      <c r="M103" s="116"/>
      <c r="N103" s="376">
        <f>N231</f>
        <v>0</v>
      </c>
      <c r="O103" s="441"/>
      <c r="P103" s="441"/>
      <c r="Q103" s="441"/>
      <c r="R103" s="117"/>
    </row>
    <row r="104" spans="2:18" s="7" customFormat="1" ht="19.5" customHeight="1">
      <c r="B104" s="115"/>
      <c r="C104" s="116"/>
      <c r="D104" s="91" t="s">
        <v>121</v>
      </c>
      <c r="E104" s="116"/>
      <c r="F104" s="116"/>
      <c r="G104" s="116"/>
      <c r="H104" s="116"/>
      <c r="I104" s="116"/>
      <c r="J104" s="116"/>
      <c r="K104" s="116"/>
      <c r="L104" s="116"/>
      <c r="M104" s="116"/>
      <c r="N104" s="376">
        <f>N233</f>
        <v>0</v>
      </c>
      <c r="O104" s="441"/>
      <c r="P104" s="441"/>
      <c r="Q104" s="441"/>
      <c r="R104" s="117"/>
    </row>
    <row r="105" spans="2:18" s="7" customFormat="1" ht="19.5" customHeight="1">
      <c r="B105" s="115"/>
      <c r="C105" s="116"/>
      <c r="D105" s="91" t="s">
        <v>122</v>
      </c>
      <c r="E105" s="116"/>
      <c r="F105" s="116"/>
      <c r="G105" s="116"/>
      <c r="H105" s="116"/>
      <c r="I105" s="116"/>
      <c r="J105" s="116"/>
      <c r="K105" s="116"/>
      <c r="L105" s="116"/>
      <c r="M105" s="116"/>
      <c r="N105" s="376">
        <f>N235</f>
        <v>0</v>
      </c>
      <c r="O105" s="441"/>
      <c r="P105" s="441"/>
      <c r="Q105" s="441"/>
      <c r="R105" s="117"/>
    </row>
    <row r="106" spans="2:18" s="7" customFormat="1" ht="19.5" customHeight="1">
      <c r="B106" s="115"/>
      <c r="C106" s="116"/>
      <c r="D106" s="91" t="s">
        <v>123</v>
      </c>
      <c r="E106" s="116"/>
      <c r="F106" s="116"/>
      <c r="G106" s="116"/>
      <c r="H106" s="116"/>
      <c r="I106" s="116"/>
      <c r="J106" s="116"/>
      <c r="K106" s="116"/>
      <c r="L106" s="116"/>
      <c r="M106" s="116"/>
      <c r="N106" s="376">
        <f>N251</f>
        <v>0</v>
      </c>
      <c r="O106" s="441"/>
      <c r="P106" s="441"/>
      <c r="Q106" s="441"/>
      <c r="R106" s="117"/>
    </row>
    <row r="107" spans="2:18" s="7" customFormat="1" ht="19.5" customHeight="1">
      <c r="B107" s="115"/>
      <c r="C107" s="116"/>
      <c r="D107" s="91" t="s">
        <v>124</v>
      </c>
      <c r="E107" s="116"/>
      <c r="F107" s="116"/>
      <c r="G107" s="116"/>
      <c r="H107" s="116"/>
      <c r="I107" s="116"/>
      <c r="J107" s="116"/>
      <c r="K107" s="116"/>
      <c r="L107" s="116"/>
      <c r="M107" s="116"/>
      <c r="N107" s="376">
        <f>N277</f>
        <v>0</v>
      </c>
      <c r="O107" s="441"/>
      <c r="P107" s="441"/>
      <c r="Q107" s="441"/>
      <c r="R107" s="117"/>
    </row>
    <row r="108" spans="2:18" s="7" customFormat="1" ht="19.5" customHeight="1">
      <c r="B108" s="115"/>
      <c r="C108" s="116"/>
      <c r="D108" s="91" t="s">
        <v>125</v>
      </c>
      <c r="E108" s="116"/>
      <c r="F108" s="116"/>
      <c r="G108" s="116"/>
      <c r="H108" s="116"/>
      <c r="I108" s="116"/>
      <c r="J108" s="116"/>
      <c r="K108" s="116"/>
      <c r="L108" s="116"/>
      <c r="M108" s="116"/>
      <c r="N108" s="376">
        <f>N287</f>
        <v>0</v>
      </c>
      <c r="O108" s="441"/>
      <c r="P108" s="441"/>
      <c r="Q108" s="441"/>
      <c r="R108" s="117"/>
    </row>
    <row r="109" spans="2:18" s="7" customFormat="1" ht="19.5" customHeight="1">
      <c r="B109" s="115"/>
      <c r="C109" s="116"/>
      <c r="D109" s="91" t="s">
        <v>126</v>
      </c>
      <c r="E109" s="116"/>
      <c r="F109" s="116"/>
      <c r="G109" s="116"/>
      <c r="H109" s="116"/>
      <c r="I109" s="116"/>
      <c r="J109" s="116"/>
      <c r="K109" s="116"/>
      <c r="L109" s="116"/>
      <c r="M109" s="116"/>
      <c r="N109" s="376">
        <f>N291</f>
        <v>0</v>
      </c>
      <c r="O109" s="441"/>
      <c r="P109" s="441"/>
      <c r="Q109" s="441"/>
      <c r="R109" s="117"/>
    </row>
    <row r="110" spans="2:18" s="7" customFormat="1" ht="19.5" customHeight="1">
      <c r="B110" s="115"/>
      <c r="C110" s="116"/>
      <c r="D110" s="91" t="s">
        <v>127</v>
      </c>
      <c r="E110" s="116"/>
      <c r="F110" s="116"/>
      <c r="G110" s="116"/>
      <c r="H110" s="116"/>
      <c r="I110" s="116"/>
      <c r="J110" s="116"/>
      <c r="K110" s="116"/>
      <c r="L110" s="116"/>
      <c r="M110" s="116"/>
      <c r="N110" s="376">
        <f>N300</f>
        <v>0</v>
      </c>
      <c r="O110" s="441"/>
      <c r="P110" s="441"/>
      <c r="Q110" s="441"/>
      <c r="R110" s="117"/>
    </row>
    <row r="111" spans="2:18" s="7" customFormat="1" ht="19.5" customHeight="1">
      <c r="B111" s="115"/>
      <c r="C111" s="116"/>
      <c r="D111" s="91" t="s">
        <v>128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376">
        <f>N304</f>
        <v>0</v>
      </c>
      <c r="O111" s="441"/>
      <c r="P111" s="441"/>
      <c r="Q111" s="441"/>
      <c r="R111" s="117"/>
    </row>
    <row r="112" spans="2:18" s="7" customFormat="1" ht="19.5" customHeight="1">
      <c r="B112" s="115"/>
      <c r="C112" s="116"/>
      <c r="D112" s="91" t="s">
        <v>129</v>
      </c>
      <c r="E112" s="116"/>
      <c r="F112" s="116"/>
      <c r="G112" s="116"/>
      <c r="H112" s="116"/>
      <c r="I112" s="116"/>
      <c r="J112" s="116"/>
      <c r="K112" s="116"/>
      <c r="L112" s="116"/>
      <c r="M112" s="116"/>
      <c r="N112" s="376">
        <f>N307</f>
        <v>0</v>
      </c>
      <c r="O112" s="441"/>
      <c r="P112" s="441"/>
      <c r="Q112" s="441"/>
      <c r="R112" s="117"/>
    </row>
    <row r="113" spans="2:18" s="6" customFormat="1" ht="24.75" customHeight="1">
      <c r="B113" s="111"/>
      <c r="C113" s="112"/>
      <c r="D113" s="113" t="s">
        <v>130</v>
      </c>
      <c r="E113" s="112"/>
      <c r="F113" s="112"/>
      <c r="G113" s="112"/>
      <c r="H113" s="112"/>
      <c r="I113" s="112"/>
      <c r="J113" s="112"/>
      <c r="K113" s="112"/>
      <c r="L113" s="112"/>
      <c r="M113" s="112"/>
      <c r="N113" s="426">
        <f>N310</f>
        <v>0</v>
      </c>
      <c r="O113" s="440"/>
      <c r="P113" s="440"/>
      <c r="Q113" s="440"/>
      <c r="R113" s="114"/>
    </row>
    <row r="114" spans="2:18" s="7" customFormat="1" ht="19.5" customHeight="1">
      <c r="B114" s="115"/>
      <c r="C114" s="116"/>
      <c r="D114" s="91" t="s">
        <v>131</v>
      </c>
      <c r="E114" s="116"/>
      <c r="F114" s="116"/>
      <c r="G114" s="116"/>
      <c r="H114" s="116"/>
      <c r="I114" s="116"/>
      <c r="J114" s="116"/>
      <c r="K114" s="116"/>
      <c r="L114" s="116"/>
      <c r="M114" s="116"/>
      <c r="N114" s="376">
        <f>N314</f>
        <v>0</v>
      </c>
      <c r="O114" s="441"/>
      <c r="P114" s="441"/>
      <c r="Q114" s="441"/>
      <c r="R114" s="117"/>
    </row>
    <row r="115" spans="2:18" s="1" customFormat="1" ht="21.75" customHeight="1"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2"/>
    </row>
    <row r="116" spans="2:21" s="1" customFormat="1" ht="29.25" customHeight="1">
      <c r="B116" s="30"/>
      <c r="C116" s="110" t="s">
        <v>132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442">
        <f>ROUND(N117+N118+N119+N120+N121+N122,2)</f>
        <v>0</v>
      </c>
      <c r="O116" s="374"/>
      <c r="P116" s="374"/>
      <c r="Q116" s="374"/>
      <c r="R116" s="32"/>
      <c r="T116" s="118"/>
      <c r="U116" s="119" t="s">
        <v>46</v>
      </c>
    </row>
    <row r="117" spans="2:65" s="1" customFormat="1" ht="18" customHeight="1">
      <c r="B117" s="120"/>
      <c r="C117" s="121"/>
      <c r="D117" s="373" t="s">
        <v>133</v>
      </c>
      <c r="E117" s="437"/>
      <c r="F117" s="437"/>
      <c r="G117" s="437"/>
      <c r="H117" s="437"/>
      <c r="I117" s="121"/>
      <c r="J117" s="121"/>
      <c r="K117" s="121"/>
      <c r="L117" s="121"/>
      <c r="M117" s="121"/>
      <c r="N117" s="375">
        <f>ROUND(N87*T117,2)</f>
        <v>0</v>
      </c>
      <c r="O117" s="437"/>
      <c r="P117" s="437"/>
      <c r="Q117" s="437"/>
      <c r="R117" s="122"/>
      <c r="S117" s="123"/>
      <c r="T117" s="124"/>
      <c r="U117" s="125" t="s">
        <v>47</v>
      </c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7" t="s">
        <v>134</v>
      </c>
      <c r="AZ117" s="126"/>
      <c r="BA117" s="126"/>
      <c r="BB117" s="126"/>
      <c r="BC117" s="126"/>
      <c r="BD117" s="126"/>
      <c r="BE117" s="128">
        <f aca="true" t="shared" si="0" ref="BE117:BE122">IF(U117="základní",N117,0)</f>
        <v>0</v>
      </c>
      <c r="BF117" s="128">
        <f aca="true" t="shared" si="1" ref="BF117:BF122">IF(U117="snížená",N117,0)</f>
        <v>0</v>
      </c>
      <c r="BG117" s="128">
        <f aca="true" t="shared" si="2" ref="BG117:BG122">IF(U117="zákl. přenesená",N117,0)</f>
        <v>0</v>
      </c>
      <c r="BH117" s="128">
        <f aca="true" t="shared" si="3" ref="BH117:BH122">IF(U117="sníž. přenesená",N117,0)</f>
        <v>0</v>
      </c>
      <c r="BI117" s="128">
        <f aca="true" t="shared" si="4" ref="BI117:BI122">IF(U117="nulová",N117,0)</f>
        <v>0</v>
      </c>
      <c r="BJ117" s="127" t="s">
        <v>23</v>
      </c>
      <c r="BK117" s="126"/>
      <c r="BL117" s="126"/>
      <c r="BM117" s="126"/>
    </row>
    <row r="118" spans="2:65" s="1" customFormat="1" ht="18" customHeight="1">
      <c r="B118" s="120"/>
      <c r="C118" s="121"/>
      <c r="D118" s="373" t="s">
        <v>135</v>
      </c>
      <c r="E118" s="437"/>
      <c r="F118" s="437"/>
      <c r="G118" s="437"/>
      <c r="H118" s="437"/>
      <c r="I118" s="121"/>
      <c r="J118" s="121"/>
      <c r="K118" s="121"/>
      <c r="L118" s="121"/>
      <c r="M118" s="121"/>
      <c r="N118" s="375">
        <f>ROUND(N87*T118,2)</f>
        <v>0</v>
      </c>
      <c r="O118" s="437"/>
      <c r="P118" s="437"/>
      <c r="Q118" s="437"/>
      <c r="R118" s="122"/>
      <c r="S118" s="123"/>
      <c r="T118" s="124"/>
      <c r="U118" s="125" t="s">
        <v>47</v>
      </c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7" t="s">
        <v>134</v>
      </c>
      <c r="AZ118" s="126"/>
      <c r="BA118" s="126"/>
      <c r="BB118" s="126"/>
      <c r="BC118" s="126"/>
      <c r="BD118" s="126"/>
      <c r="BE118" s="128">
        <f t="shared" si="0"/>
        <v>0</v>
      </c>
      <c r="BF118" s="128">
        <f t="shared" si="1"/>
        <v>0</v>
      </c>
      <c r="BG118" s="128">
        <f t="shared" si="2"/>
        <v>0</v>
      </c>
      <c r="BH118" s="128">
        <f t="shared" si="3"/>
        <v>0</v>
      </c>
      <c r="BI118" s="128">
        <f t="shared" si="4"/>
        <v>0</v>
      </c>
      <c r="BJ118" s="127" t="s">
        <v>23</v>
      </c>
      <c r="BK118" s="126"/>
      <c r="BL118" s="126"/>
      <c r="BM118" s="126"/>
    </row>
    <row r="119" spans="2:65" s="1" customFormat="1" ht="18" customHeight="1">
      <c r="B119" s="120"/>
      <c r="C119" s="121"/>
      <c r="D119" s="373" t="s">
        <v>136</v>
      </c>
      <c r="E119" s="437"/>
      <c r="F119" s="437"/>
      <c r="G119" s="437"/>
      <c r="H119" s="437"/>
      <c r="I119" s="121"/>
      <c r="J119" s="121"/>
      <c r="K119" s="121"/>
      <c r="L119" s="121"/>
      <c r="M119" s="121"/>
      <c r="N119" s="375">
        <f>ROUND(N87*T119,2)</f>
        <v>0</v>
      </c>
      <c r="O119" s="437"/>
      <c r="P119" s="437"/>
      <c r="Q119" s="437"/>
      <c r="R119" s="122"/>
      <c r="S119" s="123"/>
      <c r="T119" s="124"/>
      <c r="U119" s="125" t="s">
        <v>47</v>
      </c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7" t="s">
        <v>134</v>
      </c>
      <c r="AZ119" s="126"/>
      <c r="BA119" s="126"/>
      <c r="BB119" s="126"/>
      <c r="BC119" s="126"/>
      <c r="BD119" s="126"/>
      <c r="BE119" s="128">
        <f t="shared" si="0"/>
        <v>0</v>
      </c>
      <c r="BF119" s="128">
        <f t="shared" si="1"/>
        <v>0</v>
      </c>
      <c r="BG119" s="128">
        <f t="shared" si="2"/>
        <v>0</v>
      </c>
      <c r="BH119" s="128">
        <f t="shared" si="3"/>
        <v>0</v>
      </c>
      <c r="BI119" s="128">
        <f t="shared" si="4"/>
        <v>0</v>
      </c>
      <c r="BJ119" s="127" t="s">
        <v>23</v>
      </c>
      <c r="BK119" s="126"/>
      <c r="BL119" s="126"/>
      <c r="BM119" s="126"/>
    </row>
    <row r="120" spans="2:65" s="1" customFormat="1" ht="18" customHeight="1">
      <c r="B120" s="120"/>
      <c r="C120" s="121"/>
      <c r="D120" s="373" t="s">
        <v>137</v>
      </c>
      <c r="E120" s="437"/>
      <c r="F120" s="437"/>
      <c r="G120" s="437"/>
      <c r="H120" s="437"/>
      <c r="I120" s="121"/>
      <c r="J120" s="121"/>
      <c r="K120" s="121"/>
      <c r="L120" s="121"/>
      <c r="M120" s="121"/>
      <c r="N120" s="375">
        <f>ROUND(N87*T120,2)</f>
        <v>0</v>
      </c>
      <c r="O120" s="437"/>
      <c r="P120" s="437"/>
      <c r="Q120" s="437"/>
      <c r="R120" s="122"/>
      <c r="S120" s="123"/>
      <c r="T120" s="124"/>
      <c r="U120" s="125" t="s">
        <v>47</v>
      </c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7" t="s">
        <v>134</v>
      </c>
      <c r="AZ120" s="126"/>
      <c r="BA120" s="126"/>
      <c r="BB120" s="126"/>
      <c r="BC120" s="126"/>
      <c r="BD120" s="126"/>
      <c r="BE120" s="128">
        <f t="shared" si="0"/>
        <v>0</v>
      </c>
      <c r="BF120" s="128">
        <f t="shared" si="1"/>
        <v>0</v>
      </c>
      <c r="BG120" s="128">
        <f t="shared" si="2"/>
        <v>0</v>
      </c>
      <c r="BH120" s="128">
        <f t="shared" si="3"/>
        <v>0</v>
      </c>
      <c r="BI120" s="128">
        <f t="shared" si="4"/>
        <v>0</v>
      </c>
      <c r="BJ120" s="127" t="s">
        <v>23</v>
      </c>
      <c r="BK120" s="126"/>
      <c r="BL120" s="126"/>
      <c r="BM120" s="126"/>
    </row>
    <row r="121" spans="2:65" s="1" customFormat="1" ht="18" customHeight="1">
      <c r="B121" s="120"/>
      <c r="C121" s="121"/>
      <c r="D121" s="373" t="s">
        <v>138</v>
      </c>
      <c r="E121" s="437"/>
      <c r="F121" s="437"/>
      <c r="G121" s="437"/>
      <c r="H121" s="437"/>
      <c r="I121" s="121"/>
      <c r="J121" s="121"/>
      <c r="K121" s="121"/>
      <c r="L121" s="121"/>
      <c r="M121" s="121"/>
      <c r="N121" s="375">
        <f>ROUND(N87*T121,2)</f>
        <v>0</v>
      </c>
      <c r="O121" s="437"/>
      <c r="P121" s="437"/>
      <c r="Q121" s="437"/>
      <c r="R121" s="122"/>
      <c r="S121" s="123"/>
      <c r="T121" s="124"/>
      <c r="U121" s="125" t="s">
        <v>47</v>
      </c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7" t="s">
        <v>134</v>
      </c>
      <c r="AZ121" s="126"/>
      <c r="BA121" s="126"/>
      <c r="BB121" s="126"/>
      <c r="BC121" s="126"/>
      <c r="BD121" s="126"/>
      <c r="BE121" s="128">
        <f t="shared" si="0"/>
        <v>0</v>
      </c>
      <c r="BF121" s="128">
        <f t="shared" si="1"/>
        <v>0</v>
      </c>
      <c r="BG121" s="128">
        <f t="shared" si="2"/>
        <v>0</v>
      </c>
      <c r="BH121" s="128">
        <f t="shared" si="3"/>
        <v>0</v>
      </c>
      <c r="BI121" s="128">
        <f t="shared" si="4"/>
        <v>0</v>
      </c>
      <c r="BJ121" s="127" t="s">
        <v>23</v>
      </c>
      <c r="BK121" s="126"/>
      <c r="BL121" s="126"/>
      <c r="BM121" s="126"/>
    </row>
    <row r="122" spans="2:65" s="1" customFormat="1" ht="18" customHeight="1">
      <c r="B122" s="120"/>
      <c r="C122" s="121"/>
      <c r="D122" s="129" t="s">
        <v>139</v>
      </c>
      <c r="E122" s="121"/>
      <c r="F122" s="121"/>
      <c r="G122" s="121"/>
      <c r="H122" s="121"/>
      <c r="I122" s="121"/>
      <c r="J122" s="121"/>
      <c r="K122" s="121"/>
      <c r="L122" s="121"/>
      <c r="M122" s="121"/>
      <c r="N122" s="375">
        <f>ROUND(N87*T122,2)</f>
        <v>0</v>
      </c>
      <c r="O122" s="437"/>
      <c r="P122" s="437"/>
      <c r="Q122" s="437"/>
      <c r="R122" s="122"/>
      <c r="S122" s="123"/>
      <c r="T122" s="130"/>
      <c r="U122" s="131" t="s">
        <v>47</v>
      </c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7" t="s">
        <v>140</v>
      </c>
      <c r="AZ122" s="126"/>
      <c r="BA122" s="126"/>
      <c r="BB122" s="126"/>
      <c r="BC122" s="126"/>
      <c r="BD122" s="126"/>
      <c r="BE122" s="128">
        <f t="shared" si="0"/>
        <v>0</v>
      </c>
      <c r="BF122" s="128">
        <f t="shared" si="1"/>
        <v>0</v>
      </c>
      <c r="BG122" s="128">
        <f t="shared" si="2"/>
        <v>0</v>
      </c>
      <c r="BH122" s="128">
        <f t="shared" si="3"/>
        <v>0</v>
      </c>
      <c r="BI122" s="128">
        <f t="shared" si="4"/>
        <v>0</v>
      </c>
      <c r="BJ122" s="127" t="s">
        <v>23</v>
      </c>
      <c r="BK122" s="126"/>
      <c r="BL122" s="126"/>
      <c r="BM122" s="126"/>
    </row>
    <row r="123" spans="2:18" s="1" customFormat="1" ht="13.5"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2"/>
    </row>
    <row r="124" spans="2:18" s="1" customFormat="1" ht="29.25" customHeight="1">
      <c r="B124" s="30"/>
      <c r="C124" s="102" t="s">
        <v>95</v>
      </c>
      <c r="D124" s="103"/>
      <c r="E124" s="103"/>
      <c r="F124" s="103"/>
      <c r="G124" s="103"/>
      <c r="H124" s="103"/>
      <c r="I124" s="103"/>
      <c r="J124" s="103"/>
      <c r="K124" s="103"/>
      <c r="L124" s="370">
        <f>ROUND(SUM(N87+N116),2)</f>
        <v>0</v>
      </c>
      <c r="M124" s="438"/>
      <c r="N124" s="438"/>
      <c r="O124" s="438"/>
      <c r="P124" s="438"/>
      <c r="Q124" s="438"/>
      <c r="R124" s="32"/>
    </row>
    <row r="125" spans="2:18" s="1" customFormat="1" ht="6.75" customHeight="1">
      <c r="B125" s="54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6"/>
    </row>
    <row r="129" spans="2:18" s="1" customFormat="1" ht="6.75" customHeight="1">
      <c r="B129" s="57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9"/>
    </row>
    <row r="130" spans="2:18" s="1" customFormat="1" ht="36.75" customHeight="1">
      <c r="B130" s="30"/>
      <c r="C130" s="399" t="s">
        <v>141</v>
      </c>
      <c r="D130" s="374"/>
      <c r="E130" s="374"/>
      <c r="F130" s="374"/>
      <c r="G130" s="374"/>
      <c r="H130" s="374"/>
      <c r="I130" s="374"/>
      <c r="J130" s="374"/>
      <c r="K130" s="374"/>
      <c r="L130" s="374"/>
      <c r="M130" s="374"/>
      <c r="N130" s="374"/>
      <c r="O130" s="374"/>
      <c r="P130" s="374"/>
      <c r="Q130" s="374"/>
      <c r="R130" s="32"/>
    </row>
    <row r="131" spans="2:18" s="1" customFormat="1" ht="6.75" customHeight="1">
      <c r="B131" s="30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2"/>
    </row>
    <row r="132" spans="2:18" s="1" customFormat="1" ht="36.75" customHeight="1">
      <c r="B132" s="30"/>
      <c r="C132" s="64" t="s">
        <v>17</v>
      </c>
      <c r="D132" s="31"/>
      <c r="E132" s="31"/>
      <c r="F132" s="382" t="str">
        <f>F6</f>
        <v>SLZN - Praha 7 Strojnická 27 - stavební úpravy 6NP</v>
      </c>
      <c r="G132" s="374"/>
      <c r="H132" s="374"/>
      <c r="I132" s="374"/>
      <c r="J132" s="374"/>
      <c r="K132" s="374"/>
      <c r="L132" s="374"/>
      <c r="M132" s="374"/>
      <c r="N132" s="374"/>
      <c r="O132" s="374"/>
      <c r="P132" s="374"/>
      <c r="Q132" s="31"/>
      <c r="R132" s="32"/>
    </row>
    <row r="133" spans="2:18" s="1" customFormat="1" ht="6.75" customHeight="1">
      <c r="B133" s="30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2"/>
    </row>
    <row r="134" spans="2:18" s="1" customFormat="1" ht="18" customHeight="1">
      <c r="B134" s="30"/>
      <c r="C134" s="25" t="s">
        <v>24</v>
      </c>
      <c r="D134" s="31"/>
      <c r="E134" s="31"/>
      <c r="F134" s="23" t="str">
        <f>F8</f>
        <v>Praha 7</v>
      </c>
      <c r="G134" s="31"/>
      <c r="H134" s="31"/>
      <c r="I134" s="31"/>
      <c r="J134" s="31"/>
      <c r="K134" s="25" t="s">
        <v>26</v>
      </c>
      <c r="L134" s="31"/>
      <c r="M134" s="439">
        <f>IF(O8="","",O8)</f>
        <v>0</v>
      </c>
      <c r="N134" s="374"/>
      <c r="O134" s="374"/>
      <c r="P134" s="374"/>
      <c r="Q134" s="31"/>
      <c r="R134" s="32"/>
    </row>
    <row r="135" spans="2:18" s="1" customFormat="1" ht="6.75" customHeight="1">
      <c r="B135" s="30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2"/>
    </row>
    <row r="136" spans="2:18" s="1" customFormat="1" ht="15">
      <c r="B136" s="30"/>
      <c r="C136" s="25" t="s">
        <v>29</v>
      </c>
      <c r="D136" s="31"/>
      <c r="E136" s="31"/>
      <c r="F136" s="23" t="str">
        <f>E11</f>
        <v>SLZN</v>
      </c>
      <c r="G136" s="31"/>
      <c r="H136" s="31"/>
      <c r="I136" s="31"/>
      <c r="J136" s="31"/>
      <c r="K136" s="25" t="s">
        <v>35</v>
      </c>
      <c r="L136" s="31"/>
      <c r="M136" s="405" t="str">
        <f>E17</f>
        <v>REINVEST spol. s r.p.</v>
      </c>
      <c r="N136" s="374"/>
      <c r="O136" s="374"/>
      <c r="P136" s="374"/>
      <c r="Q136" s="374"/>
      <c r="R136" s="32"/>
    </row>
    <row r="137" spans="2:18" s="1" customFormat="1" ht="14.25" customHeight="1">
      <c r="B137" s="30"/>
      <c r="C137" s="25" t="s">
        <v>33</v>
      </c>
      <c r="D137" s="31"/>
      <c r="E137" s="31"/>
      <c r="F137" s="23" t="str">
        <f>IF(E14="","",E14)</f>
        <v>Vyplň údaj</v>
      </c>
      <c r="G137" s="31"/>
      <c r="H137" s="31"/>
      <c r="I137" s="31"/>
      <c r="J137" s="31"/>
      <c r="K137" s="25" t="s">
        <v>38</v>
      </c>
      <c r="L137" s="31"/>
      <c r="M137" s="405" t="str">
        <f>E20</f>
        <v>REINVEST spol. s r.o.</v>
      </c>
      <c r="N137" s="374"/>
      <c r="O137" s="374"/>
      <c r="P137" s="374"/>
      <c r="Q137" s="374"/>
      <c r="R137" s="32"/>
    </row>
    <row r="138" spans="2:18" s="1" customFormat="1" ht="9.75" customHeight="1">
      <c r="B138" s="30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2"/>
    </row>
    <row r="139" spans="2:27" s="8" customFormat="1" ht="29.25" customHeight="1">
      <c r="B139" s="132"/>
      <c r="C139" s="133" t="s">
        <v>142</v>
      </c>
      <c r="D139" s="134" t="s">
        <v>143</v>
      </c>
      <c r="E139" s="134" t="s">
        <v>64</v>
      </c>
      <c r="F139" s="433" t="s">
        <v>144</v>
      </c>
      <c r="G139" s="434"/>
      <c r="H139" s="434"/>
      <c r="I139" s="434"/>
      <c r="J139" s="134" t="s">
        <v>145</v>
      </c>
      <c r="K139" s="134" t="s">
        <v>146</v>
      </c>
      <c r="L139" s="435" t="s">
        <v>147</v>
      </c>
      <c r="M139" s="434"/>
      <c r="N139" s="433" t="s">
        <v>102</v>
      </c>
      <c r="O139" s="434"/>
      <c r="P139" s="434"/>
      <c r="Q139" s="436"/>
      <c r="R139" s="135"/>
      <c r="T139" s="71" t="s">
        <v>148</v>
      </c>
      <c r="U139" s="72" t="s">
        <v>46</v>
      </c>
      <c r="V139" s="72" t="s">
        <v>149</v>
      </c>
      <c r="W139" s="72" t="s">
        <v>150</v>
      </c>
      <c r="X139" s="72" t="s">
        <v>151</v>
      </c>
      <c r="Y139" s="72" t="s">
        <v>152</v>
      </c>
      <c r="Z139" s="72" t="s">
        <v>153</v>
      </c>
      <c r="AA139" s="73" t="s">
        <v>154</v>
      </c>
    </row>
    <row r="140" spans="2:63" s="1" customFormat="1" ht="29.25" customHeight="1">
      <c r="B140" s="30"/>
      <c r="C140" s="75" t="s">
        <v>99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423">
        <f>BK140</f>
        <v>0</v>
      </c>
      <c r="O140" s="424"/>
      <c r="P140" s="424"/>
      <c r="Q140" s="424"/>
      <c r="R140" s="32"/>
      <c r="T140" s="74"/>
      <c r="U140" s="46"/>
      <c r="V140" s="46"/>
      <c r="W140" s="136">
        <f>W141+W173+W310+W320</f>
        <v>0</v>
      </c>
      <c r="X140" s="46"/>
      <c r="Y140" s="136">
        <f>Y141+Y173+Y310+Y320</f>
        <v>275.19118533</v>
      </c>
      <c r="Z140" s="46"/>
      <c r="AA140" s="137">
        <f>AA141+AA173+AA310+AA320</f>
        <v>484.847468</v>
      </c>
      <c r="AT140" s="13" t="s">
        <v>81</v>
      </c>
      <c r="AU140" s="13" t="s">
        <v>104</v>
      </c>
      <c r="BK140" s="138">
        <f>BK141+BK173+BK310+BK320</f>
        <v>0</v>
      </c>
    </row>
    <row r="141" spans="2:63" s="9" customFormat="1" ht="36.75" customHeight="1">
      <c r="B141" s="139"/>
      <c r="C141" s="140"/>
      <c r="D141" s="141" t="s">
        <v>105</v>
      </c>
      <c r="E141" s="141"/>
      <c r="F141" s="141"/>
      <c r="G141" s="141"/>
      <c r="H141" s="141"/>
      <c r="I141" s="141"/>
      <c r="J141" s="141"/>
      <c r="K141" s="141"/>
      <c r="L141" s="141"/>
      <c r="M141" s="141"/>
      <c r="N141" s="425">
        <f>BK141</f>
        <v>0</v>
      </c>
      <c r="O141" s="426"/>
      <c r="P141" s="426"/>
      <c r="Q141" s="426"/>
      <c r="R141" s="142"/>
      <c r="T141" s="143"/>
      <c r="U141" s="140"/>
      <c r="V141" s="140"/>
      <c r="W141" s="144">
        <f>W142+W146+W152+W165</f>
        <v>0</v>
      </c>
      <c r="X141" s="140"/>
      <c r="Y141" s="144">
        <f>Y142+Y146+Y152+Y165</f>
        <v>221.4573464</v>
      </c>
      <c r="Z141" s="140"/>
      <c r="AA141" s="145">
        <f>AA142+AA146+AA152+AA165</f>
        <v>462.17766</v>
      </c>
      <c r="AR141" s="146" t="s">
        <v>23</v>
      </c>
      <c r="AT141" s="147" t="s">
        <v>81</v>
      </c>
      <c r="AU141" s="147" t="s">
        <v>82</v>
      </c>
      <c r="AY141" s="146" t="s">
        <v>155</v>
      </c>
      <c r="BK141" s="148">
        <f>BK142+BK146+BK152+BK165</f>
        <v>0</v>
      </c>
    </row>
    <row r="142" spans="2:63" s="9" customFormat="1" ht="19.5" customHeight="1">
      <c r="B142" s="139"/>
      <c r="C142" s="140"/>
      <c r="D142" s="149" t="s">
        <v>106</v>
      </c>
      <c r="E142" s="149"/>
      <c r="F142" s="149"/>
      <c r="G142" s="149"/>
      <c r="H142" s="149"/>
      <c r="I142" s="149"/>
      <c r="J142" s="149"/>
      <c r="K142" s="149"/>
      <c r="L142" s="149"/>
      <c r="M142" s="149"/>
      <c r="N142" s="417">
        <f>BK142</f>
        <v>0</v>
      </c>
      <c r="O142" s="418"/>
      <c r="P142" s="418"/>
      <c r="Q142" s="418"/>
      <c r="R142" s="142"/>
      <c r="T142" s="143"/>
      <c r="U142" s="140"/>
      <c r="V142" s="140"/>
      <c r="W142" s="144">
        <f>SUM(W143:W145)</f>
        <v>0</v>
      </c>
      <c r="X142" s="140"/>
      <c r="Y142" s="144">
        <f>SUM(Y143:Y145)</f>
        <v>37.227108799999996</v>
      </c>
      <c r="Z142" s="140"/>
      <c r="AA142" s="145">
        <f>SUM(AA143:AA145)</f>
        <v>0</v>
      </c>
      <c r="AR142" s="146" t="s">
        <v>23</v>
      </c>
      <c r="AT142" s="147" t="s">
        <v>81</v>
      </c>
      <c r="AU142" s="147" t="s">
        <v>23</v>
      </c>
      <c r="AY142" s="146" t="s">
        <v>155</v>
      </c>
      <c r="BK142" s="148">
        <f>SUM(BK143:BK145)</f>
        <v>0</v>
      </c>
    </row>
    <row r="143" spans="2:65" s="1" customFormat="1" ht="39.75" customHeight="1">
      <c r="B143" s="120"/>
      <c r="C143" s="150" t="s">
        <v>156</v>
      </c>
      <c r="D143" s="150" t="s">
        <v>157</v>
      </c>
      <c r="E143" s="151" t="s">
        <v>158</v>
      </c>
      <c r="F143" s="419" t="s">
        <v>159</v>
      </c>
      <c r="G143" s="420"/>
      <c r="H143" s="420"/>
      <c r="I143" s="420"/>
      <c r="J143" s="152" t="s">
        <v>160</v>
      </c>
      <c r="K143" s="153">
        <v>41.83</v>
      </c>
      <c r="L143" s="421">
        <v>0</v>
      </c>
      <c r="M143" s="420"/>
      <c r="N143" s="422">
        <f>ROUND(L143*K143,2)</f>
        <v>0</v>
      </c>
      <c r="O143" s="420"/>
      <c r="P143" s="420"/>
      <c r="Q143" s="420"/>
      <c r="R143" s="122"/>
      <c r="T143" s="154" t="s">
        <v>21</v>
      </c>
      <c r="U143" s="39" t="s">
        <v>47</v>
      </c>
      <c r="V143" s="31"/>
      <c r="W143" s="155">
        <f>V143*K143</f>
        <v>0</v>
      </c>
      <c r="X143" s="155">
        <v>0.10212</v>
      </c>
      <c r="Y143" s="155">
        <f>X143*K143</f>
        <v>4.2716796</v>
      </c>
      <c r="Z143" s="155">
        <v>0</v>
      </c>
      <c r="AA143" s="156">
        <f>Z143*K143</f>
        <v>0</v>
      </c>
      <c r="AR143" s="13" t="s">
        <v>161</v>
      </c>
      <c r="AT143" s="13" t="s">
        <v>157</v>
      </c>
      <c r="AU143" s="13" t="s">
        <v>97</v>
      </c>
      <c r="AY143" s="13" t="s">
        <v>155</v>
      </c>
      <c r="BE143" s="95">
        <f>IF(U143="základní",N143,0)</f>
        <v>0</v>
      </c>
      <c r="BF143" s="95">
        <f>IF(U143="snížená",N143,0)</f>
        <v>0</v>
      </c>
      <c r="BG143" s="95">
        <f>IF(U143="zákl. přenesená",N143,0)</f>
        <v>0</v>
      </c>
      <c r="BH143" s="95">
        <f>IF(U143="sníž. přenesená",N143,0)</f>
        <v>0</v>
      </c>
      <c r="BI143" s="95">
        <f>IF(U143="nulová",N143,0)</f>
        <v>0</v>
      </c>
      <c r="BJ143" s="13" t="s">
        <v>23</v>
      </c>
      <c r="BK143" s="95">
        <f>ROUND(L143*K143,2)</f>
        <v>0</v>
      </c>
      <c r="BL143" s="13" t="s">
        <v>161</v>
      </c>
      <c r="BM143" s="13" t="s">
        <v>162</v>
      </c>
    </row>
    <row r="144" spans="2:65" s="1" customFormat="1" ht="28.5" customHeight="1">
      <c r="B144" s="120"/>
      <c r="C144" s="150" t="s">
        <v>163</v>
      </c>
      <c r="D144" s="150" t="s">
        <v>157</v>
      </c>
      <c r="E144" s="151" t="s">
        <v>164</v>
      </c>
      <c r="F144" s="419" t="s">
        <v>165</v>
      </c>
      <c r="G144" s="420"/>
      <c r="H144" s="420"/>
      <c r="I144" s="420"/>
      <c r="J144" s="152" t="s">
        <v>160</v>
      </c>
      <c r="K144" s="153">
        <v>41.96</v>
      </c>
      <c r="L144" s="421">
        <v>0</v>
      </c>
      <c r="M144" s="420"/>
      <c r="N144" s="422">
        <f>ROUND(L144*K144,2)</f>
        <v>0</v>
      </c>
      <c r="O144" s="420"/>
      <c r="P144" s="420"/>
      <c r="Q144" s="420"/>
      <c r="R144" s="122"/>
      <c r="T144" s="154" t="s">
        <v>21</v>
      </c>
      <c r="U144" s="39" t="s">
        <v>47</v>
      </c>
      <c r="V144" s="31"/>
      <c r="W144" s="155">
        <f>V144*K144</f>
        <v>0</v>
      </c>
      <c r="X144" s="155">
        <v>0.06982</v>
      </c>
      <c r="Y144" s="155">
        <f>X144*K144</f>
        <v>2.9296472</v>
      </c>
      <c r="Z144" s="155">
        <v>0</v>
      </c>
      <c r="AA144" s="156">
        <f>Z144*K144</f>
        <v>0</v>
      </c>
      <c r="AR144" s="13" t="s">
        <v>161</v>
      </c>
      <c r="AT144" s="13" t="s">
        <v>157</v>
      </c>
      <c r="AU144" s="13" t="s">
        <v>97</v>
      </c>
      <c r="AY144" s="13" t="s">
        <v>155</v>
      </c>
      <c r="BE144" s="95">
        <f>IF(U144="základní",N144,0)</f>
        <v>0</v>
      </c>
      <c r="BF144" s="95">
        <f>IF(U144="snížená",N144,0)</f>
        <v>0</v>
      </c>
      <c r="BG144" s="95">
        <f>IF(U144="zákl. přenesená",N144,0)</f>
        <v>0</v>
      </c>
      <c r="BH144" s="95">
        <f>IF(U144="sníž. přenesená",N144,0)</f>
        <v>0</v>
      </c>
      <c r="BI144" s="95">
        <f>IF(U144="nulová",N144,0)</f>
        <v>0</v>
      </c>
      <c r="BJ144" s="13" t="s">
        <v>23</v>
      </c>
      <c r="BK144" s="95">
        <f>ROUND(L144*K144,2)</f>
        <v>0</v>
      </c>
      <c r="BL144" s="13" t="s">
        <v>161</v>
      </c>
      <c r="BM144" s="13" t="s">
        <v>166</v>
      </c>
    </row>
    <row r="145" spans="2:65" s="1" customFormat="1" ht="28.5" customHeight="1">
      <c r="B145" s="120"/>
      <c r="C145" s="150" t="s">
        <v>167</v>
      </c>
      <c r="D145" s="150" t="s">
        <v>157</v>
      </c>
      <c r="E145" s="151" t="s">
        <v>168</v>
      </c>
      <c r="F145" s="419" t="s">
        <v>169</v>
      </c>
      <c r="G145" s="420"/>
      <c r="H145" s="420"/>
      <c r="I145" s="420"/>
      <c r="J145" s="152" t="s">
        <v>160</v>
      </c>
      <c r="K145" s="153">
        <v>288.1</v>
      </c>
      <c r="L145" s="421">
        <v>0</v>
      </c>
      <c r="M145" s="420"/>
      <c r="N145" s="422">
        <f>ROUND(L145*K145,2)</f>
        <v>0</v>
      </c>
      <c r="O145" s="420"/>
      <c r="P145" s="420"/>
      <c r="Q145" s="420"/>
      <c r="R145" s="122"/>
      <c r="T145" s="154" t="s">
        <v>21</v>
      </c>
      <c r="U145" s="39" t="s">
        <v>47</v>
      </c>
      <c r="V145" s="31"/>
      <c r="W145" s="155">
        <f>V145*K145</f>
        <v>0</v>
      </c>
      <c r="X145" s="155">
        <v>0.10422</v>
      </c>
      <c r="Y145" s="155">
        <f>X145*K145</f>
        <v>30.025782</v>
      </c>
      <c r="Z145" s="155">
        <v>0</v>
      </c>
      <c r="AA145" s="156">
        <f>Z145*K145</f>
        <v>0</v>
      </c>
      <c r="AR145" s="13" t="s">
        <v>161</v>
      </c>
      <c r="AT145" s="13" t="s">
        <v>157</v>
      </c>
      <c r="AU145" s="13" t="s">
        <v>97</v>
      </c>
      <c r="AY145" s="13" t="s">
        <v>155</v>
      </c>
      <c r="BE145" s="95">
        <f>IF(U145="základní",N145,0)</f>
        <v>0</v>
      </c>
      <c r="BF145" s="95">
        <f>IF(U145="snížená",N145,0)</f>
        <v>0</v>
      </c>
      <c r="BG145" s="95">
        <f>IF(U145="zákl. přenesená",N145,0)</f>
        <v>0</v>
      </c>
      <c r="BH145" s="95">
        <f>IF(U145="sníž. přenesená",N145,0)</f>
        <v>0</v>
      </c>
      <c r="BI145" s="95">
        <f>IF(U145="nulová",N145,0)</f>
        <v>0</v>
      </c>
      <c r="BJ145" s="13" t="s">
        <v>23</v>
      </c>
      <c r="BK145" s="95">
        <f>ROUND(L145*K145,2)</f>
        <v>0</v>
      </c>
      <c r="BL145" s="13" t="s">
        <v>161</v>
      </c>
      <c r="BM145" s="13" t="s">
        <v>170</v>
      </c>
    </row>
    <row r="146" spans="2:63" s="9" customFormat="1" ht="29.25" customHeight="1">
      <c r="B146" s="139"/>
      <c r="C146" s="140"/>
      <c r="D146" s="149" t="s">
        <v>107</v>
      </c>
      <c r="E146" s="149"/>
      <c r="F146" s="149"/>
      <c r="G146" s="149"/>
      <c r="H146" s="149"/>
      <c r="I146" s="149"/>
      <c r="J146" s="149"/>
      <c r="K146" s="149"/>
      <c r="L146" s="149"/>
      <c r="M146" s="149"/>
      <c r="N146" s="412">
        <f>BK146</f>
        <v>0</v>
      </c>
      <c r="O146" s="413"/>
      <c r="P146" s="413"/>
      <c r="Q146" s="413"/>
      <c r="R146" s="142"/>
      <c r="T146" s="143"/>
      <c r="U146" s="140"/>
      <c r="V146" s="140"/>
      <c r="W146" s="144">
        <f>SUM(W147:W151)</f>
        <v>0</v>
      </c>
      <c r="X146" s="140"/>
      <c r="Y146" s="144">
        <f>SUM(Y147:Y151)</f>
        <v>184.2302376</v>
      </c>
      <c r="Z146" s="140"/>
      <c r="AA146" s="145">
        <f>SUM(AA147:AA151)</f>
        <v>0</v>
      </c>
      <c r="AR146" s="146" t="s">
        <v>23</v>
      </c>
      <c r="AT146" s="147" t="s">
        <v>81</v>
      </c>
      <c r="AU146" s="147" t="s">
        <v>23</v>
      </c>
      <c r="AY146" s="146" t="s">
        <v>155</v>
      </c>
      <c r="BK146" s="148">
        <f>SUM(BK147:BK151)</f>
        <v>0</v>
      </c>
    </row>
    <row r="147" spans="2:65" s="1" customFormat="1" ht="28.5" customHeight="1">
      <c r="B147" s="120"/>
      <c r="C147" s="150" t="s">
        <v>171</v>
      </c>
      <c r="D147" s="150" t="s">
        <v>157</v>
      </c>
      <c r="E147" s="151" t="s">
        <v>172</v>
      </c>
      <c r="F147" s="419" t="s">
        <v>173</v>
      </c>
      <c r="G147" s="420"/>
      <c r="H147" s="420"/>
      <c r="I147" s="420"/>
      <c r="J147" s="152" t="s">
        <v>160</v>
      </c>
      <c r="K147" s="153">
        <v>83.66</v>
      </c>
      <c r="L147" s="421">
        <v>0</v>
      </c>
      <c r="M147" s="420"/>
      <c r="N147" s="422">
        <f>ROUND(L147*K147,2)</f>
        <v>0</v>
      </c>
      <c r="O147" s="420"/>
      <c r="P147" s="420"/>
      <c r="Q147" s="420"/>
      <c r="R147" s="122"/>
      <c r="T147" s="154" t="s">
        <v>21</v>
      </c>
      <c r="U147" s="39" t="s">
        <v>47</v>
      </c>
      <c r="V147" s="31"/>
      <c r="W147" s="155">
        <f>V147*K147</f>
        <v>0</v>
      </c>
      <c r="X147" s="155">
        <v>0.01838</v>
      </c>
      <c r="Y147" s="155">
        <f>X147*K147</f>
        <v>1.5376708</v>
      </c>
      <c r="Z147" s="155">
        <v>0</v>
      </c>
      <c r="AA147" s="156">
        <f>Z147*K147</f>
        <v>0</v>
      </c>
      <c r="AR147" s="13" t="s">
        <v>161</v>
      </c>
      <c r="AT147" s="13" t="s">
        <v>157</v>
      </c>
      <c r="AU147" s="13" t="s">
        <v>97</v>
      </c>
      <c r="AY147" s="13" t="s">
        <v>155</v>
      </c>
      <c r="BE147" s="95">
        <f>IF(U147="základní",N147,0)</f>
        <v>0</v>
      </c>
      <c r="BF147" s="95">
        <f>IF(U147="snížená",N147,0)</f>
        <v>0</v>
      </c>
      <c r="BG147" s="95">
        <f>IF(U147="zákl. přenesená",N147,0)</f>
        <v>0</v>
      </c>
      <c r="BH147" s="95">
        <f>IF(U147="sníž. přenesená",N147,0)</f>
        <v>0</v>
      </c>
      <c r="BI147" s="95">
        <f>IF(U147="nulová",N147,0)</f>
        <v>0</v>
      </c>
      <c r="BJ147" s="13" t="s">
        <v>23</v>
      </c>
      <c r="BK147" s="95">
        <f>ROUND(L147*K147,2)</f>
        <v>0</v>
      </c>
      <c r="BL147" s="13" t="s">
        <v>161</v>
      </c>
      <c r="BM147" s="13" t="s">
        <v>174</v>
      </c>
    </row>
    <row r="148" spans="2:65" s="1" customFormat="1" ht="39.75" customHeight="1">
      <c r="B148" s="120"/>
      <c r="C148" s="150" t="s">
        <v>175</v>
      </c>
      <c r="D148" s="150" t="s">
        <v>157</v>
      </c>
      <c r="E148" s="151" t="s">
        <v>176</v>
      </c>
      <c r="F148" s="419" t="s">
        <v>177</v>
      </c>
      <c r="G148" s="420"/>
      <c r="H148" s="420"/>
      <c r="I148" s="420"/>
      <c r="J148" s="152" t="s">
        <v>160</v>
      </c>
      <c r="K148" s="153">
        <v>615.82</v>
      </c>
      <c r="L148" s="421">
        <v>0</v>
      </c>
      <c r="M148" s="420"/>
      <c r="N148" s="422">
        <f>ROUND(L148*K148,2)</f>
        <v>0</v>
      </c>
      <c r="O148" s="420"/>
      <c r="P148" s="420"/>
      <c r="Q148" s="420"/>
      <c r="R148" s="122"/>
      <c r="T148" s="154" t="s">
        <v>21</v>
      </c>
      <c r="U148" s="39" t="s">
        <v>47</v>
      </c>
      <c r="V148" s="31"/>
      <c r="W148" s="155">
        <f>V148*K148</f>
        <v>0</v>
      </c>
      <c r="X148" s="155">
        <v>0.00656</v>
      </c>
      <c r="Y148" s="155">
        <f>X148*K148</f>
        <v>4.0397792</v>
      </c>
      <c r="Z148" s="155">
        <v>0</v>
      </c>
      <c r="AA148" s="156">
        <f>Z148*K148</f>
        <v>0</v>
      </c>
      <c r="AR148" s="13" t="s">
        <v>161</v>
      </c>
      <c r="AT148" s="13" t="s">
        <v>157</v>
      </c>
      <c r="AU148" s="13" t="s">
        <v>97</v>
      </c>
      <c r="AY148" s="13" t="s">
        <v>155</v>
      </c>
      <c r="BE148" s="95">
        <f>IF(U148="základní",N148,0)</f>
        <v>0</v>
      </c>
      <c r="BF148" s="95">
        <f>IF(U148="snížená",N148,0)</f>
        <v>0</v>
      </c>
      <c r="BG148" s="95">
        <f>IF(U148="zákl. přenesená",N148,0)</f>
        <v>0</v>
      </c>
      <c r="BH148" s="95">
        <f>IF(U148="sníž. přenesená",N148,0)</f>
        <v>0</v>
      </c>
      <c r="BI148" s="95">
        <f>IF(U148="nulová",N148,0)</f>
        <v>0</v>
      </c>
      <c r="BJ148" s="13" t="s">
        <v>23</v>
      </c>
      <c r="BK148" s="95">
        <f>ROUND(L148*K148,2)</f>
        <v>0</v>
      </c>
      <c r="BL148" s="13" t="s">
        <v>161</v>
      </c>
      <c r="BM148" s="13" t="s">
        <v>178</v>
      </c>
    </row>
    <row r="149" spans="2:65" s="1" customFormat="1" ht="28.5" customHeight="1">
      <c r="B149" s="120"/>
      <c r="C149" s="150" t="s">
        <v>179</v>
      </c>
      <c r="D149" s="150" t="s">
        <v>157</v>
      </c>
      <c r="E149" s="151" t="s">
        <v>180</v>
      </c>
      <c r="F149" s="419" t="s">
        <v>181</v>
      </c>
      <c r="G149" s="420"/>
      <c r="H149" s="420"/>
      <c r="I149" s="420"/>
      <c r="J149" s="152" t="s">
        <v>160</v>
      </c>
      <c r="K149" s="153">
        <v>420</v>
      </c>
      <c r="L149" s="421">
        <v>0</v>
      </c>
      <c r="M149" s="420"/>
      <c r="N149" s="422">
        <f>ROUND(L149*K149,2)</f>
        <v>0</v>
      </c>
      <c r="O149" s="420"/>
      <c r="P149" s="420"/>
      <c r="Q149" s="420"/>
      <c r="R149" s="122"/>
      <c r="T149" s="154" t="s">
        <v>21</v>
      </c>
      <c r="U149" s="39" t="s">
        <v>47</v>
      </c>
      <c r="V149" s="31"/>
      <c r="W149" s="155">
        <f>V149*K149</f>
        <v>0</v>
      </c>
      <c r="X149" s="155">
        <v>0.00012</v>
      </c>
      <c r="Y149" s="155">
        <f>X149*K149</f>
        <v>0.0504</v>
      </c>
      <c r="Z149" s="155">
        <v>0</v>
      </c>
      <c r="AA149" s="156">
        <f>Z149*K149</f>
        <v>0</v>
      </c>
      <c r="AR149" s="13" t="s">
        <v>161</v>
      </c>
      <c r="AT149" s="13" t="s">
        <v>157</v>
      </c>
      <c r="AU149" s="13" t="s">
        <v>97</v>
      </c>
      <c r="AY149" s="13" t="s">
        <v>155</v>
      </c>
      <c r="BE149" s="95">
        <f>IF(U149="základní",N149,0)</f>
        <v>0</v>
      </c>
      <c r="BF149" s="95">
        <f>IF(U149="snížená",N149,0)</f>
        <v>0</v>
      </c>
      <c r="BG149" s="95">
        <f>IF(U149="zákl. přenesená",N149,0)</f>
        <v>0</v>
      </c>
      <c r="BH149" s="95">
        <f>IF(U149="sníž. přenesená",N149,0)</f>
        <v>0</v>
      </c>
      <c r="BI149" s="95">
        <f>IF(U149="nulová",N149,0)</f>
        <v>0</v>
      </c>
      <c r="BJ149" s="13" t="s">
        <v>23</v>
      </c>
      <c r="BK149" s="95">
        <f>ROUND(L149*K149,2)</f>
        <v>0</v>
      </c>
      <c r="BL149" s="13" t="s">
        <v>161</v>
      </c>
      <c r="BM149" s="13" t="s">
        <v>182</v>
      </c>
    </row>
    <row r="150" spans="2:65" s="1" customFormat="1" ht="28.5" customHeight="1">
      <c r="B150" s="120"/>
      <c r="C150" s="150" t="s">
        <v>183</v>
      </c>
      <c r="D150" s="150" t="s">
        <v>157</v>
      </c>
      <c r="E150" s="151" t="s">
        <v>184</v>
      </c>
      <c r="F150" s="419" t="s">
        <v>185</v>
      </c>
      <c r="G150" s="420"/>
      <c r="H150" s="420"/>
      <c r="I150" s="420"/>
      <c r="J150" s="152" t="s">
        <v>160</v>
      </c>
      <c r="K150" s="153">
        <v>133.98</v>
      </c>
      <c r="L150" s="421">
        <v>0</v>
      </c>
      <c r="M150" s="420"/>
      <c r="N150" s="422">
        <f>ROUND(L150*K150,2)</f>
        <v>0</v>
      </c>
      <c r="O150" s="420"/>
      <c r="P150" s="420"/>
      <c r="Q150" s="420"/>
      <c r="R150" s="122"/>
      <c r="T150" s="154" t="s">
        <v>21</v>
      </c>
      <c r="U150" s="39" t="s">
        <v>47</v>
      </c>
      <c r="V150" s="31"/>
      <c r="W150" s="155">
        <f>V150*K150</f>
        <v>0</v>
      </c>
      <c r="X150" s="155">
        <v>0.10557</v>
      </c>
      <c r="Y150" s="155">
        <f>X150*K150</f>
        <v>14.144268599999998</v>
      </c>
      <c r="Z150" s="155">
        <v>0</v>
      </c>
      <c r="AA150" s="156">
        <f>Z150*K150</f>
        <v>0</v>
      </c>
      <c r="AR150" s="13" t="s">
        <v>161</v>
      </c>
      <c r="AT150" s="13" t="s">
        <v>157</v>
      </c>
      <c r="AU150" s="13" t="s">
        <v>97</v>
      </c>
      <c r="AY150" s="13" t="s">
        <v>155</v>
      </c>
      <c r="BE150" s="95">
        <f>IF(U150="základní",N150,0)</f>
        <v>0</v>
      </c>
      <c r="BF150" s="95">
        <f>IF(U150="snížená",N150,0)</f>
        <v>0</v>
      </c>
      <c r="BG150" s="95">
        <f>IF(U150="zákl. přenesená",N150,0)</f>
        <v>0</v>
      </c>
      <c r="BH150" s="95">
        <f>IF(U150="sníž. přenesená",N150,0)</f>
        <v>0</v>
      </c>
      <c r="BI150" s="95">
        <f>IF(U150="nulová",N150,0)</f>
        <v>0</v>
      </c>
      <c r="BJ150" s="13" t="s">
        <v>23</v>
      </c>
      <c r="BK150" s="95">
        <f>ROUND(L150*K150,2)</f>
        <v>0</v>
      </c>
      <c r="BL150" s="13" t="s">
        <v>161</v>
      </c>
      <c r="BM150" s="13" t="s">
        <v>186</v>
      </c>
    </row>
    <row r="151" spans="2:65" s="1" customFormat="1" ht="28.5" customHeight="1">
      <c r="B151" s="120"/>
      <c r="C151" s="150" t="s">
        <v>187</v>
      </c>
      <c r="D151" s="150" t="s">
        <v>157</v>
      </c>
      <c r="E151" s="151" t="s">
        <v>188</v>
      </c>
      <c r="F151" s="419" t="s">
        <v>189</v>
      </c>
      <c r="G151" s="420"/>
      <c r="H151" s="420"/>
      <c r="I151" s="420"/>
      <c r="J151" s="152" t="s">
        <v>160</v>
      </c>
      <c r="K151" s="153">
        <v>1402.03</v>
      </c>
      <c r="L151" s="421">
        <v>0</v>
      </c>
      <c r="M151" s="420"/>
      <c r="N151" s="422">
        <f>ROUND(L151*K151,2)</f>
        <v>0</v>
      </c>
      <c r="O151" s="420"/>
      <c r="P151" s="420"/>
      <c r="Q151" s="420"/>
      <c r="R151" s="122"/>
      <c r="T151" s="154" t="s">
        <v>21</v>
      </c>
      <c r="U151" s="39" t="s">
        <v>47</v>
      </c>
      <c r="V151" s="31"/>
      <c r="W151" s="155">
        <f>V151*K151</f>
        <v>0</v>
      </c>
      <c r="X151" s="155">
        <v>0.1173</v>
      </c>
      <c r="Y151" s="155">
        <f>X151*K151</f>
        <v>164.458119</v>
      </c>
      <c r="Z151" s="155">
        <v>0</v>
      </c>
      <c r="AA151" s="156">
        <f>Z151*K151</f>
        <v>0</v>
      </c>
      <c r="AR151" s="13" t="s">
        <v>161</v>
      </c>
      <c r="AT151" s="13" t="s">
        <v>157</v>
      </c>
      <c r="AU151" s="13" t="s">
        <v>97</v>
      </c>
      <c r="AY151" s="13" t="s">
        <v>155</v>
      </c>
      <c r="BE151" s="95">
        <f>IF(U151="základní",N151,0)</f>
        <v>0</v>
      </c>
      <c r="BF151" s="95">
        <f>IF(U151="snížená",N151,0)</f>
        <v>0</v>
      </c>
      <c r="BG151" s="95">
        <f>IF(U151="zákl. přenesená",N151,0)</f>
        <v>0</v>
      </c>
      <c r="BH151" s="95">
        <f>IF(U151="sníž. přenesená",N151,0)</f>
        <v>0</v>
      </c>
      <c r="BI151" s="95">
        <f>IF(U151="nulová",N151,0)</f>
        <v>0</v>
      </c>
      <c r="BJ151" s="13" t="s">
        <v>23</v>
      </c>
      <c r="BK151" s="95">
        <f>ROUND(L151*K151,2)</f>
        <v>0</v>
      </c>
      <c r="BL151" s="13" t="s">
        <v>161</v>
      </c>
      <c r="BM151" s="13" t="s">
        <v>190</v>
      </c>
    </row>
    <row r="152" spans="2:63" s="9" customFormat="1" ht="29.25" customHeight="1">
      <c r="B152" s="139"/>
      <c r="C152" s="140"/>
      <c r="D152" s="149" t="s">
        <v>108</v>
      </c>
      <c r="E152" s="149"/>
      <c r="F152" s="149"/>
      <c r="G152" s="149"/>
      <c r="H152" s="149"/>
      <c r="I152" s="149"/>
      <c r="J152" s="149"/>
      <c r="K152" s="149"/>
      <c r="L152" s="149"/>
      <c r="M152" s="149"/>
      <c r="N152" s="412">
        <f>BK152</f>
        <v>0</v>
      </c>
      <c r="O152" s="413"/>
      <c r="P152" s="413"/>
      <c r="Q152" s="413"/>
      <c r="R152" s="142"/>
      <c r="T152" s="143"/>
      <c r="U152" s="140"/>
      <c r="V152" s="140"/>
      <c r="W152" s="144">
        <f>SUM(W153:W164)</f>
        <v>0</v>
      </c>
      <c r="X152" s="140"/>
      <c r="Y152" s="144">
        <f>SUM(Y153:Y164)</f>
        <v>0</v>
      </c>
      <c r="Z152" s="140"/>
      <c r="AA152" s="145">
        <f>SUM(AA153:AA164)</f>
        <v>462.17766</v>
      </c>
      <c r="AR152" s="146" t="s">
        <v>23</v>
      </c>
      <c r="AT152" s="147" t="s">
        <v>81</v>
      </c>
      <c r="AU152" s="147" t="s">
        <v>23</v>
      </c>
      <c r="AY152" s="146" t="s">
        <v>155</v>
      </c>
      <c r="BK152" s="148">
        <f>SUM(BK153:BK164)</f>
        <v>0</v>
      </c>
    </row>
    <row r="153" spans="2:65" s="1" customFormat="1" ht="28.5" customHeight="1">
      <c r="B153" s="120"/>
      <c r="C153" s="150" t="s">
        <v>191</v>
      </c>
      <c r="D153" s="150" t="s">
        <v>157</v>
      </c>
      <c r="E153" s="151" t="s">
        <v>192</v>
      </c>
      <c r="F153" s="419" t="s">
        <v>193</v>
      </c>
      <c r="G153" s="420"/>
      <c r="H153" s="420"/>
      <c r="I153" s="420"/>
      <c r="J153" s="152" t="s">
        <v>160</v>
      </c>
      <c r="K153" s="153">
        <v>22.15</v>
      </c>
      <c r="L153" s="421">
        <v>0</v>
      </c>
      <c r="M153" s="420"/>
      <c r="N153" s="422">
        <f aca="true" t="shared" si="5" ref="N153:N164">ROUND(L153*K153,2)</f>
        <v>0</v>
      </c>
      <c r="O153" s="420"/>
      <c r="P153" s="420"/>
      <c r="Q153" s="420"/>
      <c r="R153" s="122"/>
      <c r="T153" s="154" t="s">
        <v>21</v>
      </c>
      <c r="U153" s="39" t="s">
        <v>47</v>
      </c>
      <c r="V153" s="31"/>
      <c r="W153" s="155">
        <f aca="true" t="shared" si="6" ref="W153:W164">V153*K153</f>
        <v>0</v>
      </c>
      <c r="X153" s="155">
        <v>0</v>
      </c>
      <c r="Y153" s="155">
        <f aca="true" t="shared" si="7" ref="Y153:Y164">X153*K153</f>
        <v>0</v>
      </c>
      <c r="Z153" s="155">
        <v>0.131</v>
      </c>
      <c r="AA153" s="156">
        <f aca="true" t="shared" si="8" ref="AA153:AA164">Z153*K153</f>
        <v>2.90165</v>
      </c>
      <c r="AR153" s="13" t="s">
        <v>161</v>
      </c>
      <c r="AT153" s="13" t="s">
        <v>157</v>
      </c>
      <c r="AU153" s="13" t="s">
        <v>97</v>
      </c>
      <c r="AY153" s="13" t="s">
        <v>155</v>
      </c>
      <c r="BE153" s="95">
        <f aca="true" t="shared" si="9" ref="BE153:BE164">IF(U153="základní",N153,0)</f>
        <v>0</v>
      </c>
      <c r="BF153" s="95">
        <f aca="true" t="shared" si="10" ref="BF153:BF164">IF(U153="snížená",N153,0)</f>
        <v>0</v>
      </c>
      <c r="BG153" s="95">
        <f aca="true" t="shared" si="11" ref="BG153:BG164">IF(U153="zákl. přenesená",N153,0)</f>
        <v>0</v>
      </c>
      <c r="BH153" s="95">
        <f aca="true" t="shared" si="12" ref="BH153:BH164">IF(U153="sníž. přenesená",N153,0)</f>
        <v>0</v>
      </c>
      <c r="BI153" s="95">
        <f aca="true" t="shared" si="13" ref="BI153:BI164">IF(U153="nulová",N153,0)</f>
        <v>0</v>
      </c>
      <c r="BJ153" s="13" t="s">
        <v>23</v>
      </c>
      <c r="BK153" s="95">
        <f aca="true" t="shared" si="14" ref="BK153:BK164">ROUND(L153*K153,2)</f>
        <v>0</v>
      </c>
      <c r="BL153" s="13" t="s">
        <v>161</v>
      </c>
      <c r="BM153" s="13" t="s">
        <v>194</v>
      </c>
    </row>
    <row r="154" spans="2:65" s="1" customFormat="1" ht="28.5" customHeight="1">
      <c r="B154" s="120"/>
      <c r="C154" s="150" t="s">
        <v>27</v>
      </c>
      <c r="D154" s="150" t="s">
        <v>157</v>
      </c>
      <c r="E154" s="151" t="s">
        <v>195</v>
      </c>
      <c r="F154" s="419" t="s">
        <v>196</v>
      </c>
      <c r="G154" s="420"/>
      <c r="H154" s="420"/>
      <c r="I154" s="420"/>
      <c r="J154" s="152" t="s">
        <v>160</v>
      </c>
      <c r="K154" s="153">
        <v>843.15</v>
      </c>
      <c r="L154" s="421">
        <v>0</v>
      </c>
      <c r="M154" s="420"/>
      <c r="N154" s="422">
        <f t="shared" si="5"/>
        <v>0</v>
      </c>
      <c r="O154" s="420"/>
      <c r="P154" s="420"/>
      <c r="Q154" s="420"/>
      <c r="R154" s="122"/>
      <c r="T154" s="154" t="s">
        <v>21</v>
      </c>
      <c r="U154" s="39" t="s">
        <v>47</v>
      </c>
      <c r="V154" s="31"/>
      <c r="W154" s="155">
        <f t="shared" si="6"/>
        <v>0</v>
      </c>
      <c r="X154" s="155">
        <v>0</v>
      </c>
      <c r="Y154" s="155">
        <f t="shared" si="7"/>
        <v>0</v>
      </c>
      <c r="Z154" s="155">
        <v>0.261</v>
      </c>
      <c r="AA154" s="156">
        <f t="shared" si="8"/>
        <v>220.06215</v>
      </c>
      <c r="AR154" s="13" t="s">
        <v>161</v>
      </c>
      <c r="AT154" s="13" t="s">
        <v>157</v>
      </c>
      <c r="AU154" s="13" t="s">
        <v>97</v>
      </c>
      <c r="AY154" s="13" t="s">
        <v>155</v>
      </c>
      <c r="BE154" s="95">
        <f t="shared" si="9"/>
        <v>0</v>
      </c>
      <c r="BF154" s="95">
        <f t="shared" si="10"/>
        <v>0</v>
      </c>
      <c r="BG154" s="95">
        <f t="shared" si="11"/>
        <v>0</v>
      </c>
      <c r="BH154" s="95">
        <f t="shared" si="12"/>
        <v>0</v>
      </c>
      <c r="BI154" s="95">
        <f t="shared" si="13"/>
        <v>0</v>
      </c>
      <c r="BJ154" s="13" t="s">
        <v>23</v>
      </c>
      <c r="BK154" s="95">
        <f t="shared" si="14"/>
        <v>0</v>
      </c>
      <c r="BL154" s="13" t="s">
        <v>161</v>
      </c>
      <c r="BM154" s="13" t="s">
        <v>197</v>
      </c>
    </row>
    <row r="155" spans="2:65" s="1" customFormat="1" ht="28.5" customHeight="1">
      <c r="B155" s="120"/>
      <c r="C155" s="150" t="s">
        <v>198</v>
      </c>
      <c r="D155" s="150" t="s">
        <v>157</v>
      </c>
      <c r="E155" s="151" t="s">
        <v>199</v>
      </c>
      <c r="F155" s="419" t="s">
        <v>200</v>
      </c>
      <c r="G155" s="420"/>
      <c r="H155" s="420"/>
      <c r="I155" s="420"/>
      <c r="J155" s="152" t="s">
        <v>160</v>
      </c>
      <c r="K155" s="153">
        <v>16.4</v>
      </c>
      <c r="L155" s="421">
        <v>0</v>
      </c>
      <c r="M155" s="420"/>
      <c r="N155" s="422">
        <f t="shared" si="5"/>
        <v>0</v>
      </c>
      <c r="O155" s="420"/>
      <c r="P155" s="420"/>
      <c r="Q155" s="420"/>
      <c r="R155" s="122"/>
      <c r="T155" s="154" t="s">
        <v>21</v>
      </c>
      <c r="U155" s="39" t="s">
        <v>47</v>
      </c>
      <c r="V155" s="31"/>
      <c r="W155" s="155">
        <f t="shared" si="6"/>
        <v>0</v>
      </c>
      <c r="X155" s="155">
        <v>0</v>
      </c>
      <c r="Y155" s="155">
        <f t="shared" si="7"/>
        <v>0</v>
      </c>
      <c r="Z155" s="155">
        <v>0.082</v>
      </c>
      <c r="AA155" s="156">
        <f t="shared" si="8"/>
        <v>1.3448</v>
      </c>
      <c r="AR155" s="13" t="s">
        <v>161</v>
      </c>
      <c r="AT155" s="13" t="s">
        <v>157</v>
      </c>
      <c r="AU155" s="13" t="s">
        <v>97</v>
      </c>
      <c r="AY155" s="13" t="s">
        <v>155</v>
      </c>
      <c r="BE155" s="95">
        <f t="shared" si="9"/>
        <v>0</v>
      </c>
      <c r="BF155" s="95">
        <f t="shared" si="10"/>
        <v>0</v>
      </c>
      <c r="BG155" s="95">
        <f t="shared" si="11"/>
        <v>0</v>
      </c>
      <c r="BH155" s="95">
        <f t="shared" si="12"/>
        <v>0</v>
      </c>
      <c r="BI155" s="95">
        <f t="shared" si="13"/>
        <v>0</v>
      </c>
      <c r="BJ155" s="13" t="s">
        <v>23</v>
      </c>
      <c r="BK155" s="95">
        <f t="shared" si="14"/>
        <v>0</v>
      </c>
      <c r="BL155" s="13" t="s">
        <v>161</v>
      </c>
      <c r="BM155" s="13" t="s">
        <v>201</v>
      </c>
    </row>
    <row r="156" spans="2:65" s="1" customFormat="1" ht="39.75" customHeight="1">
      <c r="B156" s="120"/>
      <c r="C156" s="150" t="s">
        <v>202</v>
      </c>
      <c r="D156" s="150" t="s">
        <v>157</v>
      </c>
      <c r="E156" s="151" t="s">
        <v>203</v>
      </c>
      <c r="F156" s="419" t="s">
        <v>204</v>
      </c>
      <c r="G156" s="420"/>
      <c r="H156" s="420"/>
      <c r="I156" s="420"/>
      <c r="J156" s="152" t="s">
        <v>205</v>
      </c>
      <c r="K156" s="153">
        <v>138.25</v>
      </c>
      <c r="L156" s="421">
        <v>0</v>
      </c>
      <c r="M156" s="420"/>
      <c r="N156" s="422">
        <f t="shared" si="5"/>
        <v>0</v>
      </c>
      <c r="O156" s="420"/>
      <c r="P156" s="420"/>
      <c r="Q156" s="420"/>
      <c r="R156" s="122"/>
      <c r="T156" s="154" t="s">
        <v>21</v>
      </c>
      <c r="U156" s="39" t="s">
        <v>47</v>
      </c>
      <c r="V156" s="31"/>
      <c r="W156" s="155">
        <f t="shared" si="6"/>
        <v>0</v>
      </c>
      <c r="X156" s="155">
        <v>0</v>
      </c>
      <c r="Y156" s="155">
        <f t="shared" si="7"/>
        <v>0</v>
      </c>
      <c r="Z156" s="155">
        <v>1.6</v>
      </c>
      <c r="AA156" s="156">
        <f t="shared" si="8"/>
        <v>221.20000000000002</v>
      </c>
      <c r="AR156" s="13" t="s">
        <v>161</v>
      </c>
      <c r="AT156" s="13" t="s">
        <v>157</v>
      </c>
      <c r="AU156" s="13" t="s">
        <v>97</v>
      </c>
      <c r="AY156" s="13" t="s">
        <v>155</v>
      </c>
      <c r="BE156" s="95">
        <f t="shared" si="9"/>
        <v>0</v>
      </c>
      <c r="BF156" s="95">
        <f t="shared" si="10"/>
        <v>0</v>
      </c>
      <c r="BG156" s="95">
        <f t="shared" si="11"/>
        <v>0</v>
      </c>
      <c r="BH156" s="95">
        <f t="shared" si="12"/>
        <v>0</v>
      </c>
      <c r="BI156" s="95">
        <f t="shared" si="13"/>
        <v>0</v>
      </c>
      <c r="BJ156" s="13" t="s">
        <v>23</v>
      </c>
      <c r="BK156" s="95">
        <f t="shared" si="14"/>
        <v>0</v>
      </c>
      <c r="BL156" s="13" t="s">
        <v>161</v>
      </c>
      <c r="BM156" s="13" t="s">
        <v>206</v>
      </c>
    </row>
    <row r="157" spans="2:65" s="1" customFormat="1" ht="28.5" customHeight="1">
      <c r="B157" s="120"/>
      <c r="C157" s="150" t="s">
        <v>207</v>
      </c>
      <c r="D157" s="150" t="s">
        <v>157</v>
      </c>
      <c r="E157" s="151" t="s">
        <v>208</v>
      </c>
      <c r="F157" s="419" t="s">
        <v>209</v>
      </c>
      <c r="G157" s="420"/>
      <c r="H157" s="420"/>
      <c r="I157" s="420"/>
      <c r="J157" s="152" t="s">
        <v>160</v>
      </c>
      <c r="K157" s="153">
        <v>186.56</v>
      </c>
      <c r="L157" s="421">
        <v>0</v>
      </c>
      <c r="M157" s="420"/>
      <c r="N157" s="422">
        <f t="shared" si="5"/>
        <v>0</v>
      </c>
      <c r="O157" s="420"/>
      <c r="P157" s="420"/>
      <c r="Q157" s="420"/>
      <c r="R157" s="122"/>
      <c r="T157" s="154" t="s">
        <v>21</v>
      </c>
      <c r="U157" s="39" t="s">
        <v>47</v>
      </c>
      <c r="V157" s="31"/>
      <c r="W157" s="155">
        <f t="shared" si="6"/>
        <v>0</v>
      </c>
      <c r="X157" s="155">
        <v>0</v>
      </c>
      <c r="Y157" s="155">
        <f t="shared" si="7"/>
        <v>0</v>
      </c>
      <c r="Z157" s="155">
        <v>0.076</v>
      </c>
      <c r="AA157" s="156">
        <f t="shared" si="8"/>
        <v>14.17856</v>
      </c>
      <c r="AR157" s="13" t="s">
        <v>161</v>
      </c>
      <c r="AT157" s="13" t="s">
        <v>157</v>
      </c>
      <c r="AU157" s="13" t="s">
        <v>97</v>
      </c>
      <c r="AY157" s="13" t="s">
        <v>155</v>
      </c>
      <c r="BE157" s="95">
        <f t="shared" si="9"/>
        <v>0</v>
      </c>
      <c r="BF157" s="95">
        <f t="shared" si="10"/>
        <v>0</v>
      </c>
      <c r="BG157" s="95">
        <f t="shared" si="11"/>
        <v>0</v>
      </c>
      <c r="BH157" s="95">
        <f t="shared" si="12"/>
        <v>0</v>
      </c>
      <c r="BI157" s="95">
        <f t="shared" si="13"/>
        <v>0</v>
      </c>
      <c r="BJ157" s="13" t="s">
        <v>23</v>
      </c>
      <c r="BK157" s="95">
        <f t="shared" si="14"/>
        <v>0</v>
      </c>
      <c r="BL157" s="13" t="s">
        <v>161</v>
      </c>
      <c r="BM157" s="13" t="s">
        <v>210</v>
      </c>
    </row>
    <row r="158" spans="2:65" s="1" customFormat="1" ht="28.5" customHeight="1">
      <c r="B158" s="120"/>
      <c r="C158" s="150" t="s">
        <v>211</v>
      </c>
      <c r="D158" s="150" t="s">
        <v>157</v>
      </c>
      <c r="E158" s="151" t="s">
        <v>212</v>
      </c>
      <c r="F158" s="419" t="s">
        <v>213</v>
      </c>
      <c r="G158" s="420"/>
      <c r="H158" s="420"/>
      <c r="I158" s="420"/>
      <c r="J158" s="152" t="s">
        <v>160</v>
      </c>
      <c r="K158" s="153">
        <v>29.5</v>
      </c>
      <c r="L158" s="421">
        <v>0</v>
      </c>
      <c r="M158" s="420"/>
      <c r="N158" s="422">
        <f t="shared" si="5"/>
        <v>0</v>
      </c>
      <c r="O158" s="420"/>
      <c r="P158" s="420"/>
      <c r="Q158" s="420"/>
      <c r="R158" s="122"/>
      <c r="T158" s="154" t="s">
        <v>21</v>
      </c>
      <c r="U158" s="39" t="s">
        <v>47</v>
      </c>
      <c r="V158" s="31"/>
      <c r="W158" s="155">
        <f t="shared" si="6"/>
        <v>0</v>
      </c>
      <c r="X158" s="155">
        <v>0</v>
      </c>
      <c r="Y158" s="155">
        <f t="shared" si="7"/>
        <v>0</v>
      </c>
      <c r="Z158" s="155">
        <v>0.063</v>
      </c>
      <c r="AA158" s="156">
        <f t="shared" si="8"/>
        <v>1.8585</v>
      </c>
      <c r="AR158" s="13" t="s">
        <v>161</v>
      </c>
      <c r="AT158" s="13" t="s">
        <v>157</v>
      </c>
      <c r="AU158" s="13" t="s">
        <v>97</v>
      </c>
      <c r="AY158" s="13" t="s">
        <v>155</v>
      </c>
      <c r="BE158" s="95">
        <f t="shared" si="9"/>
        <v>0</v>
      </c>
      <c r="BF158" s="95">
        <f t="shared" si="10"/>
        <v>0</v>
      </c>
      <c r="BG158" s="95">
        <f t="shared" si="11"/>
        <v>0</v>
      </c>
      <c r="BH158" s="95">
        <f t="shared" si="12"/>
        <v>0</v>
      </c>
      <c r="BI158" s="95">
        <f t="shared" si="13"/>
        <v>0</v>
      </c>
      <c r="BJ158" s="13" t="s">
        <v>23</v>
      </c>
      <c r="BK158" s="95">
        <f t="shared" si="14"/>
        <v>0</v>
      </c>
      <c r="BL158" s="13" t="s">
        <v>161</v>
      </c>
      <c r="BM158" s="13" t="s">
        <v>214</v>
      </c>
    </row>
    <row r="159" spans="2:65" s="1" customFormat="1" ht="28.5" customHeight="1">
      <c r="B159" s="120"/>
      <c r="C159" s="150" t="s">
        <v>215</v>
      </c>
      <c r="D159" s="150" t="s">
        <v>157</v>
      </c>
      <c r="E159" s="151" t="s">
        <v>216</v>
      </c>
      <c r="F159" s="419" t="s">
        <v>217</v>
      </c>
      <c r="G159" s="420"/>
      <c r="H159" s="420"/>
      <c r="I159" s="420"/>
      <c r="J159" s="152" t="s">
        <v>218</v>
      </c>
      <c r="K159" s="153">
        <v>1</v>
      </c>
      <c r="L159" s="421">
        <v>0</v>
      </c>
      <c r="M159" s="420"/>
      <c r="N159" s="422">
        <f t="shared" si="5"/>
        <v>0</v>
      </c>
      <c r="O159" s="420"/>
      <c r="P159" s="420"/>
      <c r="Q159" s="420"/>
      <c r="R159" s="122"/>
      <c r="T159" s="154" t="s">
        <v>21</v>
      </c>
      <c r="U159" s="39" t="s">
        <v>47</v>
      </c>
      <c r="V159" s="31"/>
      <c r="W159" s="155">
        <f t="shared" si="6"/>
        <v>0</v>
      </c>
      <c r="X159" s="155">
        <v>0</v>
      </c>
      <c r="Y159" s="155">
        <f t="shared" si="7"/>
        <v>0</v>
      </c>
      <c r="Z159" s="155">
        <v>0.022</v>
      </c>
      <c r="AA159" s="156">
        <f t="shared" si="8"/>
        <v>0.022</v>
      </c>
      <c r="AR159" s="13" t="s">
        <v>161</v>
      </c>
      <c r="AT159" s="13" t="s">
        <v>157</v>
      </c>
      <c r="AU159" s="13" t="s">
        <v>97</v>
      </c>
      <c r="AY159" s="13" t="s">
        <v>155</v>
      </c>
      <c r="BE159" s="95">
        <f t="shared" si="9"/>
        <v>0</v>
      </c>
      <c r="BF159" s="95">
        <f t="shared" si="10"/>
        <v>0</v>
      </c>
      <c r="BG159" s="95">
        <f t="shared" si="11"/>
        <v>0</v>
      </c>
      <c r="BH159" s="95">
        <f t="shared" si="12"/>
        <v>0</v>
      </c>
      <c r="BI159" s="95">
        <f t="shared" si="13"/>
        <v>0</v>
      </c>
      <c r="BJ159" s="13" t="s">
        <v>23</v>
      </c>
      <c r="BK159" s="95">
        <f t="shared" si="14"/>
        <v>0</v>
      </c>
      <c r="BL159" s="13" t="s">
        <v>161</v>
      </c>
      <c r="BM159" s="13" t="s">
        <v>219</v>
      </c>
    </row>
    <row r="160" spans="2:65" s="1" customFormat="1" ht="28.5" customHeight="1">
      <c r="B160" s="120"/>
      <c r="C160" s="150" t="s">
        <v>220</v>
      </c>
      <c r="D160" s="150" t="s">
        <v>157</v>
      </c>
      <c r="E160" s="151" t="s">
        <v>221</v>
      </c>
      <c r="F160" s="419" t="s">
        <v>222</v>
      </c>
      <c r="G160" s="420"/>
      <c r="H160" s="420"/>
      <c r="I160" s="420"/>
      <c r="J160" s="152" t="s">
        <v>218</v>
      </c>
      <c r="K160" s="153">
        <v>7</v>
      </c>
      <c r="L160" s="421">
        <v>0</v>
      </c>
      <c r="M160" s="420"/>
      <c r="N160" s="422">
        <f t="shared" si="5"/>
        <v>0</v>
      </c>
      <c r="O160" s="420"/>
      <c r="P160" s="420"/>
      <c r="Q160" s="420"/>
      <c r="R160" s="122"/>
      <c r="T160" s="154" t="s">
        <v>21</v>
      </c>
      <c r="U160" s="39" t="s">
        <v>47</v>
      </c>
      <c r="V160" s="31"/>
      <c r="W160" s="155">
        <f t="shared" si="6"/>
        <v>0</v>
      </c>
      <c r="X160" s="155">
        <v>0</v>
      </c>
      <c r="Y160" s="155">
        <f t="shared" si="7"/>
        <v>0</v>
      </c>
      <c r="Z160" s="155">
        <v>0.022</v>
      </c>
      <c r="AA160" s="156">
        <f t="shared" si="8"/>
        <v>0.154</v>
      </c>
      <c r="AR160" s="13" t="s">
        <v>161</v>
      </c>
      <c r="AT160" s="13" t="s">
        <v>157</v>
      </c>
      <c r="AU160" s="13" t="s">
        <v>97</v>
      </c>
      <c r="AY160" s="13" t="s">
        <v>155</v>
      </c>
      <c r="BE160" s="95">
        <f t="shared" si="9"/>
        <v>0</v>
      </c>
      <c r="BF160" s="95">
        <f t="shared" si="10"/>
        <v>0</v>
      </c>
      <c r="BG160" s="95">
        <f t="shared" si="11"/>
        <v>0</v>
      </c>
      <c r="BH160" s="95">
        <f t="shared" si="12"/>
        <v>0</v>
      </c>
      <c r="BI160" s="95">
        <f t="shared" si="13"/>
        <v>0</v>
      </c>
      <c r="BJ160" s="13" t="s">
        <v>23</v>
      </c>
      <c r="BK160" s="95">
        <f t="shared" si="14"/>
        <v>0</v>
      </c>
      <c r="BL160" s="13" t="s">
        <v>161</v>
      </c>
      <c r="BM160" s="13" t="s">
        <v>223</v>
      </c>
    </row>
    <row r="161" spans="2:65" s="1" customFormat="1" ht="28.5" customHeight="1">
      <c r="B161" s="120"/>
      <c r="C161" s="150" t="s">
        <v>224</v>
      </c>
      <c r="D161" s="150" t="s">
        <v>157</v>
      </c>
      <c r="E161" s="151" t="s">
        <v>225</v>
      </c>
      <c r="F161" s="419" t="s">
        <v>226</v>
      </c>
      <c r="G161" s="420"/>
      <c r="H161" s="420"/>
      <c r="I161" s="420"/>
      <c r="J161" s="152" t="s">
        <v>218</v>
      </c>
      <c r="K161" s="153">
        <v>6</v>
      </c>
      <c r="L161" s="421">
        <v>0</v>
      </c>
      <c r="M161" s="420"/>
      <c r="N161" s="422">
        <f t="shared" si="5"/>
        <v>0</v>
      </c>
      <c r="O161" s="420"/>
      <c r="P161" s="420"/>
      <c r="Q161" s="420"/>
      <c r="R161" s="122"/>
      <c r="T161" s="154" t="s">
        <v>21</v>
      </c>
      <c r="U161" s="39" t="s">
        <v>47</v>
      </c>
      <c r="V161" s="31"/>
      <c r="W161" s="155">
        <f t="shared" si="6"/>
        <v>0</v>
      </c>
      <c r="X161" s="155">
        <v>0</v>
      </c>
      <c r="Y161" s="155">
        <f t="shared" si="7"/>
        <v>0</v>
      </c>
      <c r="Z161" s="155">
        <v>0.022</v>
      </c>
      <c r="AA161" s="156">
        <f t="shared" si="8"/>
        <v>0.132</v>
      </c>
      <c r="AR161" s="13" t="s">
        <v>161</v>
      </c>
      <c r="AT161" s="13" t="s">
        <v>157</v>
      </c>
      <c r="AU161" s="13" t="s">
        <v>97</v>
      </c>
      <c r="AY161" s="13" t="s">
        <v>155</v>
      </c>
      <c r="BE161" s="95">
        <f t="shared" si="9"/>
        <v>0</v>
      </c>
      <c r="BF161" s="95">
        <f t="shared" si="10"/>
        <v>0</v>
      </c>
      <c r="BG161" s="95">
        <f t="shared" si="11"/>
        <v>0</v>
      </c>
      <c r="BH161" s="95">
        <f t="shared" si="12"/>
        <v>0</v>
      </c>
      <c r="BI161" s="95">
        <f t="shared" si="13"/>
        <v>0</v>
      </c>
      <c r="BJ161" s="13" t="s">
        <v>23</v>
      </c>
      <c r="BK161" s="95">
        <f t="shared" si="14"/>
        <v>0</v>
      </c>
      <c r="BL161" s="13" t="s">
        <v>161</v>
      </c>
      <c r="BM161" s="13" t="s">
        <v>227</v>
      </c>
    </row>
    <row r="162" spans="2:65" s="1" customFormat="1" ht="28.5" customHeight="1">
      <c r="B162" s="120"/>
      <c r="C162" s="150" t="s">
        <v>228</v>
      </c>
      <c r="D162" s="150" t="s">
        <v>157</v>
      </c>
      <c r="E162" s="151" t="s">
        <v>229</v>
      </c>
      <c r="F162" s="419" t="s">
        <v>230</v>
      </c>
      <c r="G162" s="420"/>
      <c r="H162" s="420"/>
      <c r="I162" s="420"/>
      <c r="J162" s="152" t="s">
        <v>218</v>
      </c>
      <c r="K162" s="153">
        <v>2</v>
      </c>
      <c r="L162" s="421">
        <v>0</v>
      </c>
      <c r="M162" s="420"/>
      <c r="N162" s="422">
        <f t="shared" si="5"/>
        <v>0</v>
      </c>
      <c r="O162" s="420"/>
      <c r="P162" s="420"/>
      <c r="Q162" s="420"/>
      <c r="R162" s="122"/>
      <c r="T162" s="154" t="s">
        <v>21</v>
      </c>
      <c r="U162" s="39" t="s">
        <v>47</v>
      </c>
      <c r="V162" s="31"/>
      <c r="W162" s="155">
        <f t="shared" si="6"/>
        <v>0</v>
      </c>
      <c r="X162" s="155">
        <v>0</v>
      </c>
      <c r="Y162" s="155">
        <f t="shared" si="7"/>
        <v>0</v>
      </c>
      <c r="Z162" s="155">
        <v>0.026</v>
      </c>
      <c r="AA162" s="156">
        <f t="shared" si="8"/>
        <v>0.052</v>
      </c>
      <c r="AR162" s="13" t="s">
        <v>161</v>
      </c>
      <c r="AT162" s="13" t="s">
        <v>157</v>
      </c>
      <c r="AU162" s="13" t="s">
        <v>97</v>
      </c>
      <c r="AY162" s="13" t="s">
        <v>155</v>
      </c>
      <c r="BE162" s="95">
        <f t="shared" si="9"/>
        <v>0</v>
      </c>
      <c r="BF162" s="95">
        <f t="shared" si="10"/>
        <v>0</v>
      </c>
      <c r="BG162" s="95">
        <f t="shared" si="11"/>
        <v>0</v>
      </c>
      <c r="BH162" s="95">
        <f t="shared" si="12"/>
        <v>0</v>
      </c>
      <c r="BI162" s="95">
        <f t="shared" si="13"/>
        <v>0</v>
      </c>
      <c r="BJ162" s="13" t="s">
        <v>23</v>
      </c>
      <c r="BK162" s="95">
        <f t="shared" si="14"/>
        <v>0</v>
      </c>
      <c r="BL162" s="13" t="s">
        <v>161</v>
      </c>
      <c r="BM162" s="13" t="s">
        <v>231</v>
      </c>
    </row>
    <row r="163" spans="2:65" s="1" customFormat="1" ht="28.5" customHeight="1">
      <c r="B163" s="120"/>
      <c r="C163" s="150" t="s">
        <v>232</v>
      </c>
      <c r="D163" s="150" t="s">
        <v>157</v>
      </c>
      <c r="E163" s="151" t="s">
        <v>233</v>
      </c>
      <c r="F163" s="419" t="s">
        <v>234</v>
      </c>
      <c r="G163" s="420"/>
      <c r="H163" s="420"/>
      <c r="I163" s="420"/>
      <c r="J163" s="152" t="s">
        <v>218</v>
      </c>
      <c r="K163" s="153">
        <v>4</v>
      </c>
      <c r="L163" s="421">
        <v>0</v>
      </c>
      <c r="M163" s="420"/>
      <c r="N163" s="422">
        <f t="shared" si="5"/>
        <v>0</v>
      </c>
      <c r="O163" s="420"/>
      <c r="P163" s="420"/>
      <c r="Q163" s="420"/>
      <c r="R163" s="122"/>
      <c r="T163" s="154" t="s">
        <v>21</v>
      </c>
      <c r="U163" s="39" t="s">
        <v>47</v>
      </c>
      <c r="V163" s="31"/>
      <c r="W163" s="155">
        <f t="shared" si="6"/>
        <v>0</v>
      </c>
      <c r="X163" s="155">
        <v>0</v>
      </c>
      <c r="Y163" s="155">
        <f t="shared" si="7"/>
        <v>0</v>
      </c>
      <c r="Z163" s="155">
        <v>0.032</v>
      </c>
      <c r="AA163" s="156">
        <f t="shared" si="8"/>
        <v>0.128</v>
      </c>
      <c r="AR163" s="13" t="s">
        <v>161</v>
      </c>
      <c r="AT163" s="13" t="s">
        <v>157</v>
      </c>
      <c r="AU163" s="13" t="s">
        <v>97</v>
      </c>
      <c r="AY163" s="13" t="s">
        <v>155</v>
      </c>
      <c r="BE163" s="95">
        <f t="shared" si="9"/>
        <v>0</v>
      </c>
      <c r="BF163" s="95">
        <f t="shared" si="10"/>
        <v>0</v>
      </c>
      <c r="BG163" s="95">
        <f t="shared" si="11"/>
        <v>0</v>
      </c>
      <c r="BH163" s="95">
        <f t="shared" si="12"/>
        <v>0</v>
      </c>
      <c r="BI163" s="95">
        <f t="shared" si="13"/>
        <v>0</v>
      </c>
      <c r="BJ163" s="13" t="s">
        <v>23</v>
      </c>
      <c r="BK163" s="95">
        <f t="shared" si="14"/>
        <v>0</v>
      </c>
      <c r="BL163" s="13" t="s">
        <v>161</v>
      </c>
      <c r="BM163" s="13" t="s">
        <v>235</v>
      </c>
    </row>
    <row r="164" spans="2:65" s="1" customFormat="1" ht="28.5" customHeight="1">
      <c r="B164" s="120"/>
      <c r="C164" s="150" t="s">
        <v>236</v>
      </c>
      <c r="D164" s="150" t="s">
        <v>157</v>
      </c>
      <c r="E164" s="151" t="s">
        <v>237</v>
      </c>
      <c r="F164" s="419" t="s">
        <v>238</v>
      </c>
      <c r="G164" s="420"/>
      <c r="H164" s="420"/>
      <c r="I164" s="420"/>
      <c r="J164" s="152" t="s">
        <v>218</v>
      </c>
      <c r="K164" s="153">
        <v>3</v>
      </c>
      <c r="L164" s="421">
        <v>0</v>
      </c>
      <c r="M164" s="420"/>
      <c r="N164" s="422">
        <f t="shared" si="5"/>
        <v>0</v>
      </c>
      <c r="O164" s="420"/>
      <c r="P164" s="420"/>
      <c r="Q164" s="420"/>
      <c r="R164" s="122"/>
      <c r="T164" s="154" t="s">
        <v>21</v>
      </c>
      <c r="U164" s="39" t="s">
        <v>47</v>
      </c>
      <c r="V164" s="31"/>
      <c r="W164" s="155">
        <f t="shared" si="6"/>
        <v>0</v>
      </c>
      <c r="X164" s="155">
        <v>0</v>
      </c>
      <c r="Y164" s="155">
        <f t="shared" si="7"/>
        <v>0</v>
      </c>
      <c r="Z164" s="155">
        <v>0.048</v>
      </c>
      <c r="AA164" s="156">
        <f t="shared" si="8"/>
        <v>0.14400000000000002</v>
      </c>
      <c r="AR164" s="13" t="s">
        <v>161</v>
      </c>
      <c r="AT164" s="13" t="s">
        <v>157</v>
      </c>
      <c r="AU164" s="13" t="s">
        <v>97</v>
      </c>
      <c r="AY164" s="13" t="s">
        <v>155</v>
      </c>
      <c r="BE164" s="95">
        <f t="shared" si="9"/>
        <v>0</v>
      </c>
      <c r="BF164" s="95">
        <f t="shared" si="10"/>
        <v>0</v>
      </c>
      <c r="BG164" s="95">
        <f t="shared" si="11"/>
        <v>0</v>
      </c>
      <c r="BH164" s="95">
        <f t="shared" si="12"/>
        <v>0</v>
      </c>
      <c r="BI164" s="95">
        <f t="shared" si="13"/>
        <v>0</v>
      </c>
      <c r="BJ164" s="13" t="s">
        <v>23</v>
      </c>
      <c r="BK164" s="95">
        <f t="shared" si="14"/>
        <v>0</v>
      </c>
      <c r="BL164" s="13" t="s">
        <v>161</v>
      </c>
      <c r="BM164" s="13" t="s">
        <v>239</v>
      </c>
    </row>
    <row r="165" spans="2:63" s="9" customFormat="1" ht="29.25" customHeight="1">
      <c r="B165" s="139"/>
      <c r="C165" s="140"/>
      <c r="D165" s="149" t="s">
        <v>109</v>
      </c>
      <c r="E165" s="149"/>
      <c r="F165" s="149"/>
      <c r="G165" s="149"/>
      <c r="H165" s="149"/>
      <c r="I165" s="149"/>
      <c r="J165" s="149"/>
      <c r="K165" s="149"/>
      <c r="L165" s="149"/>
      <c r="M165" s="149"/>
      <c r="N165" s="412">
        <f>BK165</f>
        <v>0</v>
      </c>
      <c r="O165" s="413"/>
      <c r="P165" s="413"/>
      <c r="Q165" s="413"/>
      <c r="R165" s="142"/>
      <c r="T165" s="143"/>
      <c r="U165" s="140"/>
      <c r="V165" s="140"/>
      <c r="W165" s="144">
        <f>SUM(W166:W172)</f>
        <v>0</v>
      </c>
      <c r="X165" s="140"/>
      <c r="Y165" s="144">
        <f>SUM(Y166:Y172)</f>
        <v>0</v>
      </c>
      <c r="Z165" s="140"/>
      <c r="AA165" s="145">
        <f>SUM(AA166:AA172)</f>
        <v>0</v>
      </c>
      <c r="AR165" s="146" t="s">
        <v>23</v>
      </c>
      <c r="AT165" s="147" t="s">
        <v>81</v>
      </c>
      <c r="AU165" s="147" t="s">
        <v>23</v>
      </c>
      <c r="AY165" s="146" t="s">
        <v>155</v>
      </c>
      <c r="BK165" s="148">
        <f>SUM(BK166:BK172)</f>
        <v>0</v>
      </c>
    </row>
    <row r="166" spans="2:65" s="1" customFormat="1" ht="39.75" customHeight="1">
      <c r="B166" s="120"/>
      <c r="C166" s="150" t="s">
        <v>240</v>
      </c>
      <c r="D166" s="150" t="s">
        <v>157</v>
      </c>
      <c r="E166" s="151" t="s">
        <v>241</v>
      </c>
      <c r="F166" s="419" t="s">
        <v>242</v>
      </c>
      <c r="G166" s="420"/>
      <c r="H166" s="420"/>
      <c r="I166" s="420"/>
      <c r="J166" s="152" t="s">
        <v>243</v>
      </c>
      <c r="K166" s="153">
        <v>484.847</v>
      </c>
      <c r="L166" s="421">
        <v>0</v>
      </c>
      <c r="M166" s="420"/>
      <c r="N166" s="422">
        <f aca="true" t="shared" si="15" ref="N166:N172">ROUND(L166*K166,2)</f>
        <v>0</v>
      </c>
      <c r="O166" s="420"/>
      <c r="P166" s="420"/>
      <c r="Q166" s="420"/>
      <c r="R166" s="122"/>
      <c r="T166" s="154" t="s">
        <v>21</v>
      </c>
      <c r="U166" s="39" t="s">
        <v>47</v>
      </c>
      <c r="V166" s="31"/>
      <c r="W166" s="155">
        <f aca="true" t="shared" si="16" ref="W166:W172">V166*K166</f>
        <v>0</v>
      </c>
      <c r="X166" s="155">
        <v>0</v>
      </c>
      <c r="Y166" s="155">
        <f aca="true" t="shared" si="17" ref="Y166:Y172">X166*K166</f>
        <v>0</v>
      </c>
      <c r="Z166" s="155">
        <v>0</v>
      </c>
      <c r="AA166" s="156">
        <f aca="true" t="shared" si="18" ref="AA166:AA172">Z166*K166</f>
        <v>0</v>
      </c>
      <c r="AR166" s="13" t="s">
        <v>161</v>
      </c>
      <c r="AT166" s="13" t="s">
        <v>157</v>
      </c>
      <c r="AU166" s="13" t="s">
        <v>97</v>
      </c>
      <c r="AY166" s="13" t="s">
        <v>155</v>
      </c>
      <c r="BE166" s="95">
        <f aca="true" t="shared" si="19" ref="BE166:BE172">IF(U166="základní",N166,0)</f>
        <v>0</v>
      </c>
      <c r="BF166" s="95">
        <f aca="true" t="shared" si="20" ref="BF166:BF172">IF(U166="snížená",N166,0)</f>
        <v>0</v>
      </c>
      <c r="BG166" s="95">
        <f aca="true" t="shared" si="21" ref="BG166:BG172">IF(U166="zákl. přenesená",N166,0)</f>
        <v>0</v>
      </c>
      <c r="BH166" s="95">
        <f aca="true" t="shared" si="22" ref="BH166:BH172">IF(U166="sníž. přenesená",N166,0)</f>
        <v>0</v>
      </c>
      <c r="BI166" s="95">
        <f aca="true" t="shared" si="23" ref="BI166:BI172">IF(U166="nulová",N166,0)</f>
        <v>0</v>
      </c>
      <c r="BJ166" s="13" t="s">
        <v>23</v>
      </c>
      <c r="BK166" s="95">
        <f aca="true" t="shared" si="24" ref="BK166:BK172">ROUND(L166*K166,2)</f>
        <v>0</v>
      </c>
      <c r="BL166" s="13" t="s">
        <v>161</v>
      </c>
      <c r="BM166" s="13" t="s">
        <v>244</v>
      </c>
    </row>
    <row r="167" spans="2:65" s="1" customFormat="1" ht="20.25" customHeight="1">
      <c r="B167" s="120"/>
      <c r="C167" s="150" t="s">
        <v>245</v>
      </c>
      <c r="D167" s="150" t="s">
        <v>157</v>
      </c>
      <c r="E167" s="151" t="s">
        <v>246</v>
      </c>
      <c r="F167" s="419" t="s">
        <v>247</v>
      </c>
      <c r="G167" s="420"/>
      <c r="H167" s="420"/>
      <c r="I167" s="420"/>
      <c r="J167" s="152" t="s">
        <v>248</v>
      </c>
      <c r="K167" s="153">
        <v>20</v>
      </c>
      <c r="L167" s="421">
        <v>0</v>
      </c>
      <c r="M167" s="420"/>
      <c r="N167" s="422">
        <f t="shared" si="15"/>
        <v>0</v>
      </c>
      <c r="O167" s="420"/>
      <c r="P167" s="420"/>
      <c r="Q167" s="420"/>
      <c r="R167" s="122"/>
      <c r="T167" s="154" t="s">
        <v>21</v>
      </c>
      <c r="U167" s="39" t="s">
        <v>47</v>
      </c>
      <c r="V167" s="31"/>
      <c r="W167" s="155">
        <f t="shared" si="16"/>
        <v>0</v>
      </c>
      <c r="X167" s="155">
        <v>0</v>
      </c>
      <c r="Y167" s="155">
        <f t="shared" si="17"/>
        <v>0</v>
      </c>
      <c r="Z167" s="155">
        <v>0</v>
      </c>
      <c r="AA167" s="156">
        <f t="shared" si="18"/>
        <v>0</v>
      </c>
      <c r="AR167" s="13" t="s">
        <v>161</v>
      </c>
      <c r="AT167" s="13" t="s">
        <v>157</v>
      </c>
      <c r="AU167" s="13" t="s">
        <v>97</v>
      </c>
      <c r="AY167" s="13" t="s">
        <v>155</v>
      </c>
      <c r="BE167" s="95">
        <f t="shared" si="19"/>
        <v>0</v>
      </c>
      <c r="BF167" s="95">
        <f t="shared" si="20"/>
        <v>0</v>
      </c>
      <c r="BG167" s="95">
        <f t="shared" si="21"/>
        <v>0</v>
      </c>
      <c r="BH167" s="95">
        <f t="shared" si="22"/>
        <v>0</v>
      </c>
      <c r="BI167" s="95">
        <f t="shared" si="23"/>
        <v>0</v>
      </c>
      <c r="BJ167" s="13" t="s">
        <v>23</v>
      </c>
      <c r="BK167" s="95">
        <f t="shared" si="24"/>
        <v>0</v>
      </c>
      <c r="BL167" s="13" t="s">
        <v>161</v>
      </c>
      <c r="BM167" s="13" t="s">
        <v>249</v>
      </c>
    </row>
    <row r="168" spans="2:65" s="1" customFormat="1" ht="28.5" customHeight="1">
      <c r="B168" s="120"/>
      <c r="C168" s="150" t="s">
        <v>250</v>
      </c>
      <c r="D168" s="150" t="s">
        <v>157</v>
      </c>
      <c r="E168" s="151" t="s">
        <v>251</v>
      </c>
      <c r="F168" s="419" t="s">
        <v>252</v>
      </c>
      <c r="G168" s="420"/>
      <c r="H168" s="420"/>
      <c r="I168" s="420"/>
      <c r="J168" s="152" t="s">
        <v>248</v>
      </c>
      <c r="K168" s="153">
        <v>600</v>
      </c>
      <c r="L168" s="421">
        <v>0</v>
      </c>
      <c r="M168" s="420"/>
      <c r="N168" s="422">
        <f t="shared" si="15"/>
        <v>0</v>
      </c>
      <c r="O168" s="420"/>
      <c r="P168" s="420"/>
      <c r="Q168" s="420"/>
      <c r="R168" s="122"/>
      <c r="T168" s="154" t="s">
        <v>21</v>
      </c>
      <c r="U168" s="39" t="s">
        <v>47</v>
      </c>
      <c r="V168" s="31"/>
      <c r="W168" s="155">
        <f t="shared" si="16"/>
        <v>0</v>
      </c>
      <c r="X168" s="155">
        <v>0</v>
      </c>
      <c r="Y168" s="155">
        <f t="shared" si="17"/>
        <v>0</v>
      </c>
      <c r="Z168" s="155">
        <v>0</v>
      </c>
      <c r="AA168" s="156">
        <f t="shared" si="18"/>
        <v>0</v>
      </c>
      <c r="AR168" s="13" t="s">
        <v>161</v>
      </c>
      <c r="AT168" s="13" t="s">
        <v>157</v>
      </c>
      <c r="AU168" s="13" t="s">
        <v>97</v>
      </c>
      <c r="AY168" s="13" t="s">
        <v>155</v>
      </c>
      <c r="BE168" s="95">
        <f t="shared" si="19"/>
        <v>0</v>
      </c>
      <c r="BF168" s="95">
        <f t="shared" si="20"/>
        <v>0</v>
      </c>
      <c r="BG168" s="95">
        <f t="shared" si="21"/>
        <v>0</v>
      </c>
      <c r="BH168" s="95">
        <f t="shared" si="22"/>
        <v>0</v>
      </c>
      <c r="BI168" s="95">
        <f t="shared" si="23"/>
        <v>0</v>
      </c>
      <c r="BJ168" s="13" t="s">
        <v>23</v>
      </c>
      <c r="BK168" s="95">
        <f t="shared" si="24"/>
        <v>0</v>
      </c>
      <c r="BL168" s="13" t="s">
        <v>161</v>
      </c>
      <c r="BM168" s="13" t="s">
        <v>253</v>
      </c>
    </row>
    <row r="169" spans="2:65" s="1" customFormat="1" ht="39.75" customHeight="1">
      <c r="B169" s="120"/>
      <c r="C169" s="150" t="s">
        <v>254</v>
      </c>
      <c r="D169" s="150" t="s">
        <v>157</v>
      </c>
      <c r="E169" s="151" t="s">
        <v>255</v>
      </c>
      <c r="F169" s="419" t="s">
        <v>256</v>
      </c>
      <c r="G169" s="420"/>
      <c r="H169" s="420"/>
      <c r="I169" s="420"/>
      <c r="J169" s="152" t="s">
        <v>243</v>
      </c>
      <c r="K169" s="153">
        <v>484.847</v>
      </c>
      <c r="L169" s="421">
        <v>0</v>
      </c>
      <c r="M169" s="420"/>
      <c r="N169" s="422">
        <f t="shared" si="15"/>
        <v>0</v>
      </c>
      <c r="O169" s="420"/>
      <c r="P169" s="420"/>
      <c r="Q169" s="420"/>
      <c r="R169" s="122"/>
      <c r="T169" s="154" t="s">
        <v>21</v>
      </c>
      <c r="U169" s="39" t="s">
        <v>47</v>
      </c>
      <c r="V169" s="31"/>
      <c r="W169" s="155">
        <f t="shared" si="16"/>
        <v>0</v>
      </c>
      <c r="X169" s="155">
        <v>0</v>
      </c>
      <c r="Y169" s="155">
        <f t="shared" si="17"/>
        <v>0</v>
      </c>
      <c r="Z169" s="155">
        <v>0</v>
      </c>
      <c r="AA169" s="156">
        <f t="shared" si="18"/>
        <v>0</v>
      </c>
      <c r="AR169" s="13" t="s">
        <v>161</v>
      </c>
      <c r="AT169" s="13" t="s">
        <v>157</v>
      </c>
      <c r="AU169" s="13" t="s">
        <v>97</v>
      </c>
      <c r="AY169" s="13" t="s">
        <v>155</v>
      </c>
      <c r="BE169" s="95">
        <f t="shared" si="19"/>
        <v>0</v>
      </c>
      <c r="BF169" s="95">
        <f t="shared" si="20"/>
        <v>0</v>
      </c>
      <c r="BG169" s="95">
        <f t="shared" si="21"/>
        <v>0</v>
      </c>
      <c r="BH169" s="95">
        <f t="shared" si="22"/>
        <v>0</v>
      </c>
      <c r="BI169" s="95">
        <f t="shared" si="23"/>
        <v>0</v>
      </c>
      <c r="BJ169" s="13" t="s">
        <v>23</v>
      </c>
      <c r="BK169" s="95">
        <f t="shared" si="24"/>
        <v>0</v>
      </c>
      <c r="BL169" s="13" t="s">
        <v>161</v>
      </c>
      <c r="BM169" s="13" t="s">
        <v>257</v>
      </c>
    </row>
    <row r="170" spans="2:65" s="1" customFormat="1" ht="28.5" customHeight="1">
      <c r="B170" s="120"/>
      <c r="C170" s="150" t="s">
        <v>258</v>
      </c>
      <c r="D170" s="150" t="s">
        <v>157</v>
      </c>
      <c r="E170" s="151" t="s">
        <v>259</v>
      </c>
      <c r="F170" s="419" t="s">
        <v>260</v>
      </c>
      <c r="G170" s="420"/>
      <c r="H170" s="420"/>
      <c r="I170" s="420"/>
      <c r="J170" s="152" t="s">
        <v>243</v>
      </c>
      <c r="K170" s="153">
        <v>7272.705</v>
      </c>
      <c r="L170" s="421">
        <v>0</v>
      </c>
      <c r="M170" s="420"/>
      <c r="N170" s="422">
        <f t="shared" si="15"/>
        <v>0</v>
      </c>
      <c r="O170" s="420"/>
      <c r="P170" s="420"/>
      <c r="Q170" s="420"/>
      <c r="R170" s="122"/>
      <c r="T170" s="154" t="s">
        <v>21</v>
      </c>
      <c r="U170" s="39" t="s">
        <v>47</v>
      </c>
      <c r="V170" s="31"/>
      <c r="W170" s="155">
        <f t="shared" si="16"/>
        <v>0</v>
      </c>
      <c r="X170" s="155">
        <v>0</v>
      </c>
      <c r="Y170" s="155">
        <f t="shared" si="17"/>
        <v>0</v>
      </c>
      <c r="Z170" s="155">
        <v>0</v>
      </c>
      <c r="AA170" s="156">
        <f t="shared" si="18"/>
        <v>0</v>
      </c>
      <c r="AR170" s="13" t="s">
        <v>161</v>
      </c>
      <c r="AT170" s="13" t="s">
        <v>157</v>
      </c>
      <c r="AU170" s="13" t="s">
        <v>97</v>
      </c>
      <c r="AY170" s="13" t="s">
        <v>155</v>
      </c>
      <c r="BE170" s="95">
        <f t="shared" si="19"/>
        <v>0</v>
      </c>
      <c r="BF170" s="95">
        <f t="shared" si="20"/>
        <v>0</v>
      </c>
      <c r="BG170" s="95">
        <f t="shared" si="21"/>
        <v>0</v>
      </c>
      <c r="BH170" s="95">
        <f t="shared" si="22"/>
        <v>0</v>
      </c>
      <c r="BI170" s="95">
        <f t="shared" si="23"/>
        <v>0</v>
      </c>
      <c r="BJ170" s="13" t="s">
        <v>23</v>
      </c>
      <c r="BK170" s="95">
        <f t="shared" si="24"/>
        <v>0</v>
      </c>
      <c r="BL170" s="13" t="s">
        <v>161</v>
      </c>
      <c r="BM170" s="13" t="s">
        <v>261</v>
      </c>
    </row>
    <row r="171" spans="2:65" s="1" customFormat="1" ht="39.75" customHeight="1">
      <c r="B171" s="120"/>
      <c r="C171" s="150" t="s">
        <v>8</v>
      </c>
      <c r="D171" s="150" t="s">
        <v>157</v>
      </c>
      <c r="E171" s="151" t="s">
        <v>262</v>
      </c>
      <c r="F171" s="419" t="s">
        <v>263</v>
      </c>
      <c r="G171" s="420"/>
      <c r="H171" s="420"/>
      <c r="I171" s="420"/>
      <c r="J171" s="152" t="s">
        <v>243</v>
      </c>
      <c r="K171" s="153">
        <v>484.847</v>
      </c>
      <c r="L171" s="421">
        <v>0</v>
      </c>
      <c r="M171" s="420"/>
      <c r="N171" s="422">
        <f t="shared" si="15"/>
        <v>0</v>
      </c>
      <c r="O171" s="420"/>
      <c r="P171" s="420"/>
      <c r="Q171" s="420"/>
      <c r="R171" s="122"/>
      <c r="T171" s="154" t="s">
        <v>21</v>
      </c>
      <c r="U171" s="39" t="s">
        <v>47</v>
      </c>
      <c r="V171" s="31"/>
      <c r="W171" s="155">
        <f t="shared" si="16"/>
        <v>0</v>
      </c>
      <c r="X171" s="155">
        <v>0</v>
      </c>
      <c r="Y171" s="155">
        <f t="shared" si="17"/>
        <v>0</v>
      </c>
      <c r="Z171" s="155">
        <v>0</v>
      </c>
      <c r="AA171" s="156">
        <f t="shared" si="18"/>
        <v>0</v>
      </c>
      <c r="AR171" s="13" t="s">
        <v>161</v>
      </c>
      <c r="AT171" s="13" t="s">
        <v>157</v>
      </c>
      <c r="AU171" s="13" t="s">
        <v>97</v>
      </c>
      <c r="AY171" s="13" t="s">
        <v>155</v>
      </c>
      <c r="BE171" s="95">
        <f t="shared" si="19"/>
        <v>0</v>
      </c>
      <c r="BF171" s="95">
        <f t="shared" si="20"/>
        <v>0</v>
      </c>
      <c r="BG171" s="95">
        <f t="shared" si="21"/>
        <v>0</v>
      </c>
      <c r="BH171" s="95">
        <f t="shared" si="22"/>
        <v>0</v>
      </c>
      <c r="BI171" s="95">
        <f t="shared" si="23"/>
        <v>0</v>
      </c>
      <c r="BJ171" s="13" t="s">
        <v>23</v>
      </c>
      <c r="BK171" s="95">
        <f t="shared" si="24"/>
        <v>0</v>
      </c>
      <c r="BL171" s="13" t="s">
        <v>161</v>
      </c>
      <c r="BM171" s="13" t="s">
        <v>264</v>
      </c>
    </row>
    <row r="172" spans="2:65" s="1" customFormat="1" ht="28.5" customHeight="1">
      <c r="B172" s="120"/>
      <c r="C172" s="150" t="s">
        <v>265</v>
      </c>
      <c r="D172" s="150" t="s">
        <v>157</v>
      </c>
      <c r="E172" s="151" t="s">
        <v>266</v>
      </c>
      <c r="F172" s="419" t="s">
        <v>267</v>
      </c>
      <c r="G172" s="420"/>
      <c r="H172" s="420"/>
      <c r="I172" s="420"/>
      <c r="J172" s="152" t="s">
        <v>243</v>
      </c>
      <c r="K172" s="153">
        <v>5</v>
      </c>
      <c r="L172" s="421">
        <v>0</v>
      </c>
      <c r="M172" s="420"/>
      <c r="N172" s="422">
        <f t="shared" si="15"/>
        <v>0</v>
      </c>
      <c r="O172" s="420"/>
      <c r="P172" s="420"/>
      <c r="Q172" s="420"/>
      <c r="R172" s="122"/>
      <c r="T172" s="154" t="s">
        <v>21</v>
      </c>
      <c r="U172" s="39" t="s">
        <v>47</v>
      </c>
      <c r="V172" s="31"/>
      <c r="W172" s="155">
        <f t="shared" si="16"/>
        <v>0</v>
      </c>
      <c r="X172" s="155">
        <v>0</v>
      </c>
      <c r="Y172" s="155">
        <f t="shared" si="17"/>
        <v>0</v>
      </c>
      <c r="Z172" s="155">
        <v>0</v>
      </c>
      <c r="AA172" s="156">
        <f t="shared" si="18"/>
        <v>0</v>
      </c>
      <c r="AR172" s="13" t="s">
        <v>161</v>
      </c>
      <c r="AT172" s="13" t="s">
        <v>157</v>
      </c>
      <c r="AU172" s="13" t="s">
        <v>97</v>
      </c>
      <c r="AY172" s="13" t="s">
        <v>155</v>
      </c>
      <c r="BE172" s="95">
        <f t="shared" si="19"/>
        <v>0</v>
      </c>
      <c r="BF172" s="95">
        <f t="shared" si="20"/>
        <v>0</v>
      </c>
      <c r="BG172" s="95">
        <f t="shared" si="21"/>
        <v>0</v>
      </c>
      <c r="BH172" s="95">
        <f t="shared" si="22"/>
        <v>0</v>
      </c>
      <c r="BI172" s="95">
        <f t="shared" si="23"/>
        <v>0</v>
      </c>
      <c r="BJ172" s="13" t="s">
        <v>23</v>
      </c>
      <c r="BK172" s="95">
        <f t="shared" si="24"/>
        <v>0</v>
      </c>
      <c r="BL172" s="13" t="s">
        <v>161</v>
      </c>
      <c r="BM172" s="13" t="s">
        <v>268</v>
      </c>
    </row>
    <row r="173" spans="2:63" s="9" customFormat="1" ht="36.75" customHeight="1">
      <c r="B173" s="139"/>
      <c r="C173" s="140"/>
      <c r="D173" s="141" t="s">
        <v>110</v>
      </c>
      <c r="E173" s="141"/>
      <c r="F173" s="141"/>
      <c r="G173" s="141"/>
      <c r="H173" s="141"/>
      <c r="I173" s="141"/>
      <c r="J173" s="141"/>
      <c r="K173" s="141"/>
      <c r="L173" s="141"/>
      <c r="M173" s="141"/>
      <c r="N173" s="414">
        <f>BK173</f>
        <v>0</v>
      </c>
      <c r="O173" s="415"/>
      <c r="P173" s="415"/>
      <c r="Q173" s="415"/>
      <c r="R173" s="142"/>
      <c r="T173" s="143"/>
      <c r="U173" s="140"/>
      <c r="V173" s="140"/>
      <c r="W173" s="144">
        <f>W174+W176+W181+W183+W188+W197+W206+W208+W228+W231+W233+W235+W251+W277+W287+W291+W300+W304+W307</f>
        <v>0</v>
      </c>
      <c r="X173" s="140"/>
      <c r="Y173" s="144">
        <f>Y174+Y176+Y181+Y183+Y188+Y197+Y206+Y208+Y228+Y231+Y233+Y235+Y251+Y277+Y287+Y291+Y300+Y304+Y307</f>
        <v>53.64683893</v>
      </c>
      <c r="Z173" s="140"/>
      <c r="AA173" s="145">
        <f>AA174+AA176+AA181+AA183+AA188+AA197+AA206+AA208+AA228+AA231+AA233+AA235+AA251+AA277+AA287+AA291+AA300+AA304+AA307</f>
        <v>22.669808</v>
      </c>
      <c r="AR173" s="146" t="s">
        <v>97</v>
      </c>
      <c r="AT173" s="147" t="s">
        <v>81</v>
      </c>
      <c r="AU173" s="147" t="s">
        <v>82</v>
      </c>
      <c r="AY173" s="146" t="s">
        <v>155</v>
      </c>
      <c r="BK173" s="148">
        <f>BK174+BK176+BK181+BK183+BK188+BK197+BK206+BK208+BK228+BK231+BK233+BK235+BK251+BK277+BK287+BK291+BK300+BK304+BK307</f>
        <v>0</v>
      </c>
    </row>
    <row r="174" spans="2:63" s="9" customFormat="1" ht="19.5" customHeight="1">
      <c r="B174" s="139"/>
      <c r="C174" s="140"/>
      <c r="D174" s="149" t="s">
        <v>111</v>
      </c>
      <c r="E174" s="149"/>
      <c r="F174" s="149"/>
      <c r="G174" s="149"/>
      <c r="H174" s="149"/>
      <c r="I174" s="149"/>
      <c r="J174" s="149"/>
      <c r="K174" s="149"/>
      <c r="L174" s="149"/>
      <c r="M174" s="149"/>
      <c r="N174" s="417">
        <f>BK174</f>
        <v>0</v>
      </c>
      <c r="O174" s="418"/>
      <c r="P174" s="418"/>
      <c r="Q174" s="418"/>
      <c r="R174" s="142"/>
      <c r="T174" s="143"/>
      <c r="U174" s="140"/>
      <c r="V174" s="140"/>
      <c r="W174" s="144">
        <f>W175</f>
        <v>0</v>
      </c>
      <c r="X174" s="140"/>
      <c r="Y174" s="144">
        <f>Y175</f>
        <v>0</v>
      </c>
      <c r="Z174" s="140"/>
      <c r="AA174" s="145">
        <f>AA175</f>
        <v>0</v>
      </c>
      <c r="AR174" s="146" t="s">
        <v>23</v>
      </c>
      <c r="AT174" s="147" t="s">
        <v>81</v>
      </c>
      <c r="AU174" s="147" t="s">
        <v>23</v>
      </c>
      <c r="AY174" s="146" t="s">
        <v>155</v>
      </c>
      <c r="BK174" s="148">
        <f>BK175</f>
        <v>0</v>
      </c>
    </row>
    <row r="175" spans="2:65" s="1" customFormat="1" ht="20.25" customHeight="1">
      <c r="B175" s="120"/>
      <c r="C175" s="150" t="s">
        <v>269</v>
      </c>
      <c r="D175" s="150" t="s">
        <v>157</v>
      </c>
      <c r="E175" s="151" t="s">
        <v>270</v>
      </c>
      <c r="F175" s="419" t="s">
        <v>271</v>
      </c>
      <c r="G175" s="420"/>
      <c r="H175" s="420"/>
      <c r="I175" s="420"/>
      <c r="J175" s="152" t="s">
        <v>243</v>
      </c>
      <c r="K175" s="153">
        <v>221.457</v>
      </c>
      <c r="L175" s="421">
        <v>0</v>
      </c>
      <c r="M175" s="420"/>
      <c r="N175" s="422">
        <f>ROUND(L175*K175,2)</f>
        <v>0</v>
      </c>
      <c r="O175" s="420"/>
      <c r="P175" s="420"/>
      <c r="Q175" s="420"/>
      <c r="R175" s="122"/>
      <c r="T175" s="154" t="s">
        <v>21</v>
      </c>
      <c r="U175" s="39" t="s">
        <v>47</v>
      </c>
      <c r="V175" s="31"/>
      <c r="W175" s="155">
        <f>V175*K175</f>
        <v>0</v>
      </c>
      <c r="X175" s="155">
        <v>0</v>
      </c>
      <c r="Y175" s="155">
        <f>X175*K175</f>
        <v>0</v>
      </c>
      <c r="Z175" s="155">
        <v>0</v>
      </c>
      <c r="AA175" s="156">
        <f>Z175*K175</f>
        <v>0</v>
      </c>
      <c r="AR175" s="13" t="s">
        <v>161</v>
      </c>
      <c r="AT175" s="13" t="s">
        <v>157</v>
      </c>
      <c r="AU175" s="13" t="s">
        <v>97</v>
      </c>
      <c r="AY175" s="13" t="s">
        <v>155</v>
      </c>
      <c r="BE175" s="95">
        <f>IF(U175="základní",N175,0)</f>
        <v>0</v>
      </c>
      <c r="BF175" s="95">
        <f>IF(U175="snížená",N175,0)</f>
        <v>0</v>
      </c>
      <c r="BG175" s="95">
        <f>IF(U175="zákl. přenesená",N175,0)</f>
        <v>0</v>
      </c>
      <c r="BH175" s="95">
        <f>IF(U175="sníž. přenesená",N175,0)</f>
        <v>0</v>
      </c>
      <c r="BI175" s="95">
        <f>IF(U175="nulová",N175,0)</f>
        <v>0</v>
      </c>
      <c r="BJ175" s="13" t="s">
        <v>23</v>
      </c>
      <c r="BK175" s="95">
        <f>ROUND(L175*K175,2)</f>
        <v>0</v>
      </c>
      <c r="BL175" s="13" t="s">
        <v>161</v>
      </c>
      <c r="BM175" s="13" t="s">
        <v>272</v>
      </c>
    </row>
    <row r="176" spans="2:63" s="9" customFormat="1" ht="29.25" customHeight="1">
      <c r="B176" s="139"/>
      <c r="C176" s="140"/>
      <c r="D176" s="149" t="s">
        <v>112</v>
      </c>
      <c r="E176" s="149"/>
      <c r="F176" s="149"/>
      <c r="G176" s="149"/>
      <c r="H176" s="149"/>
      <c r="I176" s="149"/>
      <c r="J176" s="149"/>
      <c r="K176" s="149"/>
      <c r="L176" s="149"/>
      <c r="M176" s="149"/>
      <c r="N176" s="412">
        <f>BK176</f>
        <v>0</v>
      </c>
      <c r="O176" s="413"/>
      <c r="P176" s="413"/>
      <c r="Q176" s="413"/>
      <c r="R176" s="142"/>
      <c r="T176" s="143"/>
      <c r="U176" s="140"/>
      <c r="V176" s="140"/>
      <c r="W176" s="144">
        <f>SUM(W177:W180)</f>
        <v>0</v>
      </c>
      <c r="X176" s="140"/>
      <c r="Y176" s="144">
        <f>SUM(Y177:Y180)</f>
        <v>0.9667922</v>
      </c>
      <c r="Z176" s="140"/>
      <c r="AA176" s="145">
        <f>SUM(AA177:AA180)</f>
        <v>7.2154799999999994</v>
      </c>
      <c r="AR176" s="146" t="s">
        <v>97</v>
      </c>
      <c r="AT176" s="147" t="s">
        <v>81</v>
      </c>
      <c r="AU176" s="147" t="s">
        <v>23</v>
      </c>
      <c r="AY176" s="146" t="s">
        <v>155</v>
      </c>
      <c r="BK176" s="148">
        <f>SUM(BK177:BK180)</f>
        <v>0</v>
      </c>
    </row>
    <row r="177" spans="2:65" s="1" customFormat="1" ht="28.5" customHeight="1">
      <c r="B177" s="120"/>
      <c r="C177" s="150" t="s">
        <v>9</v>
      </c>
      <c r="D177" s="150" t="s">
        <v>157</v>
      </c>
      <c r="E177" s="151" t="s">
        <v>273</v>
      </c>
      <c r="F177" s="419" t="s">
        <v>274</v>
      </c>
      <c r="G177" s="420"/>
      <c r="H177" s="420"/>
      <c r="I177" s="420"/>
      <c r="J177" s="152" t="s">
        <v>160</v>
      </c>
      <c r="K177" s="153">
        <v>1803.87</v>
      </c>
      <c r="L177" s="421">
        <v>0</v>
      </c>
      <c r="M177" s="420"/>
      <c r="N177" s="422">
        <f>ROUND(L177*K177,2)</f>
        <v>0</v>
      </c>
      <c r="O177" s="420"/>
      <c r="P177" s="420"/>
      <c r="Q177" s="420"/>
      <c r="R177" s="122"/>
      <c r="T177" s="154" t="s">
        <v>21</v>
      </c>
      <c r="U177" s="39" t="s">
        <v>47</v>
      </c>
      <c r="V177" s="31"/>
      <c r="W177" s="155">
        <f>V177*K177</f>
        <v>0</v>
      </c>
      <c r="X177" s="155">
        <v>0</v>
      </c>
      <c r="Y177" s="155">
        <f>X177*K177</f>
        <v>0</v>
      </c>
      <c r="Z177" s="155">
        <v>0.004</v>
      </c>
      <c r="AA177" s="156">
        <f>Z177*K177</f>
        <v>7.2154799999999994</v>
      </c>
      <c r="AR177" s="13" t="s">
        <v>240</v>
      </c>
      <c r="AT177" s="13" t="s">
        <v>157</v>
      </c>
      <c r="AU177" s="13" t="s">
        <v>97</v>
      </c>
      <c r="AY177" s="13" t="s">
        <v>155</v>
      </c>
      <c r="BE177" s="95">
        <f>IF(U177="základní",N177,0)</f>
        <v>0</v>
      </c>
      <c r="BF177" s="95">
        <f>IF(U177="snížená",N177,0)</f>
        <v>0</v>
      </c>
      <c r="BG177" s="95">
        <f>IF(U177="zákl. přenesená",N177,0)</f>
        <v>0</v>
      </c>
      <c r="BH177" s="95">
        <f>IF(U177="sníž. přenesená",N177,0)</f>
        <v>0</v>
      </c>
      <c r="BI177" s="95">
        <f>IF(U177="nulová",N177,0)</f>
        <v>0</v>
      </c>
      <c r="BJ177" s="13" t="s">
        <v>23</v>
      </c>
      <c r="BK177" s="95">
        <f>ROUND(L177*K177,2)</f>
        <v>0</v>
      </c>
      <c r="BL177" s="13" t="s">
        <v>240</v>
      </c>
      <c r="BM177" s="13" t="s">
        <v>275</v>
      </c>
    </row>
    <row r="178" spans="2:65" s="1" customFormat="1" ht="39.75" customHeight="1">
      <c r="B178" s="120"/>
      <c r="C178" s="150" t="s">
        <v>276</v>
      </c>
      <c r="D178" s="150" t="s">
        <v>157</v>
      </c>
      <c r="E178" s="151" t="s">
        <v>277</v>
      </c>
      <c r="F178" s="419" t="s">
        <v>278</v>
      </c>
      <c r="G178" s="420"/>
      <c r="H178" s="420"/>
      <c r="I178" s="420"/>
      <c r="J178" s="152" t="s">
        <v>160</v>
      </c>
      <c r="K178" s="153">
        <v>133.98</v>
      </c>
      <c r="L178" s="421">
        <v>0</v>
      </c>
      <c r="M178" s="420"/>
      <c r="N178" s="422">
        <f>ROUND(L178*K178,2)</f>
        <v>0</v>
      </c>
      <c r="O178" s="420"/>
      <c r="P178" s="420"/>
      <c r="Q178" s="420"/>
      <c r="R178" s="122"/>
      <c r="T178" s="154" t="s">
        <v>21</v>
      </c>
      <c r="U178" s="39" t="s">
        <v>47</v>
      </c>
      <c r="V178" s="31"/>
      <c r="W178" s="155">
        <f>V178*K178</f>
        <v>0</v>
      </c>
      <c r="X178" s="155">
        <v>0.00458</v>
      </c>
      <c r="Y178" s="155">
        <f>X178*K178</f>
        <v>0.6136284</v>
      </c>
      <c r="Z178" s="155">
        <v>0</v>
      </c>
      <c r="AA178" s="156">
        <f>Z178*K178</f>
        <v>0</v>
      </c>
      <c r="AR178" s="13" t="s">
        <v>240</v>
      </c>
      <c r="AT178" s="13" t="s">
        <v>157</v>
      </c>
      <c r="AU178" s="13" t="s">
        <v>97</v>
      </c>
      <c r="AY178" s="13" t="s">
        <v>155</v>
      </c>
      <c r="BE178" s="95">
        <f>IF(U178="základní",N178,0)</f>
        <v>0</v>
      </c>
      <c r="BF178" s="95">
        <f>IF(U178="snížená",N178,0)</f>
        <v>0</v>
      </c>
      <c r="BG178" s="95">
        <f>IF(U178="zákl. přenesená",N178,0)</f>
        <v>0</v>
      </c>
      <c r="BH178" s="95">
        <f>IF(U178="sníž. přenesená",N178,0)</f>
        <v>0</v>
      </c>
      <c r="BI178" s="95">
        <f>IF(U178="nulová",N178,0)</f>
        <v>0</v>
      </c>
      <c r="BJ178" s="13" t="s">
        <v>23</v>
      </c>
      <c r="BK178" s="95">
        <f>ROUND(L178*K178,2)</f>
        <v>0</v>
      </c>
      <c r="BL178" s="13" t="s">
        <v>240</v>
      </c>
      <c r="BM178" s="13" t="s">
        <v>279</v>
      </c>
    </row>
    <row r="179" spans="2:65" s="1" customFormat="1" ht="39.75" customHeight="1">
      <c r="B179" s="120"/>
      <c r="C179" s="150" t="s">
        <v>280</v>
      </c>
      <c r="D179" s="150" t="s">
        <v>157</v>
      </c>
      <c r="E179" s="151" t="s">
        <v>281</v>
      </c>
      <c r="F179" s="419" t="s">
        <v>282</v>
      </c>
      <c r="G179" s="420"/>
      <c r="H179" s="420"/>
      <c r="I179" s="420"/>
      <c r="J179" s="152" t="s">
        <v>160</v>
      </c>
      <c r="K179" s="153">
        <v>77.11</v>
      </c>
      <c r="L179" s="421">
        <v>0</v>
      </c>
      <c r="M179" s="420"/>
      <c r="N179" s="422">
        <f>ROUND(L179*K179,2)</f>
        <v>0</v>
      </c>
      <c r="O179" s="420"/>
      <c r="P179" s="420"/>
      <c r="Q179" s="420"/>
      <c r="R179" s="122"/>
      <c r="T179" s="154" t="s">
        <v>21</v>
      </c>
      <c r="U179" s="39" t="s">
        <v>47</v>
      </c>
      <c r="V179" s="31"/>
      <c r="W179" s="155">
        <f>V179*K179</f>
        <v>0</v>
      </c>
      <c r="X179" s="155">
        <v>0.00458</v>
      </c>
      <c r="Y179" s="155">
        <f>X179*K179</f>
        <v>0.35316379999999997</v>
      </c>
      <c r="Z179" s="155">
        <v>0</v>
      </c>
      <c r="AA179" s="156">
        <f>Z179*K179</f>
        <v>0</v>
      </c>
      <c r="AR179" s="13" t="s">
        <v>240</v>
      </c>
      <c r="AT179" s="13" t="s">
        <v>157</v>
      </c>
      <c r="AU179" s="13" t="s">
        <v>97</v>
      </c>
      <c r="AY179" s="13" t="s">
        <v>155</v>
      </c>
      <c r="BE179" s="95">
        <f>IF(U179="základní",N179,0)</f>
        <v>0</v>
      </c>
      <c r="BF179" s="95">
        <f>IF(U179="snížená",N179,0)</f>
        <v>0</v>
      </c>
      <c r="BG179" s="95">
        <f>IF(U179="zákl. přenesená",N179,0)</f>
        <v>0</v>
      </c>
      <c r="BH179" s="95">
        <f>IF(U179="sníž. přenesená",N179,0)</f>
        <v>0</v>
      </c>
      <c r="BI179" s="95">
        <f>IF(U179="nulová",N179,0)</f>
        <v>0</v>
      </c>
      <c r="BJ179" s="13" t="s">
        <v>23</v>
      </c>
      <c r="BK179" s="95">
        <f>ROUND(L179*K179,2)</f>
        <v>0</v>
      </c>
      <c r="BL179" s="13" t="s">
        <v>240</v>
      </c>
      <c r="BM179" s="13" t="s">
        <v>283</v>
      </c>
    </row>
    <row r="180" spans="2:65" s="1" customFormat="1" ht="39.75" customHeight="1">
      <c r="B180" s="120"/>
      <c r="C180" s="150" t="s">
        <v>284</v>
      </c>
      <c r="D180" s="150" t="s">
        <v>157</v>
      </c>
      <c r="E180" s="151" t="s">
        <v>285</v>
      </c>
      <c r="F180" s="419" t="s">
        <v>286</v>
      </c>
      <c r="G180" s="420"/>
      <c r="H180" s="420"/>
      <c r="I180" s="420"/>
      <c r="J180" s="152" t="s">
        <v>243</v>
      </c>
      <c r="K180" s="153">
        <v>0.967</v>
      </c>
      <c r="L180" s="421">
        <v>0</v>
      </c>
      <c r="M180" s="420"/>
      <c r="N180" s="422">
        <f>ROUND(L180*K180,2)</f>
        <v>0</v>
      </c>
      <c r="O180" s="420"/>
      <c r="P180" s="420"/>
      <c r="Q180" s="420"/>
      <c r="R180" s="122"/>
      <c r="T180" s="154" t="s">
        <v>21</v>
      </c>
      <c r="U180" s="39" t="s">
        <v>47</v>
      </c>
      <c r="V180" s="31"/>
      <c r="W180" s="155">
        <f>V180*K180</f>
        <v>0</v>
      </c>
      <c r="X180" s="155">
        <v>0</v>
      </c>
      <c r="Y180" s="155">
        <f>X180*K180</f>
        <v>0</v>
      </c>
      <c r="Z180" s="155">
        <v>0</v>
      </c>
      <c r="AA180" s="156">
        <f>Z180*K180</f>
        <v>0</v>
      </c>
      <c r="AR180" s="13" t="s">
        <v>240</v>
      </c>
      <c r="AT180" s="13" t="s">
        <v>157</v>
      </c>
      <c r="AU180" s="13" t="s">
        <v>97</v>
      </c>
      <c r="AY180" s="13" t="s">
        <v>155</v>
      </c>
      <c r="BE180" s="95">
        <f>IF(U180="základní",N180,0)</f>
        <v>0</v>
      </c>
      <c r="BF180" s="95">
        <f>IF(U180="snížená",N180,0)</f>
        <v>0</v>
      </c>
      <c r="BG180" s="95">
        <f>IF(U180="zákl. přenesená",N180,0)</f>
        <v>0</v>
      </c>
      <c r="BH180" s="95">
        <f>IF(U180="sníž. přenesená",N180,0)</f>
        <v>0</v>
      </c>
      <c r="BI180" s="95">
        <f>IF(U180="nulová",N180,0)</f>
        <v>0</v>
      </c>
      <c r="BJ180" s="13" t="s">
        <v>23</v>
      </c>
      <c r="BK180" s="95">
        <f>ROUND(L180*K180,2)</f>
        <v>0</v>
      </c>
      <c r="BL180" s="13" t="s">
        <v>240</v>
      </c>
      <c r="BM180" s="13" t="s">
        <v>287</v>
      </c>
    </row>
    <row r="181" spans="2:63" s="9" customFormat="1" ht="29.25" customHeight="1">
      <c r="B181" s="139"/>
      <c r="C181" s="140"/>
      <c r="D181" s="149" t="s">
        <v>113</v>
      </c>
      <c r="E181" s="149"/>
      <c r="F181" s="149"/>
      <c r="G181" s="149"/>
      <c r="H181" s="149"/>
      <c r="I181" s="149"/>
      <c r="J181" s="149"/>
      <c r="K181" s="149"/>
      <c r="L181" s="149"/>
      <c r="M181" s="149"/>
      <c r="N181" s="412">
        <f>BK181</f>
        <v>0</v>
      </c>
      <c r="O181" s="413"/>
      <c r="P181" s="413"/>
      <c r="Q181" s="413"/>
      <c r="R181" s="142"/>
      <c r="T181" s="143"/>
      <c r="U181" s="140"/>
      <c r="V181" s="140"/>
      <c r="W181" s="144">
        <f>W182</f>
        <v>0</v>
      </c>
      <c r="X181" s="140"/>
      <c r="Y181" s="144">
        <f>Y182</f>
        <v>0.0064399999999999995</v>
      </c>
      <c r="Z181" s="140"/>
      <c r="AA181" s="145">
        <f>AA182</f>
        <v>0</v>
      </c>
      <c r="AR181" s="146" t="s">
        <v>97</v>
      </c>
      <c r="AT181" s="147" t="s">
        <v>81</v>
      </c>
      <c r="AU181" s="147" t="s">
        <v>23</v>
      </c>
      <c r="AY181" s="146" t="s">
        <v>155</v>
      </c>
      <c r="BK181" s="148">
        <f>BK182</f>
        <v>0</v>
      </c>
    </row>
    <row r="182" spans="2:65" s="1" customFormat="1" ht="28.5" customHeight="1">
      <c r="B182" s="120"/>
      <c r="C182" s="150" t="s">
        <v>288</v>
      </c>
      <c r="D182" s="150" t="s">
        <v>157</v>
      </c>
      <c r="E182" s="151" t="s">
        <v>289</v>
      </c>
      <c r="F182" s="419" t="s">
        <v>290</v>
      </c>
      <c r="G182" s="420"/>
      <c r="H182" s="420"/>
      <c r="I182" s="420"/>
      <c r="J182" s="152" t="s">
        <v>218</v>
      </c>
      <c r="K182" s="153">
        <v>23</v>
      </c>
      <c r="L182" s="421">
        <v>0</v>
      </c>
      <c r="M182" s="420"/>
      <c r="N182" s="422">
        <f>ROUND(L182*K182,2)</f>
        <v>0</v>
      </c>
      <c r="O182" s="420"/>
      <c r="P182" s="420"/>
      <c r="Q182" s="420"/>
      <c r="R182" s="122"/>
      <c r="T182" s="154" t="s">
        <v>21</v>
      </c>
      <c r="U182" s="39" t="s">
        <v>47</v>
      </c>
      <c r="V182" s="31"/>
      <c r="W182" s="155">
        <f>V182*K182</f>
        <v>0</v>
      </c>
      <c r="X182" s="155">
        <v>0.00028</v>
      </c>
      <c r="Y182" s="155">
        <f>X182*K182</f>
        <v>0.0064399999999999995</v>
      </c>
      <c r="Z182" s="155">
        <v>0</v>
      </c>
      <c r="AA182" s="156">
        <f>Z182*K182</f>
        <v>0</v>
      </c>
      <c r="AR182" s="13" t="s">
        <v>240</v>
      </c>
      <c r="AT182" s="13" t="s">
        <v>157</v>
      </c>
      <c r="AU182" s="13" t="s">
        <v>97</v>
      </c>
      <c r="AY182" s="13" t="s">
        <v>155</v>
      </c>
      <c r="BE182" s="95">
        <f>IF(U182="základní",N182,0)</f>
        <v>0</v>
      </c>
      <c r="BF182" s="95">
        <f>IF(U182="snížená",N182,0)</f>
        <v>0</v>
      </c>
      <c r="BG182" s="95">
        <f>IF(U182="zákl. přenesená",N182,0)</f>
        <v>0</v>
      </c>
      <c r="BH182" s="95">
        <f>IF(U182="sníž. přenesená",N182,0)</f>
        <v>0</v>
      </c>
      <c r="BI182" s="95">
        <f>IF(U182="nulová",N182,0)</f>
        <v>0</v>
      </c>
      <c r="BJ182" s="13" t="s">
        <v>23</v>
      </c>
      <c r="BK182" s="95">
        <f>ROUND(L182*K182,2)</f>
        <v>0</v>
      </c>
      <c r="BL182" s="13" t="s">
        <v>240</v>
      </c>
      <c r="BM182" s="13" t="s">
        <v>291</v>
      </c>
    </row>
    <row r="183" spans="2:63" s="9" customFormat="1" ht="29.25" customHeight="1">
      <c r="B183" s="139"/>
      <c r="C183" s="140"/>
      <c r="D183" s="149" t="s">
        <v>114</v>
      </c>
      <c r="E183" s="149"/>
      <c r="F183" s="149"/>
      <c r="G183" s="149"/>
      <c r="H183" s="149"/>
      <c r="I183" s="149"/>
      <c r="J183" s="149"/>
      <c r="K183" s="149"/>
      <c r="L183" s="149"/>
      <c r="M183" s="149"/>
      <c r="N183" s="412">
        <f>BK183</f>
        <v>0</v>
      </c>
      <c r="O183" s="413"/>
      <c r="P183" s="413"/>
      <c r="Q183" s="413"/>
      <c r="R183" s="142"/>
      <c r="T183" s="143"/>
      <c r="U183" s="140"/>
      <c r="V183" s="140"/>
      <c r="W183" s="144">
        <f>SUM(W184:W187)</f>
        <v>0</v>
      </c>
      <c r="X183" s="140"/>
      <c r="Y183" s="144">
        <f>SUM(Y184:Y187)</f>
        <v>2.506768</v>
      </c>
      <c r="Z183" s="140"/>
      <c r="AA183" s="145">
        <f>SUM(AA184:AA187)</f>
        <v>2.5254179999999997</v>
      </c>
      <c r="AR183" s="146" t="s">
        <v>97</v>
      </c>
      <c r="AT183" s="147" t="s">
        <v>81</v>
      </c>
      <c r="AU183" s="147" t="s">
        <v>23</v>
      </c>
      <c r="AY183" s="146" t="s">
        <v>155</v>
      </c>
      <c r="BK183" s="148">
        <f>SUM(BK184:BK187)</f>
        <v>0</v>
      </c>
    </row>
    <row r="184" spans="2:65" s="1" customFormat="1" ht="39.75" customHeight="1">
      <c r="B184" s="120"/>
      <c r="C184" s="150" t="s">
        <v>292</v>
      </c>
      <c r="D184" s="150" t="s">
        <v>157</v>
      </c>
      <c r="E184" s="151" t="s">
        <v>293</v>
      </c>
      <c r="F184" s="419" t="s">
        <v>294</v>
      </c>
      <c r="G184" s="420"/>
      <c r="H184" s="420"/>
      <c r="I184" s="420"/>
      <c r="J184" s="152" t="s">
        <v>160</v>
      </c>
      <c r="K184" s="153">
        <v>1803.87</v>
      </c>
      <c r="L184" s="421">
        <v>0</v>
      </c>
      <c r="M184" s="420"/>
      <c r="N184" s="422">
        <f>ROUND(L184*K184,2)</f>
        <v>0</v>
      </c>
      <c r="O184" s="420"/>
      <c r="P184" s="420"/>
      <c r="Q184" s="420"/>
      <c r="R184" s="122"/>
      <c r="T184" s="154" t="s">
        <v>21</v>
      </c>
      <c r="U184" s="39" t="s">
        <v>47</v>
      </c>
      <c r="V184" s="31"/>
      <c r="W184" s="155">
        <f>V184*K184</f>
        <v>0</v>
      </c>
      <c r="X184" s="155">
        <v>0</v>
      </c>
      <c r="Y184" s="155">
        <f>X184*K184</f>
        <v>0</v>
      </c>
      <c r="Z184" s="155">
        <v>0.0014</v>
      </c>
      <c r="AA184" s="156">
        <f>Z184*K184</f>
        <v>2.5254179999999997</v>
      </c>
      <c r="AR184" s="13" t="s">
        <v>240</v>
      </c>
      <c r="AT184" s="13" t="s">
        <v>157</v>
      </c>
      <c r="AU184" s="13" t="s">
        <v>97</v>
      </c>
      <c r="AY184" s="13" t="s">
        <v>155</v>
      </c>
      <c r="BE184" s="95">
        <f>IF(U184="základní",N184,0)</f>
        <v>0</v>
      </c>
      <c r="BF184" s="95">
        <f>IF(U184="snížená",N184,0)</f>
        <v>0</v>
      </c>
      <c r="BG184" s="95">
        <f>IF(U184="zákl. přenesená",N184,0)</f>
        <v>0</v>
      </c>
      <c r="BH184" s="95">
        <f>IF(U184="sníž. přenesená",N184,0)</f>
        <v>0</v>
      </c>
      <c r="BI184" s="95">
        <f>IF(U184="nulová",N184,0)</f>
        <v>0</v>
      </c>
      <c r="BJ184" s="13" t="s">
        <v>23</v>
      </c>
      <c r="BK184" s="95">
        <f>ROUND(L184*K184,2)</f>
        <v>0</v>
      </c>
      <c r="BL184" s="13" t="s">
        <v>240</v>
      </c>
      <c r="BM184" s="13" t="s">
        <v>295</v>
      </c>
    </row>
    <row r="185" spans="2:65" s="1" customFormat="1" ht="39.75" customHeight="1">
      <c r="B185" s="120"/>
      <c r="C185" s="150" t="s">
        <v>296</v>
      </c>
      <c r="D185" s="150" t="s">
        <v>157</v>
      </c>
      <c r="E185" s="151" t="s">
        <v>297</v>
      </c>
      <c r="F185" s="419" t="s">
        <v>298</v>
      </c>
      <c r="G185" s="420"/>
      <c r="H185" s="420"/>
      <c r="I185" s="420"/>
      <c r="J185" s="152" t="s">
        <v>160</v>
      </c>
      <c r="K185" s="153">
        <v>1536.01</v>
      </c>
      <c r="L185" s="421">
        <v>0</v>
      </c>
      <c r="M185" s="420"/>
      <c r="N185" s="422">
        <f>ROUND(L185*K185,2)</f>
        <v>0</v>
      </c>
      <c r="O185" s="420"/>
      <c r="P185" s="420"/>
      <c r="Q185" s="420"/>
      <c r="R185" s="122"/>
      <c r="T185" s="154" t="s">
        <v>21</v>
      </c>
      <c r="U185" s="39" t="s">
        <v>47</v>
      </c>
      <c r="V185" s="31"/>
      <c r="W185" s="155">
        <f>V185*K185</f>
        <v>0</v>
      </c>
      <c r="X185" s="155">
        <v>0</v>
      </c>
      <c r="Y185" s="155">
        <f>X185*K185</f>
        <v>0</v>
      </c>
      <c r="Z185" s="155">
        <v>0</v>
      </c>
      <c r="AA185" s="156">
        <f>Z185*K185</f>
        <v>0</v>
      </c>
      <c r="AR185" s="13" t="s">
        <v>240</v>
      </c>
      <c r="AT185" s="13" t="s">
        <v>157</v>
      </c>
      <c r="AU185" s="13" t="s">
        <v>97</v>
      </c>
      <c r="AY185" s="13" t="s">
        <v>155</v>
      </c>
      <c r="BE185" s="95">
        <f>IF(U185="základní",N185,0)</f>
        <v>0</v>
      </c>
      <c r="BF185" s="95">
        <f>IF(U185="snížená",N185,0)</f>
        <v>0</v>
      </c>
      <c r="BG185" s="95">
        <f>IF(U185="zákl. přenesená",N185,0)</f>
        <v>0</v>
      </c>
      <c r="BH185" s="95">
        <f>IF(U185="sníž. přenesená",N185,0)</f>
        <v>0</v>
      </c>
      <c r="BI185" s="95">
        <f>IF(U185="nulová",N185,0)</f>
        <v>0</v>
      </c>
      <c r="BJ185" s="13" t="s">
        <v>23</v>
      </c>
      <c r="BK185" s="95">
        <f>ROUND(L185*K185,2)</f>
        <v>0</v>
      </c>
      <c r="BL185" s="13" t="s">
        <v>240</v>
      </c>
      <c r="BM185" s="13" t="s">
        <v>299</v>
      </c>
    </row>
    <row r="186" spans="2:65" s="1" customFormat="1" ht="28.5" customHeight="1">
      <c r="B186" s="120"/>
      <c r="C186" s="157" t="s">
        <v>300</v>
      </c>
      <c r="D186" s="157" t="s">
        <v>301</v>
      </c>
      <c r="E186" s="158" t="s">
        <v>302</v>
      </c>
      <c r="F186" s="427" t="s">
        <v>303</v>
      </c>
      <c r="G186" s="428"/>
      <c r="H186" s="428"/>
      <c r="I186" s="428"/>
      <c r="J186" s="159" t="s">
        <v>160</v>
      </c>
      <c r="K186" s="160">
        <v>1566.73</v>
      </c>
      <c r="L186" s="429">
        <v>0</v>
      </c>
      <c r="M186" s="428"/>
      <c r="N186" s="430">
        <f>ROUND(L186*K186,2)</f>
        <v>0</v>
      </c>
      <c r="O186" s="420"/>
      <c r="P186" s="420"/>
      <c r="Q186" s="420"/>
      <c r="R186" s="122"/>
      <c r="T186" s="154" t="s">
        <v>21</v>
      </c>
      <c r="U186" s="39" t="s">
        <v>47</v>
      </c>
      <c r="V186" s="31"/>
      <c r="W186" s="155">
        <f>V186*K186</f>
        <v>0</v>
      </c>
      <c r="X186" s="155">
        <v>0.0016</v>
      </c>
      <c r="Y186" s="155">
        <f>X186*K186</f>
        <v>2.506768</v>
      </c>
      <c r="Z186" s="155">
        <v>0</v>
      </c>
      <c r="AA186" s="156">
        <f>Z186*K186</f>
        <v>0</v>
      </c>
      <c r="AR186" s="13" t="s">
        <v>304</v>
      </c>
      <c r="AT186" s="13" t="s">
        <v>301</v>
      </c>
      <c r="AU186" s="13" t="s">
        <v>97</v>
      </c>
      <c r="AY186" s="13" t="s">
        <v>155</v>
      </c>
      <c r="BE186" s="95">
        <f>IF(U186="základní",N186,0)</f>
        <v>0</v>
      </c>
      <c r="BF186" s="95">
        <f>IF(U186="snížená",N186,0)</f>
        <v>0</v>
      </c>
      <c r="BG186" s="95">
        <f>IF(U186="zákl. přenesená",N186,0)</f>
        <v>0</v>
      </c>
      <c r="BH186" s="95">
        <f>IF(U186="sníž. přenesená",N186,0)</f>
        <v>0</v>
      </c>
      <c r="BI186" s="95">
        <f>IF(U186="nulová",N186,0)</f>
        <v>0</v>
      </c>
      <c r="BJ186" s="13" t="s">
        <v>23</v>
      </c>
      <c r="BK186" s="95">
        <f>ROUND(L186*K186,2)</f>
        <v>0</v>
      </c>
      <c r="BL186" s="13" t="s">
        <v>240</v>
      </c>
      <c r="BM186" s="13" t="s">
        <v>305</v>
      </c>
    </row>
    <row r="187" spans="2:65" s="1" customFormat="1" ht="28.5" customHeight="1">
      <c r="B187" s="120"/>
      <c r="C187" s="150" t="s">
        <v>306</v>
      </c>
      <c r="D187" s="150" t="s">
        <v>157</v>
      </c>
      <c r="E187" s="151" t="s">
        <v>307</v>
      </c>
      <c r="F187" s="419" t="s">
        <v>308</v>
      </c>
      <c r="G187" s="420"/>
      <c r="H187" s="420"/>
      <c r="I187" s="420"/>
      <c r="J187" s="152" t="s">
        <v>243</v>
      </c>
      <c r="K187" s="153">
        <v>2.507</v>
      </c>
      <c r="L187" s="421">
        <v>0</v>
      </c>
      <c r="M187" s="420"/>
      <c r="N187" s="422">
        <f>ROUND(L187*K187,2)</f>
        <v>0</v>
      </c>
      <c r="O187" s="420"/>
      <c r="P187" s="420"/>
      <c r="Q187" s="420"/>
      <c r="R187" s="122"/>
      <c r="T187" s="154" t="s">
        <v>21</v>
      </c>
      <c r="U187" s="39" t="s">
        <v>47</v>
      </c>
      <c r="V187" s="31"/>
      <c r="W187" s="155">
        <f>V187*K187</f>
        <v>0</v>
      </c>
      <c r="X187" s="155">
        <v>0</v>
      </c>
      <c r="Y187" s="155">
        <f>X187*K187</f>
        <v>0</v>
      </c>
      <c r="Z187" s="155">
        <v>0</v>
      </c>
      <c r="AA187" s="156">
        <f>Z187*K187</f>
        <v>0</v>
      </c>
      <c r="AR187" s="13" t="s">
        <v>240</v>
      </c>
      <c r="AT187" s="13" t="s">
        <v>157</v>
      </c>
      <c r="AU187" s="13" t="s">
        <v>97</v>
      </c>
      <c r="AY187" s="13" t="s">
        <v>155</v>
      </c>
      <c r="BE187" s="95">
        <f>IF(U187="základní",N187,0)</f>
        <v>0</v>
      </c>
      <c r="BF187" s="95">
        <f>IF(U187="snížená",N187,0)</f>
        <v>0</v>
      </c>
      <c r="BG187" s="95">
        <f>IF(U187="zákl. přenesená",N187,0)</f>
        <v>0</v>
      </c>
      <c r="BH187" s="95">
        <f>IF(U187="sníž. přenesená",N187,0)</f>
        <v>0</v>
      </c>
      <c r="BI187" s="95">
        <f>IF(U187="nulová",N187,0)</f>
        <v>0</v>
      </c>
      <c r="BJ187" s="13" t="s">
        <v>23</v>
      </c>
      <c r="BK187" s="95">
        <f>ROUND(L187*K187,2)</f>
        <v>0</v>
      </c>
      <c r="BL187" s="13" t="s">
        <v>240</v>
      </c>
      <c r="BM187" s="13" t="s">
        <v>309</v>
      </c>
    </row>
    <row r="188" spans="2:63" s="9" customFormat="1" ht="29.25" customHeight="1">
      <c r="B188" s="139"/>
      <c r="C188" s="140"/>
      <c r="D188" s="149" t="s">
        <v>115</v>
      </c>
      <c r="E188" s="149"/>
      <c r="F188" s="149"/>
      <c r="G188" s="149"/>
      <c r="H188" s="149"/>
      <c r="I188" s="149"/>
      <c r="J188" s="149"/>
      <c r="K188" s="149"/>
      <c r="L188" s="149"/>
      <c r="M188" s="149"/>
      <c r="N188" s="412">
        <f>BK188</f>
        <v>0</v>
      </c>
      <c r="O188" s="413"/>
      <c r="P188" s="413"/>
      <c r="Q188" s="413"/>
      <c r="R188" s="142"/>
      <c r="T188" s="143"/>
      <c r="U188" s="140"/>
      <c r="V188" s="140"/>
      <c r="W188" s="144">
        <f>SUM(W189:W196)</f>
        <v>0</v>
      </c>
      <c r="X188" s="140"/>
      <c r="Y188" s="144">
        <f>SUM(Y189:Y196)</f>
        <v>0.16986</v>
      </c>
      <c r="Z188" s="140"/>
      <c r="AA188" s="145">
        <f>SUM(AA189:AA196)</f>
        <v>0.0021</v>
      </c>
      <c r="AR188" s="146" t="s">
        <v>97</v>
      </c>
      <c r="AT188" s="147" t="s">
        <v>81</v>
      </c>
      <c r="AU188" s="147" t="s">
        <v>23</v>
      </c>
      <c r="AY188" s="146" t="s">
        <v>155</v>
      </c>
      <c r="BK188" s="148">
        <f>SUM(BK189:BK196)</f>
        <v>0</v>
      </c>
    </row>
    <row r="189" spans="2:65" s="1" customFormat="1" ht="28.5" customHeight="1">
      <c r="B189" s="120"/>
      <c r="C189" s="150" t="s">
        <v>310</v>
      </c>
      <c r="D189" s="150" t="s">
        <v>157</v>
      </c>
      <c r="E189" s="151" t="s">
        <v>311</v>
      </c>
      <c r="F189" s="419" t="s">
        <v>312</v>
      </c>
      <c r="G189" s="420"/>
      <c r="H189" s="420"/>
      <c r="I189" s="420"/>
      <c r="J189" s="152" t="s">
        <v>313</v>
      </c>
      <c r="K189" s="153">
        <v>1</v>
      </c>
      <c r="L189" s="421">
        <v>0</v>
      </c>
      <c r="M189" s="420"/>
      <c r="N189" s="422">
        <f aca="true" t="shared" si="25" ref="N189:N196">ROUND(L189*K189,2)</f>
        <v>0</v>
      </c>
      <c r="O189" s="420"/>
      <c r="P189" s="420"/>
      <c r="Q189" s="420"/>
      <c r="R189" s="122"/>
      <c r="T189" s="154" t="s">
        <v>21</v>
      </c>
      <c r="U189" s="39" t="s">
        <v>47</v>
      </c>
      <c r="V189" s="31"/>
      <c r="W189" s="155">
        <f aca="true" t="shared" si="26" ref="W189:W196">V189*K189</f>
        <v>0</v>
      </c>
      <c r="X189" s="155">
        <v>0</v>
      </c>
      <c r="Y189" s="155">
        <f aca="true" t="shared" si="27" ref="Y189:Y196">X189*K189</f>
        <v>0</v>
      </c>
      <c r="Z189" s="155">
        <v>0.0021</v>
      </c>
      <c r="AA189" s="156">
        <f aca="true" t="shared" si="28" ref="AA189:AA196">Z189*K189</f>
        <v>0.0021</v>
      </c>
      <c r="AR189" s="13" t="s">
        <v>240</v>
      </c>
      <c r="AT189" s="13" t="s">
        <v>157</v>
      </c>
      <c r="AU189" s="13" t="s">
        <v>97</v>
      </c>
      <c r="AY189" s="13" t="s">
        <v>155</v>
      </c>
      <c r="BE189" s="95">
        <f aca="true" t="shared" si="29" ref="BE189:BE196">IF(U189="základní",N189,0)</f>
        <v>0</v>
      </c>
      <c r="BF189" s="95">
        <f aca="true" t="shared" si="30" ref="BF189:BF196">IF(U189="snížená",N189,0)</f>
        <v>0</v>
      </c>
      <c r="BG189" s="95">
        <f aca="true" t="shared" si="31" ref="BG189:BG196">IF(U189="zákl. přenesená",N189,0)</f>
        <v>0</v>
      </c>
      <c r="BH189" s="95">
        <f aca="true" t="shared" si="32" ref="BH189:BH196">IF(U189="sníž. přenesená",N189,0)</f>
        <v>0</v>
      </c>
      <c r="BI189" s="95">
        <f aca="true" t="shared" si="33" ref="BI189:BI196">IF(U189="nulová",N189,0)</f>
        <v>0</v>
      </c>
      <c r="BJ189" s="13" t="s">
        <v>23</v>
      </c>
      <c r="BK189" s="95">
        <f aca="true" t="shared" si="34" ref="BK189:BK196">ROUND(L189*K189,2)</f>
        <v>0</v>
      </c>
      <c r="BL189" s="13" t="s">
        <v>240</v>
      </c>
      <c r="BM189" s="13" t="s">
        <v>314</v>
      </c>
    </row>
    <row r="190" spans="2:65" s="1" customFormat="1" ht="20.25" customHeight="1">
      <c r="B190" s="120"/>
      <c r="C190" s="150" t="s">
        <v>315</v>
      </c>
      <c r="D190" s="150" t="s">
        <v>157</v>
      </c>
      <c r="E190" s="151" t="s">
        <v>316</v>
      </c>
      <c r="F190" s="419" t="s">
        <v>317</v>
      </c>
      <c r="G190" s="420"/>
      <c r="H190" s="420"/>
      <c r="I190" s="420"/>
      <c r="J190" s="152" t="s">
        <v>218</v>
      </c>
      <c r="K190" s="153">
        <v>8</v>
      </c>
      <c r="L190" s="421">
        <v>0</v>
      </c>
      <c r="M190" s="420"/>
      <c r="N190" s="422">
        <f t="shared" si="25"/>
        <v>0</v>
      </c>
      <c r="O190" s="420"/>
      <c r="P190" s="420"/>
      <c r="Q190" s="420"/>
      <c r="R190" s="122"/>
      <c r="T190" s="154" t="s">
        <v>21</v>
      </c>
      <c r="U190" s="39" t="s">
        <v>47</v>
      </c>
      <c r="V190" s="31"/>
      <c r="W190" s="155">
        <f t="shared" si="26"/>
        <v>0</v>
      </c>
      <c r="X190" s="155">
        <v>0.0018</v>
      </c>
      <c r="Y190" s="155">
        <f t="shared" si="27"/>
        <v>0.0144</v>
      </c>
      <c r="Z190" s="155">
        <v>0</v>
      </c>
      <c r="AA190" s="156">
        <f t="shared" si="28"/>
        <v>0</v>
      </c>
      <c r="AR190" s="13" t="s">
        <v>240</v>
      </c>
      <c r="AT190" s="13" t="s">
        <v>157</v>
      </c>
      <c r="AU190" s="13" t="s">
        <v>97</v>
      </c>
      <c r="AY190" s="13" t="s">
        <v>155</v>
      </c>
      <c r="BE190" s="95">
        <f t="shared" si="29"/>
        <v>0</v>
      </c>
      <c r="BF190" s="95">
        <f t="shared" si="30"/>
        <v>0</v>
      </c>
      <c r="BG190" s="95">
        <f t="shared" si="31"/>
        <v>0</v>
      </c>
      <c r="BH190" s="95">
        <f t="shared" si="32"/>
        <v>0</v>
      </c>
      <c r="BI190" s="95">
        <f t="shared" si="33"/>
        <v>0</v>
      </c>
      <c r="BJ190" s="13" t="s">
        <v>23</v>
      </c>
      <c r="BK190" s="95">
        <f t="shared" si="34"/>
        <v>0</v>
      </c>
      <c r="BL190" s="13" t="s">
        <v>240</v>
      </c>
      <c r="BM190" s="13" t="s">
        <v>318</v>
      </c>
    </row>
    <row r="191" spans="2:65" s="1" customFormat="1" ht="28.5" customHeight="1">
      <c r="B191" s="120"/>
      <c r="C191" s="150" t="s">
        <v>319</v>
      </c>
      <c r="D191" s="150" t="s">
        <v>157</v>
      </c>
      <c r="E191" s="151" t="s">
        <v>320</v>
      </c>
      <c r="F191" s="419" t="s">
        <v>321</v>
      </c>
      <c r="G191" s="420"/>
      <c r="H191" s="420"/>
      <c r="I191" s="420"/>
      <c r="J191" s="152" t="s">
        <v>248</v>
      </c>
      <c r="K191" s="153">
        <v>6</v>
      </c>
      <c r="L191" s="421">
        <v>0</v>
      </c>
      <c r="M191" s="420"/>
      <c r="N191" s="422">
        <f t="shared" si="25"/>
        <v>0</v>
      </c>
      <c r="O191" s="420"/>
      <c r="P191" s="420"/>
      <c r="Q191" s="420"/>
      <c r="R191" s="122"/>
      <c r="T191" s="154" t="s">
        <v>21</v>
      </c>
      <c r="U191" s="39" t="s">
        <v>47</v>
      </c>
      <c r="V191" s="31"/>
      <c r="W191" s="155">
        <f t="shared" si="26"/>
        <v>0</v>
      </c>
      <c r="X191" s="155">
        <v>0.00056</v>
      </c>
      <c r="Y191" s="155">
        <f t="shared" si="27"/>
        <v>0.0033599999999999997</v>
      </c>
      <c r="Z191" s="155">
        <v>0</v>
      </c>
      <c r="AA191" s="156">
        <f t="shared" si="28"/>
        <v>0</v>
      </c>
      <c r="AR191" s="13" t="s">
        <v>240</v>
      </c>
      <c r="AT191" s="13" t="s">
        <v>157</v>
      </c>
      <c r="AU191" s="13" t="s">
        <v>97</v>
      </c>
      <c r="AY191" s="13" t="s">
        <v>155</v>
      </c>
      <c r="BE191" s="95">
        <f t="shared" si="29"/>
        <v>0</v>
      </c>
      <c r="BF191" s="95">
        <f t="shared" si="30"/>
        <v>0</v>
      </c>
      <c r="BG191" s="95">
        <f t="shared" si="31"/>
        <v>0</v>
      </c>
      <c r="BH191" s="95">
        <f t="shared" si="32"/>
        <v>0</v>
      </c>
      <c r="BI191" s="95">
        <f t="shared" si="33"/>
        <v>0</v>
      </c>
      <c r="BJ191" s="13" t="s">
        <v>23</v>
      </c>
      <c r="BK191" s="95">
        <f t="shared" si="34"/>
        <v>0</v>
      </c>
      <c r="BL191" s="13" t="s">
        <v>240</v>
      </c>
      <c r="BM191" s="13" t="s">
        <v>322</v>
      </c>
    </row>
    <row r="192" spans="2:65" s="1" customFormat="1" ht="28.5" customHeight="1">
      <c r="B192" s="120"/>
      <c r="C192" s="150" t="s">
        <v>323</v>
      </c>
      <c r="D192" s="150" t="s">
        <v>157</v>
      </c>
      <c r="E192" s="151" t="s">
        <v>324</v>
      </c>
      <c r="F192" s="419" t="s">
        <v>325</v>
      </c>
      <c r="G192" s="420"/>
      <c r="H192" s="420"/>
      <c r="I192" s="420"/>
      <c r="J192" s="152" t="s">
        <v>248</v>
      </c>
      <c r="K192" s="153">
        <v>86</v>
      </c>
      <c r="L192" s="421">
        <v>0</v>
      </c>
      <c r="M192" s="420"/>
      <c r="N192" s="422">
        <f t="shared" si="25"/>
        <v>0</v>
      </c>
      <c r="O192" s="420"/>
      <c r="P192" s="420"/>
      <c r="Q192" s="420"/>
      <c r="R192" s="122"/>
      <c r="T192" s="154" t="s">
        <v>21</v>
      </c>
      <c r="U192" s="39" t="s">
        <v>47</v>
      </c>
      <c r="V192" s="31"/>
      <c r="W192" s="155">
        <f t="shared" si="26"/>
        <v>0</v>
      </c>
      <c r="X192" s="155">
        <v>0.00109</v>
      </c>
      <c r="Y192" s="155">
        <f t="shared" si="27"/>
        <v>0.09374</v>
      </c>
      <c r="Z192" s="155">
        <v>0</v>
      </c>
      <c r="AA192" s="156">
        <f t="shared" si="28"/>
        <v>0</v>
      </c>
      <c r="AR192" s="13" t="s">
        <v>240</v>
      </c>
      <c r="AT192" s="13" t="s">
        <v>157</v>
      </c>
      <c r="AU192" s="13" t="s">
        <v>97</v>
      </c>
      <c r="AY192" s="13" t="s">
        <v>155</v>
      </c>
      <c r="BE192" s="95">
        <f t="shared" si="29"/>
        <v>0</v>
      </c>
      <c r="BF192" s="95">
        <f t="shared" si="30"/>
        <v>0</v>
      </c>
      <c r="BG192" s="95">
        <f t="shared" si="31"/>
        <v>0</v>
      </c>
      <c r="BH192" s="95">
        <f t="shared" si="32"/>
        <v>0</v>
      </c>
      <c r="BI192" s="95">
        <f t="shared" si="33"/>
        <v>0</v>
      </c>
      <c r="BJ192" s="13" t="s">
        <v>23</v>
      </c>
      <c r="BK192" s="95">
        <f t="shared" si="34"/>
        <v>0</v>
      </c>
      <c r="BL192" s="13" t="s">
        <v>240</v>
      </c>
      <c r="BM192" s="13" t="s">
        <v>326</v>
      </c>
    </row>
    <row r="193" spans="2:65" s="1" customFormat="1" ht="28.5" customHeight="1">
      <c r="B193" s="120"/>
      <c r="C193" s="150" t="s">
        <v>327</v>
      </c>
      <c r="D193" s="150" t="s">
        <v>157</v>
      </c>
      <c r="E193" s="151" t="s">
        <v>328</v>
      </c>
      <c r="F193" s="419" t="s">
        <v>329</v>
      </c>
      <c r="G193" s="420"/>
      <c r="H193" s="420"/>
      <c r="I193" s="420"/>
      <c r="J193" s="152" t="s">
        <v>248</v>
      </c>
      <c r="K193" s="153">
        <v>8</v>
      </c>
      <c r="L193" s="421">
        <v>0</v>
      </c>
      <c r="M193" s="420"/>
      <c r="N193" s="422">
        <f t="shared" si="25"/>
        <v>0</v>
      </c>
      <c r="O193" s="420"/>
      <c r="P193" s="420"/>
      <c r="Q193" s="420"/>
      <c r="R193" s="122"/>
      <c r="T193" s="154" t="s">
        <v>21</v>
      </c>
      <c r="U193" s="39" t="s">
        <v>47</v>
      </c>
      <c r="V193" s="31"/>
      <c r="W193" s="155">
        <f t="shared" si="26"/>
        <v>0</v>
      </c>
      <c r="X193" s="155">
        <v>0.00083</v>
      </c>
      <c r="Y193" s="155">
        <f t="shared" si="27"/>
        <v>0.00664</v>
      </c>
      <c r="Z193" s="155">
        <v>0</v>
      </c>
      <c r="AA193" s="156">
        <f t="shared" si="28"/>
        <v>0</v>
      </c>
      <c r="AR193" s="13" t="s">
        <v>240</v>
      </c>
      <c r="AT193" s="13" t="s">
        <v>157</v>
      </c>
      <c r="AU193" s="13" t="s">
        <v>97</v>
      </c>
      <c r="AY193" s="13" t="s">
        <v>155</v>
      </c>
      <c r="BE193" s="95">
        <f t="shared" si="29"/>
        <v>0</v>
      </c>
      <c r="BF193" s="95">
        <f t="shared" si="30"/>
        <v>0</v>
      </c>
      <c r="BG193" s="95">
        <f t="shared" si="31"/>
        <v>0</v>
      </c>
      <c r="BH193" s="95">
        <f t="shared" si="32"/>
        <v>0</v>
      </c>
      <c r="BI193" s="95">
        <f t="shared" si="33"/>
        <v>0</v>
      </c>
      <c r="BJ193" s="13" t="s">
        <v>23</v>
      </c>
      <c r="BK193" s="95">
        <f t="shared" si="34"/>
        <v>0</v>
      </c>
      <c r="BL193" s="13" t="s">
        <v>240</v>
      </c>
      <c r="BM193" s="13" t="s">
        <v>330</v>
      </c>
    </row>
    <row r="194" spans="2:65" s="1" customFormat="1" ht="28.5" customHeight="1">
      <c r="B194" s="120"/>
      <c r="C194" s="150" t="s">
        <v>331</v>
      </c>
      <c r="D194" s="150" t="s">
        <v>157</v>
      </c>
      <c r="E194" s="151" t="s">
        <v>332</v>
      </c>
      <c r="F194" s="419" t="s">
        <v>333</v>
      </c>
      <c r="G194" s="420"/>
      <c r="H194" s="420"/>
      <c r="I194" s="420"/>
      <c r="J194" s="152" t="s">
        <v>248</v>
      </c>
      <c r="K194" s="153">
        <v>83</v>
      </c>
      <c r="L194" s="421">
        <v>0</v>
      </c>
      <c r="M194" s="420"/>
      <c r="N194" s="422">
        <f t="shared" si="25"/>
        <v>0</v>
      </c>
      <c r="O194" s="420"/>
      <c r="P194" s="420"/>
      <c r="Q194" s="420"/>
      <c r="R194" s="122"/>
      <c r="T194" s="154" t="s">
        <v>21</v>
      </c>
      <c r="U194" s="39" t="s">
        <v>47</v>
      </c>
      <c r="V194" s="31"/>
      <c r="W194" s="155">
        <f t="shared" si="26"/>
        <v>0</v>
      </c>
      <c r="X194" s="155">
        <v>0.00029</v>
      </c>
      <c r="Y194" s="155">
        <f t="shared" si="27"/>
        <v>0.02407</v>
      </c>
      <c r="Z194" s="155">
        <v>0</v>
      </c>
      <c r="AA194" s="156">
        <f t="shared" si="28"/>
        <v>0</v>
      </c>
      <c r="AR194" s="13" t="s">
        <v>240</v>
      </c>
      <c r="AT194" s="13" t="s">
        <v>157</v>
      </c>
      <c r="AU194" s="13" t="s">
        <v>97</v>
      </c>
      <c r="AY194" s="13" t="s">
        <v>155</v>
      </c>
      <c r="BE194" s="95">
        <f t="shared" si="29"/>
        <v>0</v>
      </c>
      <c r="BF194" s="95">
        <f t="shared" si="30"/>
        <v>0</v>
      </c>
      <c r="BG194" s="95">
        <f t="shared" si="31"/>
        <v>0</v>
      </c>
      <c r="BH194" s="95">
        <f t="shared" si="32"/>
        <v>0</v>
      </c>
      <c r="BI194" s="95">
        <f t="shared" si="33"/>
        <v>0</v>
      </c>
      <c r="BJ194" s="13" t="s">
        <v>23</v>
      </c>
      <c r="BK194" s="95">
        <f t="shared" si="34"/>
        <v>0</v>
      </c>
      <c r="BL194" s="13" t="s">
        <v>240</v>
      </c>
      <c r="BM194" s="13" t="s">
        <v>334</v>
      </c>
    </row>
    <row r="195" spans="2:65" s="1" customFormat="1" ht="28.5" customHeight="1">
      <c r="B195" s="120"/>
      <c r="C195" s="150" t="s">
        <v>335</v>
      </c>
      <c r="D195" s="150" t="s">
        <v>157</v>
      </c>
      <c r="E195" s="151" t="s">
        <v>336</v>
      </c>
      <c r="F195" s="419" t="s">
        <v>337</v>
      </c>
      <c r="G195" s="420"/>
      <c r="H195" s="420"/>
      <c r="I195" s="420"/>
      <c r="J195" s="152" t="s">
        <v>248</v>
      </c>
      <c r="K195" s="153">
        <v>79</v>
      </c>
      <c r="L195" s="421">
        <v>0</v>
      </c>
      <c r="M195" s="420"/>
      <c r="N195" s="422">
        <f t="shared" si="25"/>
        <v>0</v>
      </c>
      <c r="O195" s="420"/>
      <c r="P195" s="420"/>
      <c r="Q195" s="420"/>
      <c r="R195" s="122"/>
      <c r="T195" s="154" t="s">
        <v>21</v>
      </c>
      <c r="U195" s="39" t="s">
        <v>47</v>
      </c>
      <c r="V195" s="31"/>
      <c r="W195" s="155">
        <f t="shared" si="26"/>
        <v>0</v>
      </c>
      <c r="X195" s="155">
        <v>0.00035</v>
      </c>
      <c r="Y195" s="155">
        <f t="shared" si="27"/>
        <v>0.02765</v>
      </c>
      <c r="Z195" s="155">
        <v>0</v>
      </c>
      <c r="AA195" s="156">
        <f t="shared" si="28"/>
        <v>0</v>
      </c>
      <c r="AR195" s="13" t="s">
        <v>240</v>
      </c>
      <c r="AT195" s="13" t="s">
        <v>157</v>
      </c>
      <c r="AU195" s="13" t="s">
        <v>97</v>
      </c>
      <c r="AY195" s="13" t="s">
        <v>155</v>
      </c>
      <c r="BE195" s="95">
        <f t="shared" si="29"/>
        <v>0</v>
      </c>
      <c r="BF195" s="95">
        <f t="shared" si="30"/>
        <v>0</v>
      </c>
      <c r="BG195" s="95">
        <f t="shared" si="31"/>
        <v>0</v>
      </c>
      <c r="BH195" s="95">
        <f t="shared" si="32"/>
        <v>0</v>
      </c>
      <c r="BI195" s="95">
        <f t="shared" si="33"/>
        <v>0</v>
      </c>
      <c r="BJ195" s="13" t="s">
        <v>23</v>
      </c>
      <c r="BK195" s="95">
        <f t="shared" si="34"/>
        <v>0</v>
      </c>
      <c r="BL195" s="13" t="s">
        <v>240</v>
      </c>
      <c r="BM195" s="13" t="s">
        <v>338</v>
      </c>
    </row>
    <row r="196" spans="2:65" s="1" customFormat="1" ht="28.5" customHeight="1">
      <c r="B196" s="120"/>
      <c r="C196" s="150" t="s">
        <v>339</v>
      </c>
      <c r="D196" s="150" t="s">
        <v>157</v>
      </c>
      <c r="E196" s="151" t="s">
        <v>340</v>
      </c>
      <c r="F196" s="419" t="s">
        <v>341</v>
      </c>
      <c r="G196" s="420"/>
      <c r="H196" s="420"/>
      <c r="I196" s="420"/>
      <c r="J196" s="152" t="s">
        <v>243</v>
      </c>
      <c r="K196" s="153">
        <v>0.17</v>
      </c>
      <c r="L196" s="421">
        <v>0</v>
      </c>
      <c r="M196" s="420"/>
      <c r="N196" s="422">
        <f t="shared" si="25"/>
        <v>0</v>
      </c>
      <c r="O196" s="420"/>
      <c r="P196" s="420"/>
      <c r="Q196" s="420"/>
      <c r="R196" s="122"/>
      <c r="T196" s="154" t="s">
        <v>21</v>
      </c>
      <c r="U196" s="39" t="s">
        <v>47</v>
      </c>
      <c r="V196" s="31"/>
      <c r="W196" s="155">
        <f t="shared" si="26"/>
        <v>0</v>
      </c>
      <c r="X196" s="155">
        <v>0</v>
      </c>
      <c r="Y196" s="155">
        <f t="shared" si="27"/>
        <v>0</v>
      </c>
      <c r="Z196" s="155">
        <v>0</v>
      </c>
      <c r="AA196" s="156">
        <f t="shared" si="28"/>
        <v>0</v>
      </c>
      <c r="AR196" s="13" t="s">
        <v>240</v>
      </c>
      <c r="AT196" s="13" t="s">
        <v>157</v>
      </c>
      <c r="AU196" s="13" t="s">
        <v>97</v>
      </c>
      <c r="AY196" s="13" t="s">
        <v>155</v>
      </c>
      <c r="BE196" s="95">
        <f t="shared" si="29"/>
        <v>0</v>
      </c>
      <c r="BF196" s="95">
        <f t="shared" si="30"/>
        <v>0</v>
      </c>
      <c r="BG196" s="95">
        <f t="shared" si="31"/>
        <v>0</v>
      </c>
      <c r="BH196" s="95">
        <f t="shared" si="32"/>
        <v>0</v>
      </c>
      <c r="BI196" s="95">
        <f t="shared" si="33"/>
        <v>0</v>
      </c>
      <c r="BJ196" s="13" t="s">
        <v>23</v>
      </c>
      <c r="BK196" s="95">
        <f t="shared" si="34"/>
        <v>0</v>
      </c>
      <c r="BL196" s="13" t="s">
        <v>240</v>
      </c>
      <c r="BM196" s="13" t="s">
        <v>342</v>
      </c>
    </row>
    <row r="197" spans="2:63" s="9" customFormat="1" ht="29.25" customHeight="1">
      <c r="B197" s="139"/>
      <c r="C197" s="140"/>
      <c r="D197" s="149" t="s">
        <v>116</v>
      </c>
      <c r="E197" s="149"/>
      <c r="F197" s="149"/>
      <c r="G197" s="149"/>
      <c r="H197" s="149"/>
      <c r="I197" s="149"/>
      <c r="J197" s="149"/>
      <c r="K197" s="149"/>
      <c r="L197" s="149"/>
      <c r="M197" s="149"/>
      <c r="N197" s="412">
        <f>BK197</f>
        <v>0</v>
      </c>
      <c r="O197" s="413"/>
      <c r="P197" s="413"/>
      <c r="Q197" s="413"/>
      <c r="R197" s="142"/>
      <c r="T197" s="143"/>
      <c r="U197" s="140"/>
      <c r="V197" s="140"/>
      <c r="W197" s="144">
        <f>SUM(W198:W205)</f>
        <v>0</v>
      </c>
      <c r="X197" s="140"/>
      <c r="Y197" s="144">
        <f>SUM(Y198:Y205)</f>
        <v>0.16226</v>
      </c>
      <c r="Z197" s="140"/>
      <c r="AA197" s="145">
        <f>SUM(AA198:AA205)</f>
        <v>0.00213</v>
      </c>
      <c r="AR197" s="146" t="s">
        <v>97</v>
      </c>
      <c r="AT197" s="147" t="s">
        <v>81</v>
      </c>
      <c r="AU197" s="147" t="s">
        <v>23</v>
      </c>
      <c r="AY197" s="146" t="s">
        <v>155</v>
      </c>
      <c r="BK197" s="148">
        <f>SUM(BK198:BK205)</f>
        <v>0</v>
      </c>
    </row>
    <row r="198" spans="2:65" s="1" customFormat="1" ht="28.5" customHeight="1">
      <c r="B198" s="120"/>
      <c r="C198" s="150" t="s">
        <v>343</v>
      </c>
      <c r="D198" s="150" t="s">
        <v>157</v>
      </c>
      <c r="E198" s="151" t="s">
        <v>344</v>
      </c>
      <c r="F198" s="419" t="s">
        <v>345</v>
      </c>
      <c r="G198" s="420"/>
      <c r="H198" s="420"/>
      <c r="I198" s="420"/>
      <c r="J198" s="152" t="s">
        <v>313</v>
      </c>
      <c r="K198" s="153">
        <v>1</v>
      </c>
      <c r="L198" s="421">
        <v>0</v>
      </c>
      <c r="M198" s="420"/>
      <c r="N198" s="422">
        <f aca="true" t="shared" si="35" ref="N198:N205">ROUND(L198*K198,2)</f>
        <v>0</v>
      </c>
      <c r="O198" s="420"/>
      <c r="P198" s="420"/>
      <c r="Q198" s="420"/>
      <c r="R198" s="122"/>
      <c r="T198" s="154" t="s">
        <v>21</v>
      </c>
      <c r="U198" s="39" t="s">
        <v>47</v>
      </c>
      <c r="V198" s="31"/>
      <c r="W198" s="155">
        <f aca="true" t="shared" si="36" ref="W198:W205">V198*K198</f>
        <v>0</v>
      </c>
      <c r="X198" s="155">
        <v>0</v>
      </c>
      <c r="Y198" s="155">
        <f aca="true" t="shared" si="37" ref="Y198:Y205">X198*K198</f>
        <v>0</v>
      </c>
      <c r="Z198" s="155">
        <v>0.00213</v>
      </c>
      <c r="AA198" s="156">
        <f aca="true" t="shared" si="38" ref="AA198:AA205">Z198*K198</f>
        <v>0.00213</v>
      </c>
      <c r="AR198" s="13" t="s">
        <v>240</v>
      </c>
      <c r="AT198" s="13" t="s">
        <v>157</v>
      </c>
      <c r="AU198" s="13" t="s">
        <v>97</v>
      </c>
      <c r="AY198" s="13" t="s">
        <v>155</v>
      </c>
      <c r="BE198" s="95">
        <f aca="true" t="shared" si="39" ref="BE198:BE205">IF(U198="základní",N198,0)</f>
        <v>0</v>
      </c>
      <c r="BF198" s="95">
        <f aca="true" t="shared" si="40" ref="BF198:BF205">IF(U198="snížená",N198,0)</f>
        <v>0</v>
      </c>
      <c r="BG198" s="95">
        <f aca="true" t="shared" si="41" ref="BG198:BG205">IF(U198="zákl. přenesená",N198,0)</f>
        <v>0</v>
      </c>
      <c r="BH198" s="95">
        <f aca="true" t="shared" si="42" ref="BH198:BH205">IF(U198="sníž. přenesená",N198,0)</f>
        <v>0</v>
      </c>
      <c r="BI198" s="95">
        <f aca="true" t="shared" si="43" ref="BI198:BI205">IF(U198="nulová",N198,0)</f>
        <v>0</v>
      </c>
      <c r="BJ198" s="13" t="s">
        <v>23</v>
      </c>
      <c r="BK198" s="95">
        <f aca="true" t="shared" si="44" ref="BK198:BK205">ROUND(L198*K198,2)</f>
        <v>0</v>
      </c>
      <c r="BL198" s="13" t="s">
        <v>240</v>
      </c>
      <c r="BM198" s="13" t="s">
        <v>346</v>
      </c>
    </row>
    <row r="199" spans="2:65" s="1" customFormat="1" ht="28.5" customHeight="1">
      <c r="B199" s="120"/>
      <c r="C199" s="150" t="s">
        <v>347</v>
      </c>
      <c r="D199" s="150" t="s">
        <v>157</v>
      </c>
      <c r="E199" s="151" t="s">
        <v>348</v>
      </c>
      <c r="F199" s="419" t="s">
        <v>349</v>
      </c>
      <c r="G199" s="420"/>
      <c r="H199" s="420"/>
      <c r="I199" s="420"/>
      <c r="J199" s="152" t="s">
        <v>248</v>
      </c>
      <c r="K199" s="153">
        <v>209</v>
      </c>
      <c r="L199" s="421">
        <v>0</v>
      </c>
      <c r="M199" s="420"/>
      <c r="N199" s="422">
        <f t="shared" si="35"/>
        <v>0</v>
      </c>
      <c r="O199" s="420"/>
      <c r="P199" s="420"/>
      <c r="Q199" s="420"/>
      <c r="R199" s="122"/>
      <c r="T199" s="154" t="s">
        <v>21</v>
      </c>
      <c r="U199" s="39" t="s">
        <v>47</v>
      </c>
      <c r="V199" s="31"/>
      <c r="W199" s="155">
        <f t="shared" si="36"/>
        <v>0</v>
      </c>
      <c r="X199" s="155">
        <v>0.00022</v>
      </c>
      <c r="Y199" s="155">
        <f t="shared" si="37"/>
        <v>0.04598</v>
      </c>
      <c r="Z199" s="155">
        <v>0</v>
      </c>
      <c r="AA199" s="156">
        <f t="shared" si="38"/>
        <v>0</v>
      </c>
      <c r="AR199" s="13" t="s">
        <v>240</v>
      </c>
      <c r="AT199" s="13" t="s">
        <v>157</v>
      </c>
      <c r="AU199" s="13" t="s">
        <v>97</v>
      </c>
      <c r="AY199" s="13" t="s">
        <v>155</v>
      </c>
      <c r="BE199" s="95">
        <f t="shared" si="39"/>
        <v>0</v>
      </c>
      <c r="BF199" s="95">
        <f t="shared" si="40"/>
        <v>0</v>
      </c>
      <c r="BG199" s="95">
        <f t="shared" si="41"/>
        <v>0</v>
      </c>
      <c r="BH199" s="95">
        <f t="shared" si="42"/>
        <v>0</v>
      </c>
      <c r="BI199" s="95">
        <f t="shared" si="43"/>
        <v>0</v>
      </c>
      <c r="BJ199" s="13" t="s">
        <v>23</v>
      </c>
      <c r="BK199" s="95">
        <f t="shared" si="44"/>
        <v>0</v>
      </c>
      <c r="BL199" s="13" t="s">
        <v>240</v>
      </c>
      <c r="BM199" s="13" t="s">
        <v>350</v>
      </c>
    </row>
    <row r="200" spans="2:65" s="1" customFormat="1" ht="28.5" customHeight="1">
      <c r="B200" s="120"/>
      <c r="C200" s="150" t="s">
        <v>351</v>
      </c>
      <c r="D200" s="150" t="s">
        <v>157</v>
      </c>
      <c r="E200" s="151" t="s">
        <v>352</v>
      </c>
      <c r="F200" s="419" t="s">
        <v>353</v>
      </c>
      <c r="G200" s="420"/>
      <c r="H200" s="420"/>
      <c r="I200" s="420"/>
      <c r="J200" s="152" t="s">
        <v>248</v>
      </c>
      <c r="K200" s="153">
        <v>54</v>
      </c>
      <c r="L200" s="421">
        <v>0</v>
      </c>
      <c r="M200" s="420"/>
      <c r="N200" s="422">
        <f t="shared" si="35"/>
        <v>0</v>
      </c>
      <c r="O200" s="420"/>
      <c r="P200" s="420"/>
      <c r="Q200" s="420"/>
      <c r="R200" s="122"/>
      <c r="T200" s="154" t="s">
        <v>21</v>
      </c>
      <c r="U200" s="39" t="s">
        <v>47</v>
      </c>
      <c r="V200" s="31"/>
      <c r="W200" s="155">
        <f t="shared" si="36"/>
        <v>0</v>
      </c>
      <c r="X200" s="155">
        <v>0.0003</v>
      </c>
      <c r="Y200" s="155">
        <f t="shared" si="37"/>
        <v>0.0162</v>
      </c>
      <c r="Z200" s="155">
        <v>0</v>
      </c>
      <c r="AA200" s="156">
        <f t="shared" si="38"/>
        <v>0</v>
      </c>
      <c r="AR200" s="13" t="s">
        <v>240</v>
      </c>
      <c r="AT200" s="13" t="s">
        <v>157</v>
      </c>
      <c r="AU200" s="13" t="s">
        <v>97</v>
      </c>
      <c r="AY200" s="13" t="s">
        <v>155</v>
      </c>
      <c r="BE200" s="95">
        <f t="shared" si="39"/>
        <v>0</v>
      </c>
      <c r="BF200" s="95">
        <f t="shared" si="40"/>
        <v>0</v>
      </c>
      <c r="BG200" s="95">
        <f t="shared" si="41"/>
        <v>0</v>
      </c>
      <c r="BH200" s="95">
        <f t="shared" si="42"/>
        <v>0</v>
      </c>
      <c r="BI200" s="95">
        <f t="shared" si="43"/>
        <v>0</v>
      </c>
      <c r="BJ200" s="13" t="s">
        <v>23</v>
      </c>
      <c r="BK200" s="95">
        <f t="shared" si="44"/>
        <v>0</v>
      </c>
      <c r="BL200" s="13" t="s">
        <v>240</v>
      </c>
      <c r="BM200" s="13" t="s">
        <v>354</v>
      </c>
    </row>
    <row r="201" spans="2:65" s="1" customFormat="1" ht="28.5" customHeight="1">
      <c r="B201" s="120"/>
      <c r="C201" s="150" t="s">
        <v>355</v>
      </c>
      <c r="D201" s="150" t="s">
        <v>157</v>
      </c>
      <c r="E201" s="151" t="s">
        <v>356</v>
      </c>
      <c r="F201" s="419" t="s">
        <v>357</v>
      </c>
      <c r="G201" s="420"/>
      <c r="H201" s="420"/>
      <c r="I201" s="420"/>
      <c r="J201" s="152" t="s">
        <v>248</v>
      </c>
      <c r="K201" s="153">
        <v>8</v>
      </c>
      <c r="L201" s="421">
        <v>0</v>
      </c>
      <c r="M201" s="420"/>
      <c r="N201" s="422">
        <f t="shared" si="35"/>
        <v>0</v>
      </c>
      <c r="O201" s="420"/>
      <c r="P201" s="420"/>
      <c r="Q201" s="420"/>
      <c r="R201" s="122"/>
      <c r="T201" s="154" t="s">
        <v>21</v>
      </c>
      <c r="U201" s="39" t="s">
        <v>47</v>
      </c>
      <c r="V201" s="31"/>
      <c r="W201" s="155">
        <f t="shared" si="36"/>
        <v>0</v>
      </c>
      <c r="X201" s="155">
        <v>0.00052</v>
      </c>
      <c r="Y201" s="155">
        <f t="shared" si="37"/>
        <v>0.00416</v>
      </c>
      <c r="Z201" s="155">
        <v>0</v>
      </c>
      <c r="AA201" s="156">
        <f t="shared" si="38"/>
        <v>0</v>
      </c>
      <c r="AR201" s="13" t="s">
        <v>240</v>
      </c>
      <c r="AT201" s="13" t="s">
        <v>157</v>
      </c>
      <c r="AU201" s="13" t="s">
        <v>97</v>
      </c>
      <c r="AY201" s="13" t="s">
        <v>155</v>
      </c>
      <c r="BE201" s="95">
        <f t="shared" si="39"/>
        <v>0</v>
      </c>
      <c r="BF201" s="95">
        <f t="shared" si="40"/>
        <v>0</v>
      </c>
      <c r="BG201" s="95">
        <f t="shared" si="41"/>
        <v>0</v>
      </c>
      <c r="BH201" s="95">
        <f t="shared" si="42"/>
        <v>0</v>
      </c>
      <c r="BI201" s="95">
        <f t="shared" si="43"/>
        <v>0</v>
      </c>
      <c r="BJ201" s="13" t="s">
        <v>23</v>
      </c>
      <c r="BK201" s="95">
        <f t="shared" si="44"/>
        <v>0</v>
      </c>
      <c r="BL201" s="13" t="s">
        <v>240</v>
      </c>
      <c r="BM201" s="13" t="s">
        <v>358</v>
      </c>
    </row>
    <row r="202" spans="2:65" s="1" customFormat="1" ht="20.25" customHeight="1">
      <c r="B202" s="120"/>
      <c r="C202" s="150" t="s">
        <v>359</v>
      </c>
      <c r="D202" s="150" t="s">
        <v>157</v>
      </c>
      <c r="E202" s="151" t="s">
        <v>360</v>
      </c>
      <c r="F202" s="419" t="s">
        <v>361</v>
      </c>
      <c r="G202" s="420"/>
      <c r="H202" s="420"/>
      <c r="I202" s="420"/>
      <c r="J202" s="152" t="s">
        <v>218</v>
      </c>
      <c r="K202" s="153">
        <v>8</v>
      </c>
      <c r="L202" s="421">
        <v>0</v>
      </c>
      <c r="M202" s="420"/>
      <c r="N202" s="422">
        <f t="shared" si="35"/>
        <v>0</v>
      </c>
      <c r="O202" s="420"/>
      <c r="P202" s="420"/>
      <c r="Q202" s="420"/>
      <c r="R202" s="122"/>
      <c r="T202" s="154" t="s">
        <v>21</v>
      </c>
      <c r="U202" s="39" t="s">
        <v>47</v>
      </c>
      <c r="V202" s="31"/>
      <c r="W202" s="155">
        <f t="shared" si="36"/>
        <v>0</v>
      </c>
      <c r="X202" s="155">
        <v>0.00035</v>
      </c>
      <c r="Y202" s="155">
        <f t="shared" si="37"/>
        <v>0.0028</v>
      </c>
      <c r="Z202" s="155">
        <v>0</v>
      </c>
      <c r="AA202" s="156">
        <f t="shared" si="38"/>
        <v>0</v>
      </c>
      <c r="AR202" s="13" t="s">
        <v>240</v>
      </c>
      <c r="AT202" s="13" t="s">
        <v>157</v>
      </c>
      <c r="AU202" s="13" t="s">
        <v>97</v>
      </c>
      <c r="AY202" s="13" t="s">
        <v>155</v>
      </c>
      <c r="BE202" s="95">
        <f t="shared" si="39"/>
        <v>0</v>
      </c>
      <c r="BF202" s="95">
        <f t="shared" si="40"/>
        <v>0</v>
      </c>
      <c r="BG202" s="95">
        <f t="shared" si="41"/>
        <v>0</v>
      </c>
      <c r="BH202" s="95">
        <f t="shared" si="42"/>
        <v>0</v>
      </c>
      <c r="BI202" s="95">
        <f t="shared" si="43"/>
        <v>0</v>
      </c>
      <c r="BJ202" s="13" t="s">
        <v>23</v>
      </c>
      <c r="BK202" s="95">
        <f t="shared" si="44"/>
        <v>0</v>
      </c>
      <c r="BL202" s="13" t="s">
        <v>240</v>
      </c>
      <c r="BM202" s="13" t="s">
        <v>362</v>
      </c>
    </row>
    <row r="203" spans="2:65" s="1" customFormat="1" ht="20.25" customHeight="1">
      <c r="B203" s="120"/>
      <c r="C203" s="150" t="s">
        <v>363</v>
      </c>
      <c r="D203" s="150" t="s">
        <v>157</v>
      </c>
      <c r="E203" s="151" t="s">
        <v>364</v>
      </c>
      <c r="F203" s="419" t="s">
        <v>365</v>
      </c>
      <c r="G203" s="420"/>
      <c r="H203" s="420"/>
      <c r="I203" s="420"/>
      <c r="J203" s="152" t="s">
        <v>218</v>
      </c>
      <c r="K203" s="153">
        <v>10</v>
      </c>
      <c r="L203" s="421">
        <v>0</v>
      </c>
      <c r="M203" s="420"/>
      <c r="N203" s="422">
        <f t="shared" si="35"/>
        <v>0</v>
      </c>
      <c r="O203" s="420"/>
      <c r="P203" s="420"/>
      <c r="Q203" s="420"/>
      <c r="R203" s="122"/>
      <c r="T203" s="154" t="s">
        <v>21</v>
      </c>
      <c r="U203" s="39" t="s">
        <v>47</v>
      </c>
      <c r="V203" s="31"/>
      <c r="W203" s="155">
        <f t="shared" si="36"/>
        <v>0</v>
      </c>
      <c r="X203" s="155">
        <v>0.00057</v>
      </c>
      <c r="Y203" s="155">
        <f t="shared" si="37"/>
        <v>0.0057</v>
      </c>
      <c r="Z203" s="155">
        <v>0</v>
      </c>
      <c r="AA203" s="156">
        <f t="shared" si="38"/>
        <v>0</v>
      </c>
      <c r="AR203" s="13" t="s">
        <v>240</v>
      </c>
      <c r="AT203" s="13" t="s">
        <v>157</v>
      </c>
      <c r="AU203" s="13" t="s">
        <v>97</v>
      </c>
      <c r="AY203" s="13" t="s">
        <v>155</v>
      </c>
      <c r="BE203" s="95">
        <f t="shared" si="39"/>
        <v>0</v>
      </c>
      <c r="BF203" s="95">
        <f t="shared" si="40"/>
        <v>0</v>
      </c>
      <c r="BG203" s="95">
        <f t="shared" si="41"/>
        <v>0</v>
      </c>
      <c r="BH203" s="95">
        <f t="shared" si="42"/>
        <v>0</v>
      </c>
      <c r="BI203" s="95">
        <f t="shared" si="43"/>
        <v>0</v>
      </c>
      <c r="BJ203" s="13" t="s">
        <v>23</v>
      </c>
      <c r="BK203" s="95">
        <f t="shared" si="44"/>
        <v>0</v>
      </c>
      <c r="BL203" s="13" t="s">
        <v>240</v>
      </c>
      <c r="BM203" s="13" t="s">
        <v>366</v>
      </c>
    </row>
    <row r="204" spans="2:65" s="1" customFormat="1" ht="39.75" customHeight="1">
      <c r="B204" s="120"/>
      <c r="C204" s="150" t="s">
        <v>367</v>
      </c>
      <c r="D204" s="150" t="s">
        <v>157</v>
      </c>
      <c r="E204" s="151" t="s">
        <v>368</v>
      </c>
      <c r="F204" s="419" t="s">
        <v>369</v>
      </c>
      <c r="G204" s="420"/>
      <c r="H204" s="420"/>
      <c r="I204" s="420"/>
      <c r="J204" s="152" t="s">
        <v>313</v>
      </c>
      <c r="K204" s="153">
        <v>3</v>
      </c>
      <c r="L204" s="421">
        <v>0</v>
      </c>
      <c r="M204" s="420"/>
      <c r="N204" s="422">
        <f t="shared" si="35"/>
        <v>0</v>
      </c>
      <c r="O204" s="420"/>
      <c r="P204" s="420"/>
      <c r="Q204" s="420"/>
      <c r="R204" s="122"/>
      <c r="T204" s="154" t="s">
        <v>21</v>
      </c>
      <c r="U204" s="39" t="s">
        <v>47</v>
      </c>
      <c r="V204" s="31"/>
      <c r="W204" s="155">
        <f t="shared" si="36"/>
        <v>0</v>
      </c>
      <c r="X204" s="155">
        <v>0.02914</v>
      </c>
      <c r="Y204" s="155">
        <f t="shared" si="37"/>
        <v>0.08742</v>
      </c>
      <c r="Z204" s="155">
        <v>0</v>
      </c>
      <c r="AA204" s="156">
        <f t="shared" si="38"/>
        <v>0</v>
      </c>
      <c r="AR204" s="13" t="s">
        <v>240</v>
      </c>
      <c r="AT204" s="13" t="s">
        <v>157</v>
      </c>
      <c r="AU204" s="13" t="s">
        <v>97</v>
      </c>
      <c r="AY204" s="13" t="s">
        <v>155</v>
      </c>
      <c r="BE204" s="95">
        <f t="shared" si="39"/>
        <v>0</v>
      </c>
      <c r="BF204" s="95">
        <f t="shared" si="40"/>
        <v>0</v>
      </c>
      <c r="BG204" s="95">
        <f t="shared" si="41"/>
        <v>0</v>
      </c>
      <c r="BH204" s="95">
        <f t="shared" si="42"/>
        <v>0</v>
      </c>
      <c r="BI204" s="95">
        <f t="shared" si="43"/>
        <v>0</v>
      </c>
      <c r="BJ204" s="13" t="s">
        <v>23</v>
      </c>
      <c r="BK204" s="95">
        <f t="shared" si="44"/>
        <v>0</v>
      </c>
      <c r="BL204" s="13" t="s">
        <v>240</v>
      </c>
      <c r="BM204" s="13" t="s">
        <v>370</v>
      </c>
    </row>
    <row r="205" spans="2:65" s="1" customFormat="1" ht="28.5" customHeight="1">
      <c r="B205" s="120"/>
      <c r="C205" s="150" t="s">
        <v>371</v>
      </c>
      <c r="D205" s="150" t="s">
        <v>157</v>
      </c>
      <c r="E205" s="151" t="s">
        <v>372</v>
      </c>
      <c r="F205" s="419" t="s">
        <v>373</v>
      </c>
      <c r="G205" s="420"/>
      <c r="H205" s="420"/>
      <c r="I205" s="420"/>
      <c r="J205" s="152" t="s">
        <v>374</v>
      </c>
      <c r="K205" s="161">
        <v>0</v>
      </c>
      <c r="L205" s="421">
        <v>0</v>
      </c>
      <c r="M205" s="420"/>
      <c r="N205" s="422">
        <f t="shared" si="35"/>
        <v>0</v>
      </c>
      <c r="O205" s="420"/>
      <c r="P205" s="420"/>
      <c r="Q205" s="420"/>
      <c r="R205" s="122"/>
      <c r="T205" s="154" t="s">
        <v>21</v>
      </c>
      <c r="U205" s="39" t="s">
        <v>47</v>
      </c>
      <c r="V205" s="31"/>
      <c r="W205" s="155">
        <f t="shared" si="36"/>
        <v>0</v>
      </c>
      <c r="X205" s="155">
        <v>0</v>
      </c>
      <c r="Y205" s="155">
        <f t="shared" si="37"/>
        <v>0</v>
      </c>
      <c r="Z205" s="155">
        <v>0</v>
      </c>
      <c r="AA205" s="156">
        <f t="shared" si="38"/>
        <v>0</v>
      </c>
      <c r="AR205" s="13" t="s">
        <v>240</v>
      </c>
      <c r="AT205" s="13" t="s">
        <v>157</v>
      </c>
      <c r="AU205" s="13" t="s">
        <v>97</v>
      </c>
      <c r="AY205" s="13" t="s">
        <v>155</v>
      </c>
      <c r="BE205" s="95">
        <f t="shared" si="39"/>
        <v>0</v>
      </c>
      <c r="BF205" s="95">
        <f t="shared" si="40"/>
        <v>0</v>
      </c>
      <c r="BG205" s="95">
        <f t="shared" si="41"/>
        <v>0</v>
      </c>
      <c r="BH205" s="95">
        <f t="shared" si="42"/>
        <v>0</v>
      </c>
      <c r="BI205" s="95">
        <f t="shared" si="43"/>
        <v>0</v>
      </c>
      <c r="BJ205" s="13" t="s">
        <v>23</v>
      </c>
      <c r="BK205" s="95">
        <f t="shared" si="44"/>
        <v>0</v>
      </c>
      <c r="BL205" s="13" t="s">
        <v>240</v>
      </c>
      <c r="BM205" s="13" t="s">
        <v>375</v>
      </c>
    </row>
    <row r="206" spans="2:63" s="9" customFormat="1" ht="29.25" customHeight="1">
      <c r="B206" s="139"/>
      <c r="C206" s="140"/>
      <c r="D206" s="149" t="s">
        <v>117</v>
      </c>
      <c r="E206" s="149"/>
      <c r="F206" s="149"/>
      <c r="G206" s="149"/>
      <c r="H206" s="149"/>
      <c r="I206" s="149"/>
      <c r="J206" s="149"/>
      <c r="K206" s="149"/>
      <c r="L206" s="149"/>
      <c r="M206" s="149"/>
      <c r="N206" s="412">
        <f>BK206</f>
        <v>0</v>
      </c>
      <c r="O206" s="413"/>
      <c r="P206" s="413"/>
      <c r="Q206" s="413"/>
      <c r="R206" s="142"/>
      <c r="T206" s="143"/>
      <c r="U206" s="140"/>
      <c r="V206" s="140"/>
      <c r="W206" s="144">
        <f>W207</f>
        <v>0</v>
      </c>
      <c r="X206" s="140"/>
      <c r="Y206" s="144">
        <f>Y207</f>
        <v>0.0003</v>
      </c>
      <c r="Z206" s="140"/>
      <c r="AA206" s="145">
        <f>AA207</f>
        <v>0</v>
      </c>
      <c r="AR206" s="146" t="s">
        <v>97</v>
      </c>
      <c r="AT206" s="147" t="s">
        <v>81</v>
      </c>
      <c r="AU206" s="147" t="s">
        <v>23</v>
      </c>
      <c r="AY206" s="146" t="s">
        <v>155</v>
      </c>
      <c r="BK206" s="148">
        <f>BK207</f>
        <v>0</v>
      </c>
    </row>
    <row r="207" spans="2:65" s="1" customFormat="1" ht="20.25" customHeight="1">
      <c r="B207" s="120"/>
      <c r="C207" s="150" t="s">
        <v>376</v>
      </c>
      <c r="D207" s="150" t="s">
        <v>157</v>
      </c>
      <c r="E207" s="151" t="s">
        <v>377</v>
      </c>
      <c r="F207" s="419" t="s">
        <v>378</v>
      </c>
      <c r="G207" s="420"/>
      <c r="H207" s="420"/>
      <c r="I207" s="420"/>
      <c r="J207" s="152" t="s">
        <v>218</v>
      </c>
      <c r="K207" s="153">
        <v>2</v>
      </c>
      <c r="L207" s="421">
        <v>0</v>
      </c>
      <c r="M207" s="420"/>
      <c r="N207" s="422">
        <f>ROUND(L207*K207,2)</f>
        <v>0</v>
      </c>
      <c r="O207" s="420"/>
      <c r="P207" s="420"/>
      <c r="Q207" s="420"/>
      <c r="R207" s="122"/>
      <c r="T207" s="154" t="s">
        <v>21</v>
      </c>
      <c r="U207" s="39" t="s">
        <v>47</v>
      </c>
      <c r="V207" s="31"/>
      <c r="W207" s="155">
        <f>V207*K207</f>
        <v>0</v>
      </c>
      <c r="X207" s="155">
        <v>0.00015</v>
      </c>
      <c r="Y207" s="155">
        <f>X207*K207</f>
        <v>0.0003</v>
      </c>
      <c r="Z207" s="155">
        <v>0</v>
      </c>
      <c r="AA207" s="156">
        <f>Z207*K207</f>
        <v>0</v>
      </c>
      <c r="AR207" s="13" t="s">
        <v>240</v>
      </c>
      <c r="AT207" s="13" t="s">
        <v>157</v>
      </c>
      <c r="AU207" s="13" t="s">
        <v>97</v>
      </c>
      <c r="AY207" s="13" t="s">
        <v>155</v>
      </c>
      <c r="BE207" s="95">
        <f>IF(U207="základní",N207,0)</f>
        <v>0</v>
      </c>
      <c r="BF207" s="95">
        <f>IF(U207="snížená",N207,0)</f>
        <v>0</v>
      </c>
      <c r="BG207" s="95">
        <f>IF(U207="zákl. přenesená",N207,0)</f>
        <v>0</v>
      </c>
      <c r="BH207" s="95">
        <f>IF(U207="sníž. přenesená",N207,0)</f>
        <v>0</v>
      </c>
      <c r="BI207" s="95">
        <f>IF(U207="nulová",N207,0)</f>
        <v>0</v>
      </c>
      <c r="BJ207" s="13" t="s">
        <v>23</v>
      </c>
      <c r="BK207" s="95">
        <f>ROUND(L207*K207,2)</f>
        <v>0</v>
      </c>
      <c r="BL207" s="13" t="s">
        <v>240</v>
      </c>
      <c r="BM207" s="13" t="s">
        <v>379</v>
      </c>
    </row>
    <row r="208" spans="2:63" s="9" customFormat="1" ht="29.25" customHeight="1">
      <c r="B208" s="139"/>
      <c r="C208" s="140"/>
      <c r="D208" s="149" t="s">
        <v>118</v>
      </c>
      <c r="E208" s="149"/>
      <c r="F208" s="149"/>
      <c r="G208" s="149"/>
      <c r="H208" s="149"/>
      <c r="I208" s="149"/>
      <c r="J208" s="149"/>
      <c r="K208" s="149"/>
      <c r="L208" s="149"/>
      <c r="M208" s="149"/>
      <c r="N208" s="412">
        <f>BK208</f>
        <v>0</v>
      </c>
      <c r="O208" s="413"/>
      <c r="P208" s="413"/>
      <c r="Q208" s="413"/>
      <c r="R208" s="142"/>
      <c r="T208" s="143"/>
      <c r="U208" s="140"/>
      <c r="V208" s="140"/>
      <c r="W208" s="144">
        <f>SUM(W209:W227)</f>
        <v>0</v>
      </c>
      <c r="X208" s="140"/>
      <c r="Y208" s="144">
        <f>SUM(Y209:Y227)</f>
        <v>0.62573</v>
      </c>
      <c r="Z208" s="140"/>
      <c r="AA208" s="145">
        <f>SUM(AA209:AA227)</f>
        <v>0.5037100000000001</v>
      </c>
      <c r="AR208" s="146" t="s">
        <v>97</v>
      </c>
      <c r="AT208" s="147" t="s">
        <v>81</v>
      </c>
      <c r="AU208" s="147" t="s">
        <v>23</v>
      </c>
      <c r="AY208" s="146" t="s">
        <v>155</v>
      </c>
      <c r="BK208" s="148">
        <f>SUM(BK209:BK227)</f>
        <v>0</v>
      </c>
    </row>
    <row r="209" spans="2:65" s="1" customFormat="1" ht="20.25" customHeight="1">
      <c r="B209" s="120"/>
      <c r="C209" s="150" t="s">
        <v>380</v>
      </c>
      <c r="D209" s="150" t="s">
        <v>157</v>
      </c>
      <c r="E209" s="151" t="s">
        <v>381</v>
      </c>
      <c r="F209" s="419" t="s">
        <v>382</v>
      </c>
      <c r="G209" s="420"/>
      <c r="H209" s="420"/>
      <c r="I209" s="420"/>
      <c r="J209" s="152" t="s">
        <v>313</v>
      </c>
      <c r="K209" s="153">
        <v>7</v>
      </c>
      <c r="L209" s="421">
        <v>0</v>
      </c>
      <c r="M209" s="420"/>
      <c r="N209" s="422">
        <f aca="true" t="shared" si="45" ref="N209:N227">ROUND(L209*K209,2)</f>
        <v>0</v>
      </c>
      <c r="O209" s="420"/>
      <c r="P209" s="420"/>
      <c r="Q209" s="420"/>
      <c r="R209" s="122"/>
      <c r="T209" s="154" t="s">
        <v>21</v>
      </c>
      <c r="U209" s="39" t="s">
        <v>47</v>
      </c>
      <c r="V209" s="31"/>
      <c r="W209" s="155">
        <f aca="true" t="shared" si="46" ref="W209:W227">V209*K209</f>
        <v>0</v>
      </c>
      <c r="X209" s="155">
        <v>0</v>
      </c>
      <c r="Y209" s="155">
        <f aca="true" t="shared" si="47" ref="Y209:Y227">X209*K209</f>
        <v>0</v>
      </c>
      <c r="Z209" s="155">
        <v>0.01933</v>
      </c>
      <c r="AA209" s="156">
        <f aca="true" t="shared" si="48" ref="AA209:AA227">Z209*K209</f>
        <v>0.13530999999999999</v>
      </c>
      <c r="AR209" s="13" t="s">
        <v>240</v>
      </c>
      <c r="AT209" s="13" t="s">
        <v>157</v>
      </c>
      <c r="AU209" s="13" t="s">
        <v>97</v>
      </c>
      <c r="AY209" s="13" t="s">
        <v>155</v>
      </c>
      <c r="BE209" s="95">
        <f aca="true" t="shared" si="49" ref="BE209:BE227">IF(U209="základní",N209,0)</f>
        <v>0</v>
      </c>
      <c r="BF209" s="95">
        <f aca="true" t="shared" si="50" ref="BF209:BF227">IF(U209="snížená",N209,0)</f>
        <v>0</v>
      </c>
      <c r="BG209" s="95">
        <f aca="true" t="shared" si="51" ref="BG209:BG227">IF(U209="zákl. přenesená",N209,0)</f>
        <v>0</v>
      </c>
      <c r="BH209" s="95">
        <f aca="true" t="shared" si="52" ref="BH209:BH227">IF(U209="sníž. přenesená",N209,0)</f>
        <v>0</v>
      </c>
      <c r="BI209" s="95">
        <f aca="true" t="shared" si="53" ref="BI209:BI227">IF(U209="nulová",N209,0)</f>
        <v>0</v>
      </c>
      <c r="BJ209" s="13" t="s">
        <v>23</v>
      </c>
      <c r="BK209" s="95">
        <f aca="true" t="shared" si="54" ref="BK209:BK227">ROUND(L209*K209,2)</f>
        <v>0</v>
      </c>
      <c r="BL209" s="13" t="s">
        <v>240</v>
      </c>
      <c r="BM209" s="13" t="s">
        <v>383</v>
      </c>
    </row>
    <row r="210" spans="2:65" s="1" customFormat="1" ht="28.5" customHeight="1">
      <c r="B210" s="120"/>
      <c r="C210" s="150" t="s">
        <v>384</v>
      </c>
      <c r="D210" s="150" t="s">
        <v>157</v>
      </c>
      <c r="E210" s="151" t="s">
        <v>385</v>
      </c>
      <c r="F210" s="419" t="s">
        <v>386</v>
      </c>
      <c r="G210" s="420"/>
      <c r="H210" s="420"/>
      <c r="I210" s="420"/>
      <c r="J210" s="152" t="s">
        <v>313</v>
      </c>
      <c r="K210" s="153">
        <v>7</v>
      </c>
      <c r="L210" s="421">
        <v>0</v>
      </c>
      <c r="M210" s="420"/>
      <c r="N210" s="422">
        <f t="shared" si="45"/>
        <v>0</v>
      </c>
      <c r="O210" s="420"/>
      <c r="P210" s="420"/>
      <c r="Q210" s="420"/>
      <c r="R210" s="122"/>
      <c r="T210" s="154" t="s">
        <v>21</v>
      </c>
      <c r="U210" s="39" t="s">
        <v>47</v>
      </c>
      <c r="V210" s="31"/>
      <c r="W210" s="155">
        <f t="shared" si="46"/>
        <v>0</v>
      </c>
      <c r="X210" s="155">
        <v>0.01808</v>
      </c>
      <c r="Y210" s="155">
        <f t="shared" si="47"/>
        <v>0.12656</v>
      </c>
      <c r="Z210" s="155">
        <v>0</v>
      </c>
      <c r="AA210" s="156">
        <f t="shared" si="48"/>
        <v>0</v>
      </c>
      <c r="AR210" s="13" t="s">
        <v>240</v>
      </c>
      <c r="AT210" s="13" t="s">
        <v>157</v>
      </c>
      <c r="AU210" s="13" t="s">
        <v>97</v>
      </c>
      <c r="AY210" s="13" t="s">
        <v>155</v>
      </c>
      <c r="BE210" s="95">
        <f t="shared" si="49"/>
        <v>0</v>
      </c>
      <c r="BF210" s="95">
        <f t="shared" si="50"/>
        <v>0</v>
      </c>
      <c r="BG210" s="95">
        <f t="shared" si="51"/>
        <v>0</v>
      </c>
      <c r="BH210" s="95">
        <f t="shared" si="52"/>
        <v>0</v>
      </c>
      <c r="BI210" s="95">
        <f t="shared" si="53"/>
        <v>0</v>
      </c>
      <c r="BJ210" s="13" t="s">
        <v>23</v>
      </c>
      <c r="BK210" s="95">
        <f t="shared" si="54"/>
        <v>0</v>
      </c>
      <c r="BL210" s="13" t="s">
        <v>240</v>
      </c>
      <c r="BM210" s="13" t="s">
        <v>387</v>
      </c>
    </row>
    <row r="211" spans="2:65" s="1" customFormat="1" ht="28.5" customHeight="1">
      <c r="B211" s="120"/>
      <c r="C211" s="150" t="s">
        <v>161</v>
      </c>
      <c r="D211" s="150" t="s">
        <v>157</v>
      </c>
      <c r="E211" s="151" t="s">
        <v>388</v>
      </c>
      <c r="F211" s="419" t="s">
        <v>389</v>
      </c>
      <c r="G211" s="420"/>
      <c r="H211" s="420"/>
      <c r="I211" s="420"/>
      <c r="J211" s="152" t="s">
        <v>313</v>
      </c>
      <c r="K211" s="153">
        <v>6</v>
      </c>
      <c r="L211" s="421">
        <v>0</v>
      </c>
      <c r="M211" s="420"/>
      <c r="N211" s="422">
        <f t="shared" si="45"/>
        <v>0</v>
      </c>
      <c r="O211" s="420"/>
      <c r="P211" s="420"/>
      <c r="Q211" s="420"/>
      <c r="R211" s="122"/>
      <c r="T211" s="154" t="s">
        <v>21</v>
      </c>
      <c r="U211" s="39" t="s">
        <v>47</v>
      </c>
      <c r="V211" s="31"/>
      <c r="W211" s="155">
        <f t="shared" si="46"/>
        <v>0</v>
      </c>
      <c r="X211" s="155">
        <v>0</v>
      </c>
      <c r="Y211" s="155">
        <f t="shared" si="47"/>
        <v>0</v>
      </c>
      <c r="Z211" s="155">
        <v>0.01107</v>
      </c>
      <c r="AA211" s="156">
        <f t="shared" si="48"/>
        <v>0.06642</v>
      </c>
      <c r="AR211" s="13" t="s">
        <v>240</v>
      </c>
      <c r="AT211" s="13" t="s">
        <v>157</v>
      </c>
      <c r="AU211" s="13" t="s">
        <v>97</v>
      </c>
      <c r="AY211" s="13" t="s">
        <v>155</v>
      </c>
      <c r="BE211" s="95">
        <f t="shared" si="49"/>
        <v>0</v>
      </c>
      <c r="BF211" s="95">
        <f t="shared" si="50"/>
        <v>0</v>
      </c>
      <c r="BG211" s="95">
        <f t="shared" si="51"/>
        <v>0</v>
      </c>
      <c r="BH211" s="95">
        <f t="shared" si="52"/>
        <v>0</v>
      </c>
      <c r="BI211" s="95">
        <f t="shared" si="53"/>
        <v>0</v>
      </c>
      <c r="BJ211" s="13" t="s">
        <v>23</v>
      </c>
      <c r="BK211" s="95">
        <f t="shared" si="54"/>
        <v>0</v>
      </c>
      <c r="BL211" s="13" t="s">
        <v>240</v>
      </c>
      <c r="BM211" s="13" t="s">
        <v>390</v>
      </c>
    </row>
    <row r="212" spans="2:65" s="1" customFormat="1" ht="28.5" customHeight="1">
      <c r="B212" s="120"/>
      <c r="C212" s="150" t="s">
        <v>391</v>
      </c>
      <c r="D212" s="150" t="s">
        <v>157</v>
      </c>
      <c r="E212" s="151" t="s">
        <v>392</v>
      </c>
      <c r="F212" s="419" t="s">
        <v>393</v>
      </c>
      <c r="G212" s="420"/>
      <c r="H212" s="420"/>
      <c r="I212" s="420"/>
      <c r="J212" s="152" t="s">
        <v>313</v>
      </c>
      <c r="K212" s="153">
        <v>13</v>
      </c>
      <c r="L212" s="421">
        <v>0</v>
      </c>
      <c r="M212" s="420"/>
      <c r="N212" s="422">
        <f t="shared" si="45"/>
        <v>0</v>
      </c>
      <c r="O212" s="420"/>
      <c r="P212" s="420"/>
      <c r="Q212" s="420"/>
      <c r="R212" s="122"/>
      <c r="T212" s="154" t="s">
        <v>21</v>
      </c>
      <c r="U212" s="39" t="s">
        <v>47</v>
      </c>
      <c r="V212" s="31"/>
      <c r="W212" s="155">
        <f t="shared" si="46"/>
        <v>0</v>
      </c>
      <c r="X212" s="155">
        <v>0</v>
      </c>
      <c r="Y212" s="155">
        <f t="shared" si="47"/>
        <v>0</v>
      </c>
      <c r="Z212" s="155">
        <v>0.01946</v>
      </c>
      <c r="AA212" s="156">
        <f t="shared" si="48"/>
        <v>0.25298000000000004</v>
      </c>
      <c r="AR212" s="13" t="s">
        <v>240</v>
      </c>
      <c r="AT212" s="13" t="s">
        <v>157</v>
      </c>
      <c r="AU212" s="13" t="s">
        <v>97</v>
      </c>
      <c r="AY212" s="13" t="s">
        <v>155</v>
      </c>
      <c r="BE212" s="95">
        <f t="shared" si="49"/>
        <v>0</v>
      </c>
      <c r="BF212" s="95">
        <f t="shared" si="50"/>
        <v>0</v>
      </c>
      <c r="BG212" s="95">
        <f t="shared" si="51"/>
        <v>0</v>
      </c>
      <c r="BH212" s="95">
        <f t="shared" si="52"/>
        <v>0</v>
      </c>
      <c r="BI212" s="95">
        <f t="shared" si="53"/>
        <v>0</v>
      </c>
      <c r="BJ212" s="13" t="s">
        <v>23</v>
      </c>
      <c r="BK212" s="95">
        <f t="shared" si="54"/>
        <v>0</v>
      </c>
      <c r="BL212" s="13" t="s">
        <v>240</v>
      </c>
      <c r="BM212" s="13" t="s">
        <v>394</v>
      </c>
    </row>
    <row r="213" spans="2:65" s="1" customFormat="1" ht="28.5" customHeight="1">
      <c r="B213" s="120"/>
      <c r="C213" s="150" t="s">
        <v>395</v>
      </c>
      <c r="D213" s="150" t="s">
        <v>157</v>
      </c>
      <c r="E213" s="151" t="s">
        <v>396</v>
      </c>
      <c r="F213" s="419" t="s">
        <v>397</v>
      </c>
      <c r="G213" s="420"/>
      <c r="H213" s="420"/>
      <c r="I213" s="420"/>
      <c r="J213" s="152" t="s">
        <v>313</v>
      </c>
      <c r="K213" s="153">
        <v>2</v>
      </c>
      <c r="L213" s="421">
        <v>0</v>
      </c>
      <c r="M213" s="420"/>
      <c r="N213" s="422">
        <f t="shared" si="45"/>
        <v>0</v>
      </c>
      <c r="O213" s="420"/>
      <c r="P213" s="420"/>
      <c r="Q213" s="420"/>
      <c r="R213" s="122"/>
      <c r="T213" s="154" t="s">
        <v>21</v>
      </c>
      <c r="U213" s="39" t="s">
        <v>47</v>
      </c>
      <c r="V213" s="31"/>
      <c r="W213" s="155">
        <f t="shared" si="46"/>
        <v>0</v>
      </c>
      <c r="X213" s="155">
        <v>0.01676</v>
      </c>
      <c r="Y213" s="155">
        <f t="shared" si="47"/>
        <v>0.03352</v>
      </c>
      <c r="Z213" s="155">
        <v>0</v>
      </c>
      <c r="AA213" s="156">
        <f t="shared" si="48"/>
        <v>0</v>
      </c>
      <c r="AR213" s="13" t="s">
        <v>240</v>
      </c>
      <c r="AT213" s="13" t="s">
        <v>157</v>
      </c>
      <c r="AU213" s="13" t="s">
        <v>97</v>
      </c>
      <c r="AY213" s="13" t="s">
        <v>155</v>
      </c>
      <c r="BE213" s="95">
        <f t="shared" si="49"/>
        <v>0</v>
      </c>
      <c r="BF213" s="95">
        <f t="shared" si="50"/>
        <v>0</v>
      </c>
      <c r="BG213" s="95">
        <f t="shared" si="51"/>
        <v>0</v>
      </c>
      <c r="BH213" s="95">
        <f t="shared" si="52"/>
        <v>0</v>
      </c>
      <c r="BI213" s="95">
        <f t="shared" si="53"/>
        <v>0</v>
      </c>
      <c r="BJ213" s="13" t="s">
        <v>23</v>
      </c>
      <c r="BK213" s="95">
        <f t="shared" si="54"/>
        <v>0</v>
      </c>
      <c r="BL213" s="13" t="s">
        <v>240</v>
      </c>
      <c r="BM213" s="13" t="s">
        <v>398</v>
      </c>
    </row>
    <row r="214" spans="2:65" s="1" customFormat="1" ht="39.75" customHeight="1">
      <c r="B214" s="120"/>
      <c r="C214" s="150" t="s">
        <v>399</v>
      </c>
      <c r="D214" s="150" t="s">
        <v>157</v>
      </c>
      <c r="E214" s="151" t="s">
        <v>400</v>
      </c>
      <c r="F214" s="419" t="s">
        <v>401</v>
      </c>
      <c r="G214" s="420"/>
      <c r="H214" s="420"/>
      <c r="I214" s="420"/>
      <c r="J214" s="152" t="s">
        <v>313</v>
      </c>
      <c r="K214" s="153">
        <v>3</v>
      </c>
      <c r="L214" s="421">
        <v>0</v>
      </c>
      <c r="M214" s="420"/>
      <c r="N214" s="422">
        <f t="shared" si="45"/>
        <v>0</v>
      </c>
      <c r="O214" s="420"/>
      <c r="P214" s="420"/>
      <c r="Q214" s="420"/>
      <c r="R214" s="122"/>
      <c r="T214" s="154" t="s">
        <v>21</v>
      </c>
      <c r="U214" s="39" t="s">
        <v>47</v>
      </c>
      <c r="V214" s="31"/>
      <c r="W214" s="155">
        <f t="shared" si="46"/>
        <v>0</v>
      </c>
      <c r="X214" s="155">
        <v>0.01745</v>
      </c>
      <c r="Y214" s="155">
        <f t="shared" si="47"/>
        <v>0.05235</v>
      </c>
      <c r="Z214" s="155">
        <v>0</v>
      </c>
      <c r="AA214" s="156">
        <f t="shared" si="48"/>
        <v>0</v>
      </c>
      <c r="AR214" s="13" t="s">
        <v>240</v>
      </c>
      <c r="AT214" s="13" t="s">
        <v>157</v>
      </c>
      <c r="AU214" s="13" t="s">
        <v>97</v>
      </c>
      <c r="AY214" s="13" t="s">
        <v>155</v>
      </c>
      <c r="BE214" s="95">
        <f t="shared" si="49"/>
        <v>0</v>
      </c>
      <c r="BF214" s="95">
        <f t="shared" si="50"/>
        <v>0</v>
      </c>
      <c r="BG214" s="95">
        <f t="shared" si="51"/>
        <v>0</v>
      </c>
      <c r="BH214" s="95">
        <f t="shared" si="52"/>
        <v>0</v>
      </c>
      <c r="BI214" s="95">
        <f t="shared" si="53"/>
        <v>0</v>
      </c>
      <c r="BJ214" s="13" t="s">
        <v>23</v>
      </c>
      <c r="BK214" s="95">
        <f t="shared" si="54"/>
        <v>0</v>
      </c>
      <c r="BL214" s="13" t="s">
        <v>240</v>
      </c>
      <c r="BM214" s="13" t="s">
        <v>402</v>
      </c>
    </row>
    <row r="215" spans="2:65" s="1" customFormat="1" ht="28.5" customHeight="1">
      <c r="B215" s="120"/>
      <c r="C215" s="150" t="s">
        <v>403</v>
      </c>
      <c r="D215" s="150" t="s">
        <v>157</v>
      </c>
      <c r="E215" s="151" t="s">
        <v>404</v>
      </c>
      <c r="F215" s="419" t="s">
        <v>405</v>
      </c>
      <c r="G215" s="420"/>
      <c r="H215" s="420"/>
      <c r="I215" s="420"/>
      <c r="J215" s="152" t="s">
        <v>313</v>
      </c>
      <c r="K215" s="153">
        <v>2</v>
      </c>
      <c r="L215" s="421">
        <v>0</v>
      </c>
      <c r="M215" s="420"/>
      <c r="N215" s="422">
        <f t="shared" si="45"/>
        <v>0</v>
      </c>
      <c r="O215" s="420"/>
      <c r="P215" s="420"/>
      <c r="Q215" s="420"/>
      <c r="R215" s="122"/>
      <c r="T215" s="154" t="s">
        <v>21</v>
      </c>
      <c r="U215" s="39" t="s">
        <v>47</v>
      </c>
      <c r="V215" s="31"/>
      <c r="W215" s="155">
        <f t="shared" si="46"/>
        <v>0</v>
      </c>
      <c r="X215" s="155">
        <v>0</v>
      </c>
      <c r="Y215" s="155">
        <f t="shared" si="47"/>
        <v>0</v>
      </c>
      <c r="Z215" s="155">
        <v>0.0245</v>
      </c>
      <c r="AA215" s="156">
        <f t="shared" si="48"/>
        <v>0.049</v>
      </c>
      <c r="AR215" s="13" t="s">
        <v>240</v>
      </c>
      <c r="AT215" s="13" t="s">
        <v>157</v>
      </c>
      <c r="AU215" s="13" t="s">
        <v>97</v>
      </c>
      <c r="AY215" s="13" t="s">
        <v>155</v>
      </c>
      <c r="BE215" s="95">
        <f t="shared" si="49"/>
        <v>0</v>
      </c>
      <c r="BF215" s="95">
        <f t="shared" si="50"/>
        <v>0</v>
      </c>
      <c r="BG215" s="95">
        <f t="shared" si="51"/>
        <v>0</v>
      </c>
      <c r="BH215" s="95">
        <f t="shared" si="52"/>
        <v>0</v>
      </c>
      <c r="BI215" s="95">
        <f t="shared" si="53"/>
        <v>0</v>
      </c>
      <c r="BJ215" s="13" t="s">
        <v>23</v>
      </c>
      <c r="BK215" s="95">
        <f t="shared" si="54"/>
        <v>0</v>
      </c>
      <c r="BL215" s="13" t="s">
        <v>240</v>
      </c>
      <c r="BM215" s="13" t="s">
        <v>406</v>
      </c>
    </row>
    <row r="216" spans="2:65" s="1" customFormat="1" ht="28.5" customHeight="1">
      <c r="B216" s="120"/>
      <c r="C216" s="150" t="s">
        <v>407</v>
      </c>
      <c r="D216" s="150" t="s">
        <v>157</v>
      </c>
      <c r="E216" s="151" t="s">
        <v>408</v>
      </c>
      <c r="F216" s="419" t="s">
        <v>409</v>
      </c>
      <c r="G216" s="420"/>
      <c r="H216" s="420"/>
      <c r="I216" s="420"/>
      <c r="J216" s="152" t="s">
        <v>313</v>
      </c>
      <c r="K216" s="153">
        <v>2</v>
      </c>
      <c r="L216" s="421">
        <v>0</v>
      </c>
      <c r="M216" s="420"/>
      <c r="N216" s="422">
        <f t="shared" si="45"/>
        <v>0</v>
      </c>
      <c r="O216" s="420"/>
      <c r="P216" s="420"/>
      <c r="Q216" s="420"/>
      <c r="R216" s="122"/>
      <c r="T216" s="154" t="s">
        <v>21</v>
      </c>
      <c r="U216" s="39" t="s">
        <v>47</v>
      </c>
      <c r="V216" s="31"/>
      <c r="W216" s="155">
        <f t="shared" si="46"/>
        <v>0</v>
      </c>
      <c r="X216" s="155">
        <v>0.01388</v>
      </c>
      <c r="Y216" s="155">
        <f t="shared" si="47"/>
        <v>0.02776</v>
      </c>
      <c r="Z216" s="155">
        <v>0</v>
      </c>
      <c r="AA216" s="156">
        <f t="shared" si="48"/>
        <v>0</v>
      </c>
      <c r="AR216" s="13" t="s">
        <v>240</v>
      </c>
      <c r="AT216" s="13" t="s">
        <v>157</v>
      </c>
      <c r="AU216" s="13" t="s">
        <v>97</v>
      </c>
      <c r="AY216" s="13" t="s">
        <v>155</v>
      </c>
      <c r="BE216" s="95">
        <f t="shared" si="49"/>
        <v>0</v>
      </c>
      <c r="BF216" s="95">
        <f t="shared" si="50"/>
        <v>0</v>
      </c>
      <c r="BG216" s="95">
        <f t="shared" si="51"/>
        <v>0</v>
      </c>
      <c r="BH216" s="95">
        <f t="shared" si="52"/>
        <v>0</v>
      </c>
      <c r="BI216" s="95">
        <f t="shared" si="53"/>
        <v>0</v>
      </c>
      <c r="BJ216" s="13" t="s">
        <v>23</v>
      </c>
      <c r="BK216" s="95">
        <f t="shared" si="54"/>
        <v>0</v>
      </c>
      <c r="BL216" s="13" t="s">
        <v>240</v>
      </c>
      <c r="BM216" s="13" t="s">
        <v>410</v>
      </c>
    </row>
    <row r="217" spans="2:65" s="1" customFormat="1" ht="28.5" customHeight="1">
      <c r="B217" s="120"/>
      <c r="C217" s="150" t="s">
        <v>411</v>
      </c>
      <c r="D217" s="150" t="s">
        <v>157</v>
      </c>
      <c r="E217" s="151" t="s">
        <v>412</v>
      </c>
      <c r="F217" s="419" t="s">
        <v>413</v>
      </c>
      <c r="G217" s="420"/>
      <c r="H217" s="420"/>
      <c r="I217" s="420"/>
      <c r="J217" s="152" t="s">
        <v>313</v>
      </c>
      <c r="K217" s="153">
        <v>1</v>
      </c>
      <c r="L217" s="421">
        <v>0</v>
      </c>
      <c r="M217" s="420"/>
      <c r="N217" s="422">
        <f t="shared" si="45"/>
        <v>0</v>
      </c>
      <c r="O217" s="420"/>
      <c r="P217" s="420"/>
      <c r="Q217" s="420"/>
      <c r="R217" s="122"/>
      <c r="T217" s="154" t="s">
        <v>21</v>
      </c>
      <c r="U217" s="39" t="s">
        <v>47</v>
      </c>
      <c r="V217" s="31"/>
      <c r="W217" s="155">
        <f t="shared" si="46"/>
        <v>0</v>
      </c>
      <c r="X217" s="155">
        <v>0.01388</v>
      </c>
      <c r="Y217" s="155">
        <f t="shared" si="47"/>
        <v>0.01388</v>
      </c>
      <c r="Z217" s="155">
        <v>0</v>
      </c>
      <c r="AA217" s="156">
        <f t="shared" si="48"/>
        <v>0</v>
      </c>
      <c r="AR217" s="13" t="s">
        <v>240</v>
      </c>
      <c r="AT217" s="13" t="s">
        <v>157</v>
      </c>
      <c r="AU217" s="13" t="s">
        <v>97</v>
      </c>
      <c r="AY217" s="13" t="s">
        <v>155</v>
      </c>
      <c r="BE217" s="95">
        <f t="shared" si="49"/>
        <v>0</v>
      </c>
      <c r="BF217" s="95">
        <f t="shared" si="50"/>
        <v>0</v>
      </c>
      <c r="BG217" s="95">
        <f t="shared" si="51"/>
        <v>0</v>
      </c>
      <c r="BH217" s="95">
        <f t="shared" si="52"/>
        <v>0</v>
      </c>
      <c r="BI217" s="95">
        <f t="shared" si="53"/>
        <v>0</v>
      </c>
      <c r="BJ217" s="13" t="s">
        <v>23</v>
      </c>
      <c r="BK217" s="95">
        <f t="shared" si="54"/>
        <v>0</v>
      </c>
      <c r="BL217" s="13" t="s">
        <v>240</v>
      </c>
      <c r="BM217" s="13" t="s">
        <v>414</v>
      </c>
    </row>
    <row r="218" spans="2:65" s="1" customFormat="1" ht="28.5" customHeight="1">
      <c r="B218" s="120"/>
      <c r="C218" s="150" t="s">
        <v>415</v>
      </c>
      <c r="D218" s="150" t="s">
        <v>157</v>
      </c>
      <c r="E218" s="151" t="s">
        <v>416</v>
      </c>
      <c r="F218" s="419" t="s">
        <v>417</v>
      </c>
      <c r="G218" s="420"/>
      <c r="H218" s="420"/>
      <c r="I218" s="420"/>
      <c r="J218" s="152" t="s">
        <v>313</v>
      </c>
      <c r="K218" s="153">
        <v>4</v>
      </c>
      <c r="L218" s="421">
        <v>0</v>
      </c>
      <c r="M218" s="420"/>
      <c r="N218" s="422">
        <f t="shared" si="45"/>
        <v>0</v>
      </c>
      <c r="O218" s="420"/>
      <c r="P218" s="420"/>
      <c r="Q218" s="420"/>
      <c r="R218" s="122"/>
      <c r="T218" s="154" t="s">
        <v>21</v>
      </c>
      <c r="U218" s="39" t="s">
        <v>47</v>
      </c>
      <c r="V218" s="31"/>
      <c r="W218" s="155">
        <f t="shared" si="46"/>
        <v>0</v>
      </c>
      <c r="X218" s="155">
        <v>0.01388</v>
      </c>
      <c r="Y218" s="155">
        <f t="shared" si="47"/>
        <v>0.05552</v>
      </c>
      <c r="Z218" s="155">
        <v>0</v>
      </c>
      <c r="AA218" s="156">
        <f t="shared" si="48"/>
        <v>0</v>
      </c>
      <c r="AR218" s="13" t="s">
        <v>240</v>
      </c>
      <c r="AT218" s="13" t="s">
        <v>157</v>
      </c>
      <c r="AU218" s="13" t="s">
        <v>97</v>
      </c>
      <c r="AY218" s="13" t="s">
        <v>155</v>
      </c>
      <c r="BE218" s="95">
        <f t="shared" si="49"/>
        <v>0</v>
      </c>
      <c r="BF218" s="95">
        <f t="shared" si="50"/>
        <v>0</v>
      </c>
      <c r="BG218" s="95">
        <f t="shared" si="51"/>
        <v>0</v>
      </c>
      <c r="BH218" s="95">
        <f t="shared" si="52"/>
        <v>0</v>
      </c>
      <c r="BI218" s="95">
        <f t="shared" si="53"/>
        <v>0</v>
      </c>
      <c r="BJ218" s="13" t="s">
        <v>23</v>
      </c>
      <c r="BK218" s="95">
        <f t="shared" si="54"/>
        <v>0</v>
      </c>
      <c r="BL218" s="13" t="s">
        <v>240</v>
      </c>
      <c r="BM218" s="13" t="s">
        <v>418</v>
      </c>
    </row>
    <row r="219" spans="2:65" s="1" customFormat="1" ht="28.5" customHeight="1">
      <c r="B219" s="120"/>
      <c r="C219" s="150" t="s">
        <v>419</v>
      </c>
      <c r="D219" s="150" t="s">
        <v>157</v>
      </c>
      <c r="E219" s="151" t="s">
        <v>420</v>
      </c>
      <c r="F219" s="419" t="s">
        <v>421</v>
      </c>
      <c r="G219" s="420"/>
      <c r="H219" s="420"/>
      <c r="I219" s="420"/>
      <c r="J219" s="152" t="s">
        <v>313</v>
      </c>
      <c r="K219" s="153">
        <v>2</v>
      </c>
      <c r="L219" s="421">
        <v>0</v>
      </c>
      <c r="M219" s="420"/>
      <c r="N219" s="422">
        <f t="shared" si="45"/>
        <v>0</v>
      </c>
      <c r="O219" s="420"/>
      <c r="P219" s="420"/>
      <c r="Q219" s="420"/>
      <c r="R219" s="122"/>
      <c r="T219" s="154" t="s">
        <v>21</v>
      </c>
      <c r="U219" s="39" t="s">
        <v>47</v>
      </c>
      <c r="V219" s="31"/>
      <c r="W219" s="155">
        <f t="shared" si="46"/>
        <v>0</v>
      </c>
      <c r="X219" s="155">
        <v>0.00934</v>
      </c>
      <c r="Y219" s="155">
        <f t="shared" si="47"/>
        <v>0.01868</v>
      </c>
      <c r="Z219" s="155">
        <v>0</v>
      </c>
      <c r="AA219" s="156">
        <f t="shared" si="48"/>
        <v>0</v>
      </c>
      <c r="AR219" s="13" t="s">
        <v>240</v>
      </c>
      <c r="AT219" s="13" t="s">
        <v>157</v>
      </c>
      <c r="AU219" s="13" t="s">
        <v>97</v>
      </c>
      <c r="AY219" s="13" t="s">
        <v>155</v>
      </c>
      <c r="BE219" s="95">
        <f t="shared" si="49"/>
        <v>0</v>
      </c>
      <c r="BF219" s="95">
        <f t="shared" si="50"/>
        <v>0</v>
      </c>
      <c r="BG219" s="95">
        <f t="shared" si="51"/>
        <v>0</v>
      </c>
      <c r="BH219" s="95">
        <f t="shared" si="52"/>
        <v>0</v>
      </c>
      <c r="BI219" s="95">
        <f t="shared" si="53"/>
        <v>0</v>
      </c>
      <c r="BJ219" s="13" t="s">
        <v>23</v>
      </c>
      <c r="BK219" s="95">
        <f t="shared" si="54"/>
        <v>0</v>
      </c>
      <c r="BL219" s="13" t="s">
        <v>240</v>
      </c>
      <c r="BM219" s="13" t="s">
        <v>422</v>
      </c>
    </row>
    <row r="220" spans="2:65" s="1" customFormat="1" ht="28.5" customHeight="1">
      <c r="B220" s="120"/>
      <c r="C220" s="150" t="s">
        <v>423</v>
      </c>
      <c r="D220" s="150" t="s">
        <v>157</v>
      </c>
      <c r="E220" s="151" t="s">
        <v>424</v>
      </c>
      <c r="F220" s="419" t="s">
        <v>425</v>
      </c>
      <c r="G220" s="420"/>
      <c r="H220" s="420"/>
      <c r="I220" s="420"/>
      <c r="J220" s="152" t="s">
        <v>313</v>
      </c>
      <c r="K220" s="153">
        <v>1</v>
      </c>
      <c r="L220" s="421">
        <v>0</v>
      </c>
      <c r="M220" s="420"/>
      <c r="N220" s="422">
        <f t="shared" si="45"/>
        <v>0</v>
      </c>
      <c r="O220" s="420"/>
      <c r="P220" s="420"/>
      <c r="Q220" s="420"/>
      <c r="R220" s="122"/>
      <c r="T220" s="154" t="s">
        <v>21</v>
      </c>
      <c r="U220" s="39" t="s">
        <v>47</v>
      </c>
      <c r="V220" s="31"/>
      <c r="W220" s="155">
        <f t="shared" si="46"/>
        <v>0</v>
      </c>
      <c r="X220" s="155">
        <v>0.01534</v>
      </c>
      <c r="Y220" s="155">
        <f t="shared" si="47"/>
        <v>0.01534</v>
      </c>
      <c r="Z220" s="155">
        <v>0</v>
      </c>
      <c r="AA220" s="156">
        <f t="shared" si="48"/>
        <v>0</v>
      </c>
      <c r="AR220" s="13" t="s">
        <v>240</v>
      </c>
      <c r="AT220" s="13" t="s">
        <v>157</v>
      </c>
      <c r="AU220" s="13" t="s">
        <v>97</v>
      </c>
      <c r="AY220" s="13" t="s">
        <v>155</v>
      </c>
      <c r="BE220" s="95">
        <f t="shared" si="49"/>
        <v>0</v>
      </c>
      <c r="BF220" s="95">
        <f t="shared" si="50"/>
        <v>0</v>
      </c>
      <c r="BG220" s="95">
        <f t="shared" si="51"/>
        <v>0</v>
      </c>
      <c r="BH220" s="95">
        <f t="shared" si="52"/>
        <v>0</v>
      </c>
      <c r="BI220" s="95">
        <f t="shared" si="53"/>
        <v>0</v>
      </c>
      <c r="BJ220" s="13" t="s">
        <v>23</v>
      </c>
      <c r="BK220" s="95">
        <f t="shared" si="54"/>
        <v>0</v>
      </c>
      <c r="BL220" s="13" t="s">
        <v>240</v>
      </c>
      <c r="BM220" s="13" t="s">
        <v>426</v>
      </c>
    </row>
    <row r="221" spans="2:65" s="1" customFormat="1" ht="39.75" customHeight="1">
      <c r="B221" s="120"/>
      <c r="C221" s="150" t="s">
        <v>427</v>
      </c>
      <c r="D221" s="150" t="s">
        <v>157</v>
      </c>
      <c r="E221" s="151" t="s">
        <v>428</v>
      </c>
      <c r="F221" s="419" t="s">
        <v>429</v>
      </c>
      <c r="G221" s="420"/>
      <c r="H221" s="420"/>
      <c r="I221" s="420"/>
      <c r="J221" s="152" t="s">
        <v>313</v>
      </c>
      <c r="K221" s="153">
        <v>4</v>
      </c>
      <c r="L221" s="421">
        <v>0</v>
      </c>
      <c r="M221" s="420"/>
      <c r="N221" s="422">
        <f t="shared" si="45"/>
        <v>0</v>
      </c>
      <c r="O221" s="420"/>
      <c r="P221" s="420"/>
      <c r="Q221" s="420"/>
      <c r="R221" s="122"/>
      <c r="T221" s="154" t="s">
        <v>21</v>
      </c>
      <c r="U221" s="39" t="s">
        <v>47</v>
      </c>
      <c r="V221" s="31"/>
      <c r="W221" s="155">
        <f t="shared" si="46"/>
        <v>0</v>
      </c>
      <c r="X221" s="155">
        <v>0.04</v>
      </c>
      <c r="Y221" s="155">
        <f t="shared" si="47"/>
        <v>0.16</v>
      </c>
      <c r="Z221" s="155">
        <v>0</v>
      </c>
      <c r="AA221" s="156">
        <f t="shared" si="48"/>
        <v>0</v>
      </c>
      <c r="AR221" s="13" t="s">
        <v>240</v>
      </c>
      <c r="AT221" s="13" t="s">
        <v>157</v>
      </c>
      <c r="AU221" s="13" t="s">
        <v>97</v>
      </c>
      <c r="AY221" s="13" t="s">
        <v>155</v>
      </c>
      <c r="BE221" s="95">
        <f t="shared" si="49"/>
        <v>0</v>
      </c>
      <c r="BF221" s="95">
        <f t="shared" si="50"/>
        <v>0</v>
      </c>
      <c r="BG221" s="95">
        <f t="shared" si="51"/>
        <v>0</v>
      </c>
      <c r="BH221" s="95">
        <f t="shared" si="52"/>
        <v>0</v>
      </c>
      <c r="BI221" s="95">
        <f t="shared" si="53"/>
        <v>0</v>
      </c>
      <c r="BJ221" s="13" t="s">
        <v>23</v>
      </c>
      <c r="BK221" s="95">
        <f t="shared" si="54"/>
        <v>0</v>
      </c>
      <c r="BL221" s="13" t="s">
        <v>240</v>
      </c>
      <c r="BM221" s="13" t="s">
        <v>430</v>
      </c>
    </row>
    <row r="222" spans="2:65" s="1" customFormat="1" ht="39.75" customHeight="1">
      <c r="B222" s="120"/>
      <c r="C222" s="150" t="s">
        <v>431</v>
      </c>
      <c r="D222" s="150" t="s">
        <v>157</v>
      </c>
      <c r="E222" s="151" t="s">
        <v>432</v>
      </c>
      <c r="F222" s="419" t="s">
        <v>433</v>
      </c>
      <c r="G222" s="420"/>
      <c r="H222" s="420"/>
      <c r="I222" s="420"/>
      <c r="J222" s="152" t="s">
        <v>313</v>
      </c>
      <c r="K222" s="153">
        <v>6</v>
      </c>
      <c r="L222" s="421">
        <v>0</v>
      </c>
      <c r="M222" s="420"/>
      <c r="N222" s="422">
        <f t="shared" si="45"/>
        <v>0</v>
      </c>
      <c r="O222" s="420"/>
      <c r="P222" s="420"/>
      <c r="Q222" s="420"/>
      <c r="R222" s="122"/>
      <c r="T222" s="154" t="s">
        <v>21</v>
      </c>
      <c r="U222" s="39" t="s">
        <v>47</v>
      </c>
      <c r="V222" s="31"/>
      <c r="W222" s="155">
        <f t="shared" si="46"/>
        <v>0</v>
      </c>
      <c r="X222" s="155">
        <v>0.00494</v>
      </c>
      <c r="Y222" s="155">
        <f t="shared" si="47"/>
        <v>0.02964</v>
      </c>
      <c r="Z222" s="155">
        <v>0</v>
      </c>
      <c r="AA222" s="156">
        <f t="shared" si="48"/>
        <v>0</v>
      </c>
      <c r="AR222" s="13" t="s">
        <v>240</v>
      </c>
      <c r="AT222" s="13" t="s">
        <v>157</v>
      </c>
      <c r="AU222" s="13" t="s">
        <v>97</v>
      </c>
      <c r="AY222" s="13" t="s">
        <v>155</v>
      </c>
      <c r="BE222" s="95">
        <f t="shared" si="49"/>
        <v>0</v>
      </c>
      <c r="BF222" s="95">
        <f t="shared" si="50"/>
        <v>0</v>
      </c>
      <c r="BG222" s="95">
        <f t="shared" si="51"/>
        <v>0</v>
      </c>
      <c r="BH222" s="95">
        <f t="shared" si="52"/>
        <v>0</v>
      </c>
      <c r="BI222" s="95">
        <f t="shared" si="53"/>
        <v>0</v>
      </c>
      <c r="BJ222" s="13" t="s">
        <v>23</v>
      </c>
      <c r="BK222" s="95">
        <f t="shared" si="54"/>
        <v>0</v>
      </c>
      <c r="BL222" s="13" t="s">
        <v>240</v>
      </c>
      <c r="BM222" s="13" t="s">
        <v>434</v>
      </c>
    </row>
    <row r="223" spans="2:65" s="1" customFormat="1" ht="20.25" customHeight="1">
      <c r="B223" s="120"/>
      <c r="C223" s="150" t="s">
        <v>435</v>
      </c>
      <c r="D223" s="150" t="s">
        <v>157</v>
      </c>
      <c r="E223" s="151" t="s">
        <v>436</v>
      </c>
      <c r="F223" s="419" t="s">
        <v>437</v>
      </c>
      <c r="G223" s="420"/>
      <c r="H223" s="420"/>
      <c r="I223" s="420"/>
      <c r="J223" s="152" t="s">
        <v>218</v>
      </c>
      <c r="K223" s="153">
        <v>5</v>
      </c>
      <c r="L223" s="421">
        <v>0</v>
      </c>
      <c r="M223" s="420"/>
      <c r="N223" s="422">
        <f t="shared" si="45"/>
        <v>0</v>
      </c>
      <c r="O223" s="420"/>
      <c r="P223" s="420"/>
      <c r="Q223" s="420"/>
      <c r="R223" s="122"/>
      <c r="T223" s="154" t="s">
        <v>21</v>
      </c>
      <c r="U223" s="39" t="s">
        <v>47</v>
      </c>
      <c r="V223" s="31"/>
      <c r="W223" s="155">
        <f t="shared" si="46"/>
        <v>0</v>
      </c>
      <c r="X223" s="155">
        <v>0.00494</v>
      </c>
      <c r="Y223" s="155">
        <f t="shared" si="47"/>
        <v>0.0247</v>
      </c>
      <c r="Z223" s="155">
        <v>0</v>
      </c>
      <c r="AA223" s="156">
        <f t="shared" si="48"/>
        <v>0</v>
      </c>
      <c r="AR223" s="13" t="s">
        <v>240</v>
      </c>
      <c r="AT223" s="13" t="s">
        <v>157</v>
      </c>
      <c r="AU223" s="13" t="s">
        <v>97</v>
      </c>
      <c r="AY223" s="13" t="s">
        <v>155</v>
      </c>
      <c r="BE223" s="95">
        <f t="shared" si="49"/>
        <v>0</v>
      </c>
      <c r="BF223" s="95">
        <f t="shared" si="50"/>
        <v>0</v>
      </c>
      <c r="BG223" s="95">
        <f t="shared" si="51"/>
        <v>0</v>
      </c>
      <c r="BH223" s="95">
        <f t="shared" si="52"/>
        <v>0</v>
      </c>
      <c r="BI223" s="95">
        <f t="shared" si="53"/>
        <v>0</v>
      </c>
      <c r="BJ223" s="13" t="s">
        <v>23</v>
      </c>
      <c r="BK223" s="95">
        <f t="shared" si="54"/>
        <v>0</v>
      </c>
      <c r="BL223" s="13" t="s">
        <v>240</v>
      </c>
      <c r="BM223" s="13" t="s">
        <v>438</v>
      </c>
    </row>
    <row r="224" spans="2:65" s="1" customFormat="1" ht="39.75" customHeight="1">
      <c r="B224" s="120"/>
      <c r="C224" s="150" t="s">
        <v>439</v>
      </c>
      <c r="D224" s="150" t="s">
        <v>157</v>
      </c>
      <c r="E224" s="151" t="s">
        <v>440</v>
      </c>
      <c r="F224" s="419" t="s">
        <v>441</v>
      </c>
      <c r="G224" s="420"/>
      <c r="H224" s="420"/>
      <c r="I224" s="420"/>
      <c r="J224" s="152" t="s">
        <v>313</v>
      </c>
      <c r="K224" s="153">
        <v>3</v>
      </c>
      <c r="L224" s="421">
        <v>0</v>
      </c>
      <c r="M224" s="420"/>
      <c r="N224" s="422">
        <f t="shared" si="45"/>
        <v>0</v>
      </c>
      <c r="O224" s="420"/>
      <c r="P224" s="420"/>
      <c r="Q224" s="420"/>
      <c r="R224" s="122"/>
      <c r="T224" s="154" t="s">
        <v>21</v>
      </c>
      <c r="U224" s="39" t="s">
        <v>47</v>
      </c>
      <c r="V224" s="31"/>
      <c r="W224" s="155">
        <f t="shared" si="46"/>
        <v>0</v>
      </c>
      <c r="X224" s="155">
        <v>0.0147</v>
      </c>
      <c r="Y224" s="155">
        <f t="shared" si="47"/>
        <v>0.0441</v>
      </c>
      <c r="Z224" s="155">
        <v>0</v>
      </c>
      <c r="AA224" s="156">
        <f t="shared" si="48"/>
        <v>0</v>
      </c>
      <c r="AR224" s="13" t="s">
        <v>240</v>
      </c>
      <c r="AT224" s="13" t="s">
        <v>157</v>
      </c>
      <c r="AU224" s="13" t="s">
        <v>97</v>
      </c>
      <c r="AY224" s="13" t="s">
        <v>155</v>
      </c>
      <c r="BE224" s="95">
        <f t="shared" si="49"/>
        <v>0</v>
      </c>
      <c r="BF224" s="95">
        <f t="shared" si="50"/>
        <v>0</v>
      </c>
      <c r="BG224" s="95">
        <f t="shared" si="51"/>
        <v>0</v>
      </c>
      <c r="BH224" s="95">
        <f t="shared" si="52"/>
        <v>0</v>
      </c>
      <c r="BI224" s="95">
        <f t="shared" si="53"/>
        <v>0</v>
      </c>
      <c r="BJ224" s="13" t="s">
        <v>23</v>
      </c>
      <c r="BK224" s="95">
        <f t="shared" si="54"/>
        <v>0</v>
      </c>
      <c r="BL224" s="13" t="s">
        <v>240</v>
      </c>
      <c r="BM224" s="13" t="s">
        <v>442</v>
      </c>
    </row>
    <row r="225" spans="2:65" s="1" customFormat="1" ht="39.75" customHeight="1">
      <c r="B225" s="120"/>
      <c r="C225" s="150" t="s">
        <v>443</v>
      </c>
      <c r="D225" s="150" t="s">
        <v>157</v>
      </c>
      <c r="E225" s="151" t="s">
        <v>444</v>
      </c>
      <c r="F225" s="419" t="s">
        <v>445</v>
      </c>
      <c r="G225" s="420"/>
      <c r="H225" s="420"/>
      <c r="I225" s="420"/>
      <c r="J225" s="152" t="s">
        <v>313</v>
      </c>
      <c r="K225" s="153">
        <v>6</v>
      </c>
      <c r="L225" s="421">
        <v>0</v>
      </c>
      <c r="M225" s="420"/>
      <c r="N225" s="422">
        <f t="shared" si="45"/>
        <v>0</v>
      </c>
      <c r="O225" s="420"/>
      <c r="P225" s="420"/>
      <c r="Q225" s="420"/>
      <c r="R225" s="122"/>
      <c r="T225" s="154" t="s">
        <v>21</v>
      </c>
      <c r="U225" s="39" t="s">
        <v>47</v>
      </c>
      <c r="V225" s="31"/>
      <c r="W225" s="155">
        <f t="shared" si="46"/>
        <v>0</v>
      </c>
      <c r="X225" s="155">
        <v>0.0018</v>
      </c>
      <c r="Y225" s="155">
        <f t="shared" si="47"/>
        <v>0.0108</v>
      </c>
      <c r="Z225" s="155">
        <v>0</v>
      </c>
      <c r="AA225" s="156">
        <f t="shared" si="48"/>
        <v>0</v>
      </c>
      <c r="AR225" s="13" t="s">
        <v>240</v>
      </c>
      <c r="AT225" s="13" t="s">
        <v>157</v>
      </c>
      <c r="AU225" s="13" t="s">
        <v>97</v>
      </c>
      <c r="AY225" s="13" t="s">
        <v>155</v>
      </c>
      <c r="BE225" s="95">
        <f t="shared" si="49"/>
        <v>0</v>
      </c>
      <c r="BF225" s="95">
        <f t="shared" si="50"/>
        <v>0</v>
      </c>
      <c r="BG225" s="95">
        <f t="shared" si="51"/>
        <v>0</v>
      </c>
      <c r="BH225" s="95">
        <f t="shared" si="52"/>
        <v>0</v>
      </c>
      <c r="BI225" s="95">
        <f t="shared" si="53"/>
        <v>0</v>
      </c>
      <c r="BJ225" s="13" t="s">
        <v>23</v>
      </c>
      <c r="BK225" s="95">
        <f t="shared" si="54"/>
        <v>0</v>
      </c>
      <c r="BL225" s="13" t="s">
        <v>240</v>
      </c>
      <c r="BM225" s="13" t="s">
        <v>446</v>
      </c>
    </row>
    <row r="226" spans="2:65" s="1" customFormat="1" ht="20.25" customHeight="1">
      <c r="B226" s="120"/>
      <c r="C226" s="150" t="s">
        <v>447</v>
      </c>
      <c r="D226" s="150" t="s">
        <v>157</v>
      </c>
      <c r="E226" s="151" t="s">
        <v>448</v>
      </c>
      <c r="F226" s="419" t="s">
        <v>449</v>
      </c>
      <c r="G226" s="420"/>
      <c r="H226" s="420"/>
      <c r="I226" s="420"/>
      <c r="J226" s="152" t="s">
        <v>313</v>
      </c>
      <c r="K226" s="153">
        <v>7</v>
      </c>
      <c r="L226" s="421">
        <v>0</v>
      </c>
      <c r="M226" s="420"/>
      <c r="N226" s="422">
        <f t="shared" si="45"/>
        <v>0</v>
      </c>
      <c r="O226" s="420"/>
      <c r="P226" s="420"/>
      <c r="Q226" s="420"/>
      <c r="R226" s="122"/>
      <c r="T226" s="154" t="s">
        <v>21</v>
      </c>
      <c r="U226" s="39" t="s">
        <v>47</v>
      </c>
      <c r="V226" s="31"/>
      <c r="W226" s="155">
        <f t="shared" si="46"/>
        <v>0</v>
      </c>
      <c r="X226" s="155">
        <v>0.00184</v>
      </c>
      <c r="Y226" s="155">
        <f t="shared" si="47"/>
        <v>0.01288</v>
      </c>
      <c r="Z226" s="155">
        <v>0</v>
      </c>
      <c r="AA226" s="156">
        <f t="shared" si="48"/>
        <v>0</v>
      </c>
      <c r="AR226" s="13" t="s">
        <v>240</v>
      </c>
      <c r="AT226" s="13" t="s">
        <v>157</v>
      </c>
      <c r="AU226" s="13" t="s">
        <v>97</v>
      </c>
      <c r="AY226" s="13" t="s">
        <v>155</v>
      </c>
      <c r="BE226" s="95">
        <f t="shared" si="49"/>
        <v>0</v>
      </c>
      <c r="BF226" s="95">
        <f t="shared" si="50"/>
        <v>0</v>
      </c>
      <c r="BG226" s="95">
        <f t="shared" si="51"/>
        <v>0</v>
      </c>
      <c r="BH226" s="95">
        <f t="shared" si="52"/>
        <v>0</v>
      </c>
      <c r="BI226" s="95">
        <f t="shared" si="53"/>
        <v>0</v>
      </c>
      <c r="BJ226" s="13" t="s">
        <v>23</v>
      </c>
      <c r="BK226" s="95">
        <f t="shared" si="54"/>
        <v>0</v>
      </c>
      <c r="BL226" s="13" t="s">
        <v>240</v>
      </c>
      <c r="BM226" s="13" t="s">
        <v>450</v>
      </c>
    </row>
    <row r="227" spans="2:65" s="1" customFormat="1" ht="28.5" customHeight="1">
      <c r="B227" s="120"/>
      <c r="C227" s="150" t="s">
        <v>97</v>
      </c>
      <c r="D227" s="150" t="s">
        <v>157</v>
      </c>
      <c r="E227" s="151" t="s">
        <v>451</v>
      </c>
      <c r="F227" s="419" t="s">
        <v>452</v>
      </c>
      <c r="G227" s="420"/>
      <c r="H227" s="420"/>
      <c r="I227" s="420"/>
      <c r="J227" s="152" t="s">
        <v>243</v>
      </c>
      <c r="K227" s="153">
        <v>0.626</v>
      </c>
      <c r="L227" s="421">
        <v>0</v>
      </c>
      <c r="M227" s="420"/>
      <c r="N227" s="422">
        <f t="shared" si="45"/>
        <v>0</v>
      </c>
      <c r="O227" s="420"/>
      <c r="P227" s="420"/>
      <c r="Q227" s="420"/>
      <c r="R227" s="122"/>
      <c r="T227" s="154" t="s">
        <v>21</v>
      </c>
      <c r="U227" s="39" t="s">
        <v>47</v>
      </c>
      <c r="V227" s="31"/>
      <c r="W227" s="155">
        <f t="shared" si="46"/>
        <v>0</v>
      </c>
      <c r="X227" s="155">
        <v>0</v>
      </c>
      <c r="Y227" s="155">
        <f t="shared" si="47"/>
        <v>0</v>
      </c>
      <c r="Z227" s="155">
        <v>0</v>
      </c>
      <c r="AA227" s="156">
        <f t="shared" si="48"/>
        <v>0</v>
      </c>
      <c r="AR227" s="13" t="s">
        <v>240</v>
      </c>
      <c r="AT227" s="13" t="s">
        <v>157</v>
      </c>
      <c r="AU227" s="13" t="s">
        <v>97</v>
      </c>
      <c r="AY227" s="13" t="s">
        <v>155</v>
      </c>
      <c r="BE227" s="95">
        <f t="shared" si="49"/>
        <v>0</v>
      </c>
      <c r="BF227" s="95">
        <f t="shared" si="50"/>
        <v>0</v>
      </c>
      <c r="BG227" s="95">
        <f t="shared" si="51"/>
        <v>0</v>
      </c>
      <c r="BH227" s="95">
        <f t="shared" si="52"/>
        <v>0</v>
      </c>
      <c r="BI227" s="95">
        <f t="shared" si="53"/>
        <v>0</v>
      </c>
      <c r="BJ227" s="13" t="s">
        <v>23</v>
      </c>
      <c r="BK227" s="95">
        <f t="shared" si="54"/>
        <v>0</v>
      </c>
      <c r="BL227" s="13" t="s">
        <v>240</v>
      </c>
      <c r="BM227" s="13" t="s">
        <v>453</v>
      </c>
    </row>
    <row r="228" spans="2:63" s="9" customFormat="1" ht="29.25" customHeight="1">
      <c r="B228" s="139"/>
      <c r="C228" s="140"/>
      <c r="D228" s="149" t="s">
        <v>119</v>
      </c>
      <c r="E228" s="149"/>
      <c r="F228" s="149"/>
      <c r="G228" s="149"/>
      <c r="H228" s="149"/>
      <c r="I228" s="149"/>
      <c r="J228" s="149"/>
      <c r="K228" s="149"/>
      <c r="L228" s="149"/>
      <c r="M228" s="149"/>
      <c r="N228" s="412">
        <f>BK228</f>
        <v>0</v>
      </c>
      <c r="O228" s="413"/>
      <c r="P228" s="413"/>
      <c r="Q228" s="413"/>
      <c r="R228" s="142"/>
      <c r="T228" s="143"/>
      <c r="U228" s="140"/>
      <c r="V228" s="140"/>
      <c r="W228" s="144">
        <f>SUM(W229:W230)</f>
        <v>0</v>
      </c>
      <c r="X228" s="140"/>
      <c r="Y228" s="144">
        <f>SUM(Y229:Y230)</f>
        <v>0.2465</v>
      </c>
      <c r="Z228" s="140"/>
      <c r="AA228" s="145">
        <f>SUM(AA229:AA230)</f>
        <v>0</v>
      </c>
      <c r="AR228" s="146" t="s">
        <v>97</v>
      </c>
      <c r="AT228" s="147" t="s">
        <v>81</v>
      </c>
      <c r="AU228" s="147" t="s">
        <v>23</v>
      </c>
      <c r="AY228" s="146" t="s">
        <v>155</v>
      </c>
      <c r="BK228" s="148">
        <f>SUM(BK229:BK230)</f>
        <v>0</v>
      </c>
    </row>
    <row r="229" spans="2:65" s="1" customFormat="1" ht="39.75" customHeight="1">
      <c r="B229" s="120"/>
      <c r="C229" s="150" t="s">
        <v>454</v>
      </c>
      <c r="D229" s="150" t="s">
        <v>157</v>
      </c>
      <c r="E229" s="151" t="s">
        <v>455</v>
      </c>
      <c r="F229" s="419" t="s">
        <v>456</v>
      </c>
      <c r="G229" s="420"/>
      <c r="H229" s="420"/>
      <c r="I229" s="420"/>
      <c r="J229" s="152" t="s">
        <v>313</v>
      </c>
      <c r="K229" s="153">
        <v>10</v>
      </c>
      <c r="L229" s="421">
        <v>0</v>
      </c>
      <c r="M229" s="420"/>
      <c r="N229" s="422">
        <f>ROUND(L229*K229,2)</f>
        <v>0</v>
      </c>
      <c r="O229" s="420"/>
      <c r="P229" s="420"/>
      <c r="Q229" s="420"/>
      <c r="R229" s="122"/>
      <c r="T229" s="154" t="s">
        <v>21</v>
      </c>
      <c r="U229" s="39" t="s">
        <v>47</v>
      </c>
      <c r="V229" s="31"/>
      <c r="W229" s="155">
        <f>V229*K229</f>
        <v>0</v>
      </c>
      <c r="X229" s="155">
        <v>0.02465</v>
      </c>
      <c r="Y229" s="155">
        <f>X229*K229</f>
        <v>0.2465</v>
      </c>
      <c r="Z229" s="155">
        <v>0</v>
      </c>
      <c r="AA229" s="156">
        <f>Z229*K229</f>
        <v>0</v>
      </c>
      <c r="AR229" s="13" t="s">
        <v>240</v>
      </c>
      <c r="AT229" s="13" t="s">
        <v>157</v>
      </c>
      <c r="AU229" s="13" t="s">
        <v>97</v>
      </c>
      <c r="AY229" s="13" t="s">
        <v>155</v>
      </c>
      <c r="BE229" s="95">
        <f>IF(U229="základní",N229,0)</f>
        <v>0</v>
      </c>
      <c r="BF229" s="95">
        <f>IF(U229="snížená",N229,0)</f>
        <v>0</v>
      </c>
      <c r="BG229" s="95">
        <f>IF(U229="zákl. přenesená",N229,0)</f>
        <v>0</v>
      </c>
      <c r="BH229" s="95">
        <f>IF(U229="sníž. přenesená",N229,0)</f>
        <v>0</v>
      </c>
      <c r="BI229" s="95">
        <f>IF(U229="nulová",N229,0)</f>
        <v>0</v>
      </c>
      <c r="BJ229" s="13" t="s">
        <v>23</v>
      </c>
      <c r="BK229" s="95">
        <f>ROUND(L229*K229,2)</f>
        <v>0</v>
      </c>
      <c r="BL229" s="13" t="s">
        <v>240</v>
      </c>
      <c r="BM229" s="13" t="s">
        <v>457</v>
      </c>
    </row>
    <row r="230" spans="2:65" s="1" customFormat="1" ht="28.5" customHeight="1">
      <c r="B230" s="120"/>
      <c r="C230" s="150" t="s">
        <v>458</v>
      </c>
      <c r="D230" s="150" t="s">
        <v>157</v>
      </c>
      <c r="E230" s="151" t="s">
        <v>459</v>
      </c>
      <c r="F230" s="419" t="s">
        <v>460</v>
      </c>
      <c r="G230" s="420"/>
      <c r="H230" s="420"/>
      <c r="I230" s="420"/>
      <c r="J230" s="152" t="s">
        <v>243</v>
      </c>
      <c r="K230" s="153">
        <v>0.247</v>
      </c>
      <c r="L230" s="421">
        <v>0</v>
      </c>
      <c r="M230" s="420"/>
      <c r="N230" s="422">
        <f>ROUND(L230*K230,2)</f>
        <v>0</v>
      </c>
      <c r="O230" s="420"/>
      <c r="P230" s="420"/>
      <c r="Q230" s="420"/>
      <c r="R230" s="122"/>
      <c r="T230" s="154" t="s">
        <v>21</v>
      </c>
      <c r="U230" s="39" t="s">
        <v>47</v>
      </c>
      <c r="V230" s="31"/>
      <c r="W230" s="155">
        <f>V230*K230</f>
        <v>0</v>
      </c>
      <c r="X230" s="155">
        <v>0</v>
      </c>
      <c r="Y230" s="155">
        <f>X230*K230</f>
        <v>0</v>
      </c>
      <c r="Z230" s="155">
        <v>0</v>
      </c>
      <c r="AA230" s="156">
        <f>Z230*K230</f>
        <v>0</v>
      </c>
      <c r="AR230" s="13" t="s">
        <v>240</v>
      </c>
      <c r="AT230" s="13" t="s">
        <v>157</v>
      </c>
      <c r="AU230" s="13" t="s">
        <v>97</v>
      </c>
      <c r="AY230" s="13" t="s">
        <v>155</v>
      </c>
      <c r="BE230" s="95">
        <f>IF(U230="základní",N230,0)</f>
        <v>0</v>
      </c>
      <c r="BF230" s="95">
        <f>IF(U230="snížená",N230,0)</f>
        <v>0</v>
      </c>
      <c r="BG230" s="95">
        <f>IF(U230="zákl. přenesená",N230,0)</f>
        <v>0</v>
      </c>
      <c r="BH230" s="95">
        <f>IF(U230="sníž. přenesená",N230,0)</f>
        <v>0</v>
      </c>
      <c r="BI230" s="95">
        <f>IF(U230="nulová",N230,0)</f>
        <v>0</v>
      </c>
      <c r="BJ230" s="13" t="s">
        <v>23</v>
      </c>
      <c r="BK230" s="95">
        <f>ROUND(L230*K230,2)</f>
        <v>0</v>
      </c>
      <c r="BL230" s="13" t="s">
        <v>240</v>
      </c>
      <c r="BM230" s="13" t="s">
        <v>461</v>
      </c>
    </row>
    <row r="231" spans="2:63" s="9" customFormat="1" ht="29.25" customHeight="1">
      <c r="B231" s="139"/>
      <c r="C231" s="140"/>
      <c r="D231" s="149" t="s">
        <v>120</v>
      </c>
      <c r="E231" s="149"/>
      <c r="F231" s="149"/>
      <c r="G231" s="149"/>
      <c r="H231" s="149"/>
      <c r="I231" s="149"/>
      <c r="J231" s="149"/>
      <c r="K231" s="149"/>
      <c r="L231" s="149"/>
      <c r="M231" s="149"/>
      <c r="N231" s="412">
        <f>BK231</f>
        <v>0</v>
      </c>
      <c r="O231" s="413"/>
      <c r="P231" s="413"/>
      <c r="Q231" s="413"/>
      <c r="R231" s="142"/>
      <c r="T231" s="143"/>
      <c r="U231" s="140"/>
      <c r="V231" s="140"/>
      <c r="W231" s="144">
        <f>W232</f>
        <v>0</v>
      </c>
      <c r="X231" s="140"/>
      <c r="Y231" s="144">
        <f>Y232</f>
        <v>0.22262</v>
      </c>
      <c r="Z231" s="140"/>
      <c r="AA231" s="145">
        <f>AA232</f>
        <v>0</v>
      </c>
      <c r="AR231" s="146" t="s">
        <v>97</v>
      </c>
      <c r="AT231" s="147" t="s">
        <v>81</v>
      </c>
      <c r="AU231" s="147" t="s">
        <v>23</v>
      </c>
      <c r="AY231" s="146" t="s">
        <v>155</v>
      </c>
      <c r="BK231" s="148">
        <f>BK232</f>
        <v>0</v>
      </c>
    </row>
    <row r="232" spans="2:65" s="1" customFormat="1" ht="20.25" customHeight="1">
      <c r="B232" s="120"/>
      <c r="C232" s="150" t="s">
        <v>462</v>
      </c>
      <c r="D232" s="150" t="s">
        <v>157</v>
      </c>
      <c r="E232" s="151" t="s">
        <v>463</v>
      </c>
      <c r="F232" s="419" t="s">
        <v>464</v>
      </c>
      <c r="G232" s="420"/>
      <c r="H232" s="420"/>
      <c r="I232" s="420"/>
      <c r="J232" s="152" t="s">
        <v>313</v>
      </c>
      <c r="K232" s="153">
        <v>1</v>
      </c>
      <c r="L232" s="421">
        <f>Vytápění!L104</f>
        <v>0</v>
      </c>
      <c r="M232" s="420"/>
      <c r="N232" s="422">
        <f>ROUND(L232*K232,2)</f>
        <v>0</v>
      </c>
      <c r="O232" s="420"/>
      <c r="P232" s="420"/>
      <c r="Q232" s="420"/>
      <c r="R232" s="122"/>
      <c r="T232" s="154" t="s">
        <v>21</v>
      </c>
      <c r="U232" s="39" t="s">
        <v>47</v>
      </c>
      <c r="V232" s="31"/>
      <c r="W232" s="155">
        <f>V232*K232</f>
        <v>0</v>
      </c>
      <c r="X232" s="155">
        <v>0.22262</v>
      </c>
      <c r="Y232" s="155">
        <f>X232*K232</f>
        <v>0.22262</v>
      </c>
      <c r="Z232" s="155">
        <v>0</v>
      </c>
      <c r="AA232" s="156">
        <f>Z232*K232</f>
        <v>0</v>
      </c>
      <c r="AR232" s="13" t="s">
        <v>240</v>
      </c>
      <c r="AT232" s="13" t="s">
        <v>157</v>
      </c>
      <c r="AU232" s="13" t="s">
        <v>97</v>
      </c>
      <c r="AY232" s="13" t="s">
        <v>155</v>
      </c>
      <c r="BE232" s="95">
        <f>IF(U232="základní",N232,0)</f>
        <v>0</v>
      </c>
      <c r="BF232" s="95">
        <f>IF(U232="snížená",N232,0)</f>
        <v>0</v>
      </c>
      <c r="BG232" s="95">
        <f>IF(U232="zákl. přenesená",N232,0)</f>
        <v>0</v>
      </c>
      <c r="BH232" s="95">
        <f>IF(U232="sníž. přenesená",N232,0)</f>
        <v>0</v>
      </c>
      <c r="BI232" s="95">
        <f>IF(U232="nulová",N232,0)</f>
        <v>0</v>
      </c>
      <c r="BJ232" s="13" t="s">
        <v>23</v>
      </c>
      <c r="BK232" s="95">
        <f>ROUND(L232*K232,2)</f>
        <v>0</v>
      </c>
      <c r="BL232" s="13" t="s">
        <v>240</v>
      </c>
      <c r="BM232" s="13" t="s">
        <v>465</v>
      </c>
    </row>
    <row r="233" spans="2:63" s="9" customFormat="1" ht="29.25" customHeight="1">
      <c r="B233" s="139"/>
      <c r="C233" s="140"/>
      <c r="D233" s="149" t="s">
        <v>121</v>
      </c>
      <c r="E233" s="149"/>
      <c r="F233" s="149"/>
      <c r="G233" s="149"/>
      <c r="H233" s="149"/>
      <c r="I233" s="149"/>
      <c r="J233" s="149"/>
      <c r="K233" s="149"/>
      <c r="L233" s="149"/>
      <c r="M233" s="149"/>
      <c r="N233" s="412">
        <f>BK233</f>
        <v>0</v>
      </c>
      <c r="O233" s="413"/>
      <c r="P233" s="413"/>
      <c r="Q233" s="413"/>
      <c r="R233" s="142"/>
      <c r="T233" s="143"/>
      <c r="U233" s="140"/>
      <c r="V233" s="140"/>
      <c r="W233" s="144">
        <f>W234</f>
        <v>0</v>
      </c>
      <c r="X233" s="140"/>
      <c r="Y233" s="144">
        <f>Y234</f>
        <v>0</v>
      </c>
      <c r="Z233" s="140"/>
      <c r="AA233" s="145">
        <f>AA234</f>
        <v>0</v>
      </c>
      <c r="AR233" s="146" t="s">
        <v>97</v>
      </c>
      <c r="AT233" s="147" t="s">
        <v>81</v>
      </c>
      <c r="AU233" s="147" t="s">
        <v>23</v>
      </c>
      <c r="AY233" s="146" t="s">
        <v>155</v>
      </c>
      <c r="BK233" s="148">
        <f>BK234</f>
        <v>0</v>
      </c>
    </row>
    <row r="234" spans="2:65" s="1" customFormat="1" ht="28.5" customHeight="1">
      <c r="B234" s="120"/>
      <c r="C234" s="150" t="s">
        <v>304</v>
      </c>
      <c r="D234" s="150" t="s">
        <v>157</v>
      </c>
      <c r="E234" s="151" t="s">
        <v>466</v>
      </c>
      <c r="F234" s="419" t="s">
        <v>467</v>
      </c>
      <c r="G234" s="420"/>
      <c r="H234" s="420"/>
      <c r="I234" s="420"/>
      <c r="J234" s="152" t="s">
        <v>313</v>
      </c>
      <c r="K234" s="153">
        <v>1</v>
      </c>
      <c r="L234" s="421">
        <f>'VZT a chlazení'!F106</f>
        <v>0</v>
      </c>
      <c r="M234" s="420"/>
      <c r="N234" s="422">
        <f>ROUND(L234*K234,2)</f>
        <v>0</v>
      </c>
      <c r="O234" s="420"/>
      <c r="P234" s="420"/>
      <c r="Q234" s="420"/>
      <c r="R234" s="122"/>
      <c r="T234" s="154" t="s">
        <v>21</v>
      </c>
      <c r="U234" s="39" t="s">
        <v>47</v>
      </c>
      <c r="V234" s="31"/>
      <c r="W234" s="155">
        <f>V234*K234</f>
        <v>0</v>
      </c>
      <c r="X234" s="155">
        <v>0</v>
      </c>
      <c r="Y234" s="155">
        <f>X234*K234</f>
        <v>0</v>
      </c>
      <c r="Z234" s="155">
        <v>0</v>
      </c>
      <c r="AA234" s="156">
        <f>Z234*K234</f>
        <v>0</v>
      </c>
      <c r="AR234" s="13" t="s">
        <v>240</v>
      </c>
      <c r="AT234" s="13" t="s">
        <v>157</v>
      </c>
      <c r="AU234" s="13" t="s">
        <v>97</v>
      </c>
      <c r="AY234" s="13" t="s">
        <v>155</v>
      </c>
      <c r="BE234" s="95">
        <f>IF(U234="základní",N234,0)</f>
        <v>0</v>
      </c>
      <c r="BF234" s="95">
        <f>IF(U234="snížená",N234,0)</f>
        <v>0</v>
      </c>
      <c r="BG234" s="95">
        <f>IF(U234="zákl. přenesená",N234,0)</f>
        <v>0</v>
      </c>
      <c r="BH234" s="95">
        <f>IF(U234="sníž. přenesená",N234,0)</f>
        <v>0</v>
      </c>
      <c r="BI234" s="95">
        <f>IF(U234="nulová",N234,0)</f>
        <v>0</v>
      </c>
      <c r="BJ234" s="13" t="s">
        <v>23</v>
      </c>
      <c r="BK234" s="95">
        <f>ROUND(L234*K234,2)</f>
        <v>0</v>
      </c>
      <c r="BL234" s="13" t="s">
        <v>240</v>
      </c>
      <c r="BM234" s="13" t="s">
        <v>468</v>
      </c>
    </row>
    <row r="235" spans="2:63" s="9" customFormat="1" ht="29.25" customHeight="1">
      <c r="B235" s="139"/>
      <c r="C235" s="140"/>
      <c r="D235" s="149" t="s">
        <v>122</v>
      </c>
      <c r="E235" s="149"/>
      <c r="F235" s="149"/>
      <c r="G235" s="149"/>
      <c r="H235" s="149"/>
      <c r="I235" s="149"/>
      <c r="J235" s="149"/>
      <c r="K235" s="149"/>
      <c r="L235" s="149"/>
      <c r="M235" s="149"/>
      <c r="N235" s="412">
        <f>BK235</f>
        <v>0</v>
      </c>
      <c r="O235" s="413"/>
      <c r="P235" s="413"/>
      <c r="Q235" s="413"/>
      <c r="R235" s="142"/>
      <c r="T235" s="143"/>
      <c r="U235" s="140"/>
      <c r="V235" s="140"/>
      <c r="W235" s="144">
        <f>SUM(W236:W250)</f>
        <v>0</v>
      </c>
      <c r="X235" s="140"/>
      <c r="Y235" s="144">
        <f>SUM(Y236:Y250)</f>
        <v>25.435875000000003</v>
      </c>
      <c r="Z235" s="140"/>
      <c r="AA235" s="145">
        <f>SUM(AA236:AA250)</f>
        <v>5.61012</v>
      </c>
      <c r="AR235" s="146" t="s">
        <v>97</v>
      </c>
      <c r="AT235" s="147" t="s">
        <v>81</v>
      </c>
      <c r="AU235" s="147" t="s">
        <v>23</v>
      </c>
      <c r="AY235" s="146" t="s">
        <v>155</v>
      </c>
      <c r="BK235" s="148">
        <f>SUM(BK236:BK250)</f>
        <v>0</v>
      </c>
    </row>
    <row r="236" spans="2:65" s="1" customFormat="1" ht="51" customHeight="1">
      <c r="B236" s="120"/>
      <c r="C236" s="150" t="s">
        <v>469</v>
      </c>
      <c r="D236" s="150" t="s">
        <v>157</v>
      </c>
      <c r="E236" s="151" t="s">
        <v>470</v>
      </c>
      <c r="F236" s="419" t="s">
        <v>471</v>
      </c>
      <c r="G236" s="420"/>
      <c r="H236" s="420"/>
      <c r="I236" s="420"/>
      <c r="J236" s="152" t="s">
        <v>160</v>
      </c>
      <c r="K236" s="153">
        <v>242</v>
      </c>
      <c r="L236" s="421">
        <v>0</v>
      </c>
      <c r="M236" s="420"/>
      <c r="N236" s="422">
        <f aca="true" t="shared" si="55" ref="N236:N250">ROUND(L236*K236,2)</f>
        <v>0</v>
      </c>
      <c r="O236" s="420"/>
      <c r="P236" s="420"/>
      <c r="Q236" s="420"/>
      <c r="R236" s="122"/>
      <c r="T236" s="154" t="s">
        <v>21</v>
      </c>
      <c r="U236" s="39" t="s">
        <v>47</v>
      </c>
      <c r="V236" s="31"/>
      <c r="W236" s="155">
        <f aca="true" t="shared" si="56" ref="W236:W250">V236*K236</f>
        <v>0</v>
      </c>
      <c r="X236" s="155">
        <v>0.02478</v>
      </c>
      <c r="Y236" s="155">
        <f aca="true" t="shared" si="57" ref="Y236:Y250">X236*K236</f>
        <v>5.99676</v>
      </c>
      <c r="Z236" s="155">
        <v>0</v>
      </c>
      <c r="AA236" s="156">
        <f aca="true" t="shared" si="58" ref="AA236:AA250">Z236*K236</f>
        <v>0</v>
      </c>
      <c r="AR236" s="13" t="s">
        <v>240</v>
      </c>
      <c r="AT236" s="13" t="s">
        <v>157</v>
      </c>
      <c r="AU236" s="13" t="s">
        <v>97</v>
      </c>
      <c r="AY236" s="13" t="s">
        <v>155</v>
      </c>
      <c r="BE236" s="95">
        <f aca="true" t="shared" si="59" ref="BE236:BE250">IF(U236="základní",N236,0)</f>
        <v>0</v>
      </c>
      <c r="BF236" s="95">
        <f aca="true" t="shared" si="60" ref="BF236:BF250">IF(U236="snížená",N236,0)</f>
        <v>0</v>
      </c>
      <c r="BG236" s="95">
        <f aca="true" t="shared" si="61" ref="BG236:BG250">IF(U236="zákl. přenesená",N236,0)</f>
        <v>0</v>
      </c>
      <c r="BH236" s="95">
        <f aca="true" t="shared" si="62" ref="BH236:BH250">IF(U236="sníž. přenesená",N236,0)</f>
        <v>0</v>
      </c>
      <c r="BI236" s="95">
        <f aca="true" t="shared" si="63" ref="BI236:BI250">IF(U236="nulová",N236,0)</f>
        <v>0</v>
      </c>
      <c r="BJ236" s="13" t="s">
        <v>23</v>
      </c>
      <c r="BK236" s="95">
        <f aca="true" t="shared" si="64" ref="BK236:BK250">ROUND(L236*K236,2)</f>
        <v>0</v>
      </c>
      <c r="BL236" s="13" t="s">
        <v>240</v>
      </c>
      <c r="BM236" s="13" t="s">
        <v>472</v>
      </c>
    </row>
    <row r="237" spans="2:65" s="1" customFormat="1" ht="28.5" customHeight="1">
      <c r="B237" s="120"/>
      <c r="C237" s="150" t="s">
        <v>473</v>
      </c>
      <c r="D237" s="150" t="s">
        <v>157</v>
      </c>
      <c r="E237" s="151" t="s">
        <v>474</v>
      </c>
      <c r="F237" s="419" t="s">
        <v>475</v>
      </c>
      <c r="G237" s="420"/>
      <c r="H237" s="420"/>
      <c r="I237" s="420"/>
      <c r="J237" s="152" t="s">
        <v>160</v>
      </c>
      <c r="K237" s="153">
        <v>3.41</v>
      </c>
      <c r="L237" s="421">
        <v>0</v>
      </c>
      <c r="M237" s="420"/>
      <c r="N237" s="422">
        <f t="shared" si="55"/>
        <v>0</v>
      </c>
      <c r="O237" s="420"/>
      <c r="P237" s="420"/>
      <c r="Q237" s="420"/>
      <c r="R237" s="122"/>
      <c r="T237" s="154" t="s">
        <v>21</v>
      </c>
      <c r="U237" s="39" t="s">
        <v>47</v>
      </c>
      <c r="V237" s="31"/>
      <c r="W237" s="155">
        <f t="shared" si="56"/>
        <v>0</v>
      </c>
      <c r="X237" s="155">
        <v>0.02478</v>
      </c>
      <c r="Y237" s="155">
        <f t="shared" si="57"/>
        <v>0.0844998</v>
      </c>
      <c r="Z237" s="155">
        <v>0</v>
      </c>
      <c r="AA237" s="156">
        <f t="shared" si="58"/>
        <v>0</v>
      </c>
      <c r="AR237" s="13" t="s">
        <v>240</v>
      </c>
      <c r="AT237" s="13" t="s">
        <v>157</v>
      </c>
      <c r="AU237" s="13" t="s">
        <v>97</v>
      </c>
      <c r="AY237" s="13" t="s">
        <v>155</v>
      </c>
      <c r="BE237" s="95">
        <f t="shared" si="59"/>
        <v>0</v>
      </c>
      <c r="BF237" s="95">
        <f t="shared" si="60"/>
        <v>0</v>
      </c>
      <c r="BG237" s="95">
        <f t="shared" si="61"/>
        <v>0</v>
      </c>
      <c r="BH237" s="95">
        <f t="shared" si="62"/>
        <v>0</v>
      </c>
      <c r="BI237" s="95">
        <f t="shared" si="63"/>
        <v>0</v>
      </c>
      <c r="BJ237" s="13" t="s">
        <v>23</v>
      </c>
      <c r="BK237" s="95">
        <f t="shared" si="64"/>
        <v>0</v>
      </c>
      <c r="BL237" s="13" t="s">
        <v>240</v>
      </c>
      <c r="BM237" s="13" t="s">
        <v>476</v>
      </c>
    </row>
    <row r="238" spans="2:65" s="1" customFormat="1" ht="28.5" customHeight="1">
      <c r="B238" s="120"/>
      <c r="C238" s="150" t="s">
        <v>477</v>
      </c>
      <c r="D238" s="150" t="s">
        <v>157</v>
      </c>
      <c r="E238" s="151" t="s">
        <v>478</v>
      </c>
      <c r="F238" s="419" t="s">
        <v>479</v>
      </c>
      <c r="G238" s="420"/>
      <c r="H238" s="420"/>
      <c r="I238" s="420"/>
      <c r="J238" s="152" t="s">
        <v>160</v>
      </c>
      <c r="K238" s="153">
        <v>127.85</v>
      </c>
      <c r="L238" s="421">
        <v>0</v>
      </c>
      <c r="M238" s="420"/>
      <c r="N238" s="422">
        <f t="shared" si="55"/>
        <v>0</v>
      </c>
      <c r="O238" s="420"/>
      <c r="P238" s="420"/>
      <c r="Q238" s="420"/>
      <c r="R238" s="122"/>
      <c r="T238" s="154" t="s">
        <v>21</v>
      </c>
      <c r="U238" s="39" t="s">
        <v>47</v>
      </c>
      <c r="V238" s="31"/>
      <c r="W238" s="155">
        <f t="shared" si="56"/>
        <v>0</v>
      </c>
      <c r="X238" s="155">
        <v>0.0441</v>
      </c>
      <c r="Y238" s="155">
        <f t="shared" si="57"/>
        <v>5.638185</v>
      </c>
      <c r="Z238" s="155">
        <v>0</v>
      </c>
      <c r="AA238" s="156">
        <f t="shared" si="58"/>
        <v>0</v>
      </c>
      <c r="AR238" s="13" t="s">
        <v>240</v>
      </c>
      <c r="AT238" s="13" t="s">
        <v>157</v>
      </c>
      <c r="AU238" s="13" t="s">
        <v>97</v>
      </c>
      <c r="AY238" s="13" t="s">
        <v>155</v>
      </c>
      <c r="BE238" s="95">
        <f t="shared" si="59"/>
        <v>0</v>
      </c>
      <c r="BF238" s="95">
        <f t="shared" si="60"/>
        <v>0</v>
      </c>
      <c r="BG238" s="95">
        <f t="shared" si="61"/>
        <v>0</v>
      </c>
      <c r="BH238" s="95">
        <f t="shared" si="62"/>
        <v>0</v>
      </c>
      <c r="BI238" s="95">
        <f t="shared" si="63"/>
        <v>0</v>
      </c>
      <c r="BJ238" s="13" t="s">
        <v>23</v>
      </c>
      <c r="BK238" s="95">
        <f t="shared" si="64"/>
        <v>0</v>
      </c>
      <c r="BL238" s="13" t="s">
        <v>240</v>
      </c>
      <c r="BM238" s="13" t="s">
        <v>480</v>
      </c>
    </row>
    <row r="239" spans="2:65" s="1" customFormat="1" ht="39.75" customHeight="1">
      <c r="B239" s="120"/>
      <c r="C239" s="150" t="s">
        <v>481</v>
      </c>
      <c r="D239" s="150" t="s">
        <v>157</v>
      </c>
      <c r="E239" s="151" t="s">
        <v>482</v>
      </c>
      <c r="F239" s="419" t="s">
        <v>483</v>
      </c>
      <c r="G239" s="420"/>
      <c r="H239" s="420"/>
      <c r="I239" s="420"/>
      <c r="J239" s="152" t="s">
        <v>160</v>
      </c>
      <c r="K239" s="153">
        <v>25.4</v>
      </c>
      <c r="L239" s="421">
        <v>0</v>
      </c>
      <c r="M239" s="420"/>
      <c r="N239" s="422">
        <f t="shared" si="55"/>
        <v>0</v>
      </c>
      <c r="O239" s="420"/>
      <c r="P239" s="420"/>
      <c r="Q239" s="420"/>
      <c r="R239" s="122"/>
      <c r="T239" s="154" t="s">
        <v>21</v>
      </c>
      <c r="U239" s="39" t="s">
        <v>47</v>
      </c>
      <c r="V239" s="31"/>
      <c r="W239" s="155">
        <f t="shared" si="56"/>
        <v>0</v>
      </c>
      <c r="X239" s="155">
        <v>0.04619</v>
      </c>
      <c r="Y239" s="155">
        <f t="shared" si="57"/>
        <v>1.1732259999999999</v>
      </c>
      <c r="Z239" s="155">
        <v>0</v>
      </c>
      <c r="AA239" s="156">
        <f t="shared" si="58"/>
        <v>0</v>
      </c>
      <c r="AR239" s="13" t="s">
        <v>240</v>
      </c>
      <c r="AT239" s="13" t="s">
        <v>157</v>
      </c>
      <c r="AU239" s="13" t="s">
        <v>97</v>
      </c>
      <c r="AY239" s="13" t="s">
        <v>155</v>
      </c>
      <c r="BE239" s="95">
        <f t="shared" si="59"/>
        <v>0</v>
      </c>
      <c r="BF239" s="95">
        <f t="shared" si="60"/>
        <v>0</v>
      </c>
      <c r="BG239" s="95">
        <f t="shared" si="61"/>
        <v>0</v>
      </c>
      <c r="BH239" s="95">
        <f t="shared" si="62"/>
        <v>0</v>
      </c>
      <c r="BI239" s="95">
        <f t="shared" si="63"/>
        <v>0</v>
      </c>
      <c r="BJ239" s="13" t="s">
        <v>23</v>
      </c>
      <c r="BK239" s="95">
        <f t="shared" si="64"/>
        <v>0</v>
      </c>
      <c r="BL239" s="13" t="s">
        <v>240</v>
      </c>
      <c r="BM239" s="13" t="s">
        <v>484</v>
      </c>
    </row>
    <row r="240" spans="2:65" s="1" customFormat="1" ht="39.75" customHeight="1">
      <c r="B240" s="120"/>
      <c r="C240" s="150" t="s">
        <v>485</v>
      </c>
      <c r="D240" s="150" t="s">
        <v>157</v>
      </c>
      <c r="E240" s="151" t="s">
        <v>486</v>
      </c>
      <c r="F240" s="419" t="s">
        <v>487</v>
      </c>
      <c r="G240" s="420"/>
      <c r="H240" s="420"/>
      <c r="I240" s="420"/>
      <c r="J240" s="152" t="s">
        <v>160</v>
      </c>
      <c r="K240" s="153">
        <v>676.6</v>
      </c>
      <c r="L240" s="421">
        <v>0</v>
      </c>
      <c r="M240" s="420"/>
      <c r="N240" s="422">
        <f t="shared" si="55"/>
        <v>0</v>
      </c>
      <c r="O240" s="420"/>
      <c r="P240" s="420"/>
      <c r="Q240" s="420"/>
      <c r="R240" s="122"/>
      <c r="T240" s="154" t="s">
        <v>21</v>
      </c>
      <c r="U240" s="39" t="s">
        <v>47</v>
      </c>
      <c r="V240" s="31"/>
      <c r="W240" s="155">
        <f t="shared" si="56"/>
        <v>0</v>
      </c>
      <c r="X240" s="155">
        <v>0.01223</v>
      </c>
      <c r="Y240" s="155">
        <f t="shared" si="57"/>
        <v>8.274818</v>
      </c>
      <c r="Z240" s="155">
        <v>0</v>
      </c>
      <c r="AA240" s="156">
        <f t="shared" si="58"/>
        <v>0</v>
      </c>
      <c r="AR240" s="13" t="s">
        <v>240</v>
      </c>
      <c r="AT240" s="13" t="s">
        <v>157</v>
      </c>
      <c r="AU240" s="13" t="s">
        <v>97</v>
      </c>
      <c r="AY240" s="13" t="s">
        <v>155</v>
      </c>
      <c r="BE240" s="95">
        <f t="shared" si="59"/>
        <v>0</v>
      </c>
      <c r="BF240" s="95">
        <f t="shared" si="60"/>
        <v>0</v>
      </c>
      <c r="BG240" s="95">
        <f t="shared" si="61"/>
        <v>0</v>
      </c>
      <c r="BH240" s="95">
        <f t="shared" si="62"/>
        <v>0</v>
      </c>
      <c r="BI240" s="95">
        <f t="shared" si="63"/>
        <v>0</v>
      </c>
      <c r="BJ240" s="13" t="s">
        <v>23</v>
      </c>
      <c r="BK240" s="95">
        <f t="shared" si="64"/>
        <v>0</v>
      </c>
      <c r="BL240" s="13" t="s">
        <v>240</v>
      </c>
      <c r="BM240" s="13" t="s">
        <v>488</v>
      </c>
    </row>
    <row r="241" spans="2:65" s="1" customFormat="1" ht="39.75" customHeight="1">
      <c r="B241" s="120"/>
      <c r="C241" s="150" t="s">
        <v>489</v>
      </c>
      <c r="D241" s="150" t="s">
        <v>157</v>
      </c>
      <c r="E241" s="151" t="s">
        <v>490</v>
      </c>
      <c r="F241" s="419" t="s">
        <v>491</v>
      </c>
      <c r="G241" s="420"/>
      <c r="H241" s="420"/>
      <c r="I241" s="420"/>
      <c r="J241" s="152" t="s">
        <v>160</v>
      </c>
      <c r="K241" s="153">
        <v>33.63</v>
      </c>
      <c r="L241" s="421">
        <v>0</v>
      </c>
      <c r="M241" s="420"/>
      <c r="N241" s="422">
        <f t="shared" si="55"/>
        <v>0</v>
      </c>
      <c r="O241" s="420"/>
      <c r="P241" s="420"/>
      <c r="Q241" s="420"/>
      <c r="R241" s="122"/>
      <c r="T241" s="154" t="s">
        <v>21</v>
      </c>
      <c r="U241" s="39" t="s">
        <v>47</v>
      </c>
      <c r="V241" s="31"/>
      <c r="W241" s="155">
        <f t="shared" si="56"/>
        <v>0</v>
      </c>
      <c r="X241" s="155">
        <v>0.0158</v>
      </c>
      <c r="Y241" s="155">
        <f t="shared" si="57"/>
        <v>0.5313540000000001</v>
      </c>
      <c r="Z241" s="155">
        <v>0</v>
      </c>
      <c r="AA241" s="156">
        <f t="shared" si="58"/>
        <v>0</v>
      </c>
      <c r="AR241" s="13" t="s">
        <v>240</v>
      </c>
      <c r="AT241" s="13" t="s">
        <v>157</v>
      </c>
      <c r="AU241" s="13" t="s">
        <v>97</v>
      </c>
      <c r="AY241" s="13" t="s">
        <v>155</v>
      </c>
      <c r="BE241" s="95">
        <f t="shared" si="59"/>
        <v>0</v>
      </c>
      <c r="BF241" s="95">
        <f t="shared" si="60"/>
        <v>0</v>
      </c>
      <c r="BG241" s="95">
        <f t="shared" si="61"/>
        <v>0</v>
      </c>
      <c r="BH241" s="95">
        <f t="shared" si="62"/>
        <v>0</v>
      </c>
      <c r="BI241" s="95">
        <f t="shared" si="63"/>
        <v>0</v>
      </c>
      <c r="BJ241" s="13" t="s">
        <v>23</v>
      </c>
      <c r="BK241" s="95">
        <f t="shared" si="64"/>
        <v>0</v>
      </c>
      <c r="BL241" s="13" t="s">
        <v>240</v>
      </c>
      <c r="BM241" s="13" t="s">
        <v>492</v>
      </c>
    </row>
    <row r="242" spans="2:65" s="1" customFormat="1" ht="39.75" customHeight="1">
      <c r="B242" s="120"/>
      <c r="C242" s="150" t="s">
        <v>493</v>
      </c>
      <c r="D242" s="150" t="s">
        <v>157</v>
      </c>
      <c r="E242" s="151" t="s">
        <v>494</v>
      </c>
      <c r="F242" s="419" t="s">
        <v>495</v>
      </c>
      <c r="G242" s="420"/>
      <c r="H242" s="420"/>
      <c r="I242" s="420"/>
      <c r="J242" s="152" t="s">
        <v>160</v>
      </c>
      <c r="K242" s="153">
        <v>30</v>
      </c>
      <c r="L242" s="421">
        <v>0</v>
      </c>
      <c r="M242" s="420"/>
      <c r="N242" s="422">
        <f t="shared" si="55"/>
        <v>0</v>
      </c>
      <c r="O242" s="420"/>
      <c r="P242" s="420"/>
      <c r="Q242" s="420"/>
      <c r="R242" s="122"/>
      <c r="T242" s="154" t="s">
        <v>21</v>
      </c>
      <c r="U242" s="39" t="s">
        <v>47</v>
      </c>
      <c r="V242" s="31"/>
      <c r="W242" s="155">
        <f t="shared" si="56"/>
        <v>0</v>
      </c>
      <c r="X242" s="155">
        <v>0</v>
      </c>
      <c r="Y242" s="155">
        <f t="shared" si="57"/>
        <v>0</v>
      </c>
      <c r="Z242" s="155">
        <v>0.01725</v>
      </c>
      <c r="AA242" s="156">
        <f t="shared" si="58"/>
        <v>0.5175000000000001</v>
      </c>
      <c r="AR242" s="13" t="s">
        <v>240</v>
      </c>
      <c r="AT242" s="13" t="s">
        <v>157</v>
      </c>
      <c r="AU242" s="13" t="s">
        <v>97</v>
      </c>
      <c r="AY242" s="13" t="s">
        <v>155</v>
      </c>
      <c r="BE242" s="95">
        <f t="shared" si="59"/>
        <v>0</v>
      </c>
      <c r="BF242" s="95">
        <f t="shared" si="60"/>
        <v>0</v>
      </c>
      <c r="BG242" s="95">
        <f t="shared" si="61"/>
        <v>0</v>
      </c>
      <c r="BH242" s="95">
        <f t="shared" si="62"/>
        <v>0</v>
      </c>
      <c r="BI242" s="95">
        <f t="shared" si="63"/>
        <v>0</v>
      </c>
      <c r="BJ242" s="13" t="s">
        <v>23</v>
      </c>
      <c r="BK242" s="95">
        <f t="shared" si="64"/>
        <v>0</v>
      </c>
      <c r="BL242" s="13" t="s">
        <v>240</v>
      </c>
      <c r="BM242" s="13" t="s">
        <v>496</v>
      </c>
    </row>
    <row r="243" spans="2:65" s="1" customFormat="1" ht="39.75" customHeight="1">
      <c r="B243" s="120"/>
      <c r="C243" s="150" t="s">
        <v>497</v>
      </c>
      <c r="D243" s="150" t="s">
        <v>157</v>
      </c>
      <c r="E243" s="151" t="s">
        <v>498</v>
      </c>
      <c r="F243" s="419" t="s">
        <v>499</v>
      </c>
      <c r="G243" s="420"/>
      <c r="H243" s="420"/>
      <c r="I243" s="420"/>
      <c r="J243" s="152" t="s">
        <v>160</v>
      </c>
      <c r="K243" s="153">
        <v>397.98</v>
      </c>
      <c r="L243" s="421">
        <v>0</v>
      </c>
      <c r="M243" s="420"/>
      <c r="N243" s="422">
        <f t="shared" si="55"/>
        <v>0</v>
      </c>
      <c r="O243" s="420"/>
      <c r="P243" s="420"/>
      <c r="Q243" s="420"/>
      <c r="R243" s="122"/>
      <c r="T243" s="154" t="s">
        <v>21</v>
      </c>
      <c r="U243" s="39" t="s">
        <v>47</v>
      </c>
      <c r="V243" s="31"/>
      <c r="W243" s="155">
        <f t="shared" si="56"/>
        <v>0</v>
      </c>
      <c r="X243" s="155">
        <v>0.00139</v>
      </c>
      <c r="Y243" s="155">
        <f t="shared" si="57"/>
        <v>0.5531922</v>
      </c>
      <c r="Z243" s="155">
        <v>0</v>
      </c>
      <c r="AA243" s="156">
        <f t="shared" si="58"/>
        <v>0</v>
      </c>
      <c r="AR243" s="13" t="s">
        <v>240</v>
      </c>
      <c r="AT243" s="13" t="s">
        <v>157</v>
      </c>
      <c r="AU243" s="13" t="s">
        <v>97</v>
      </c>
      <c r="AY243" s="13" t="s">
        <v>155</v>
      </c>
      <c r="BE243" s="95">
        <f t="shared" si="59"/>
        <v>0</v>
      </c>
      <c r="BF243" s="95">
        <f t="shared" si="60"/>
        <v>0</v>
      </c>
      <c r="BG243" s="95">
        <f t="shared" si="61"/>
        <v>0</v>
      </c>
      <c r="BH243" s="95">
        <f t="shared" si="62"/>
        <v>0</v>
      </c>
      <c r="BI243" s="95">
        <f t="shared" si="63"/>
        <v>0</v>
      </c>
      <c r="BJ243" s="13" t="s">
        <v>23</v>
      </c>
      <c r="BK243" s="95">
        <f t="shared" si="64"/>
        <v>0</v>
      </c>
      <c r="BL243" s="13" t="s">
        <v>240</v>
      </c>
      <c r="BM243" s="13" t="s">
        <v>500</v>
      </c>
    </row>
    <row r="244" spans="2:65" s="1" customFormat="1" ht="28.5" customHeight="1">
      <c r="B244" s="120"/>
      <c r="C244" s="157" t="s">
        <v>501</v>
      </c>
      <c r="D244" s="157" t="s">
        <v>301</v>
      </c>
      <c r="E244" s="158" t="s">
        <v>502</v>
      </c>
      <c r="F244" s="427" t="s">
        <v>503</v>
      </c>
      <c r="G244" s="428"/>
      <c r="H244" s="428"/>
      <c r="I244" s="428"/>
      <c r="J244" s="159" t="s">
        <v>160</v>
      </c>
      <c r="K244" s="160">
        <v>288.72</v>
      </c>
      <c r="L244" s="429">
        <v>0</v>
      </c>
      <c r="M244" s="428"/>
      <c r="N244" s="430">
        <f t="shared" si="55"/>
        <v>0</v>
      </c>
      <c r="O244" s="420"/>
      <c r="P244" s="420"/>
      <c r="Q244" s="420"/>
      <c r="R244" s="122"/>
      <c r="T244" s="154" t="s">
        <v>21</v>
      </c>
      <c r="U244" s="39" t="s">
        <v>47</v>
      </c>
      <c r="V244" s="31"/>
      <c r="W244" s="155">
        <f t="shared" si="56"/>
        <v>0</v>
      </c>
      <c r="X244" s="155">
        <v>0.008</v>
      </c>
      <c r="Y244" s="155">
        <f t="shared" si="57"/>
        <v>2.3097600000000003</v>
      </c>
      <c r="Z244" s="155">
        <v>0</v>
      </c>
      <c r="AA244" s="156">
        <f t="shared" si="58"/>
        <v>0</v>
      </c>
      <c r="AR244" s="13" t="s">
        <v>304</v>
      </c>
      <c r="AT244" s="13" t="s">
        <v>301</v>
      </c>
      <c r="AU244" s="13" t="s">
        <v>97</v>
      </c>
      <c r="AY244" s="13" t="s">
        <v>155</v>
      </c>
      <c r="BE244" s="95">
        <f t="shared" si="59"/>
        <v>0</v>
      </c>
      <c r="BF244" s="95">
        <f t="shared" si="60"/>
        <v>0</v>
      </c>
      <c r="BG244" s="95">
        <f t="shared" si="61"/>
        <v>0</v>
      </c>
      <c r="BH244" s="95">
        <f t="shared" si="62"/>
        <v>0</v>
      </c>
      <c r="BI244" s="95">
        <f t="shared" si="63"/>
        <v>0</v>
      </c>
      <c r="BJ244" s="13" t="s">
        <v>23</v>
      </c>
      <c r="BK244" s="95">
        <f t="shared" si="64"/>
        <v>0</v>
      </c>
      <c r="BL244" s="13" t="s">
        <v>240</v>
      </c>
      <c r="BM244" s="13" t="s">
        <v>504</v>
      </c>
    </row>
    <row r="245" spans="2:65" s="1" customFormat="1" ht="28.5" customHeight="1">
      <c r="B245" s="120"/>
      <c r="C245" s="157" t="s">
        <v>505</v>
      </c>
      <c r="D245" s="157" t="s">
        <v>301</v>
      </c>
      <c r="E245" s="158" t="s">
        <v>506</v>
      </c>
      <c r="F245" s="427" t="s">
        <v>507</v>
      </c>
      <c r="G245" s="428"/>
      <c r="H245" s="428"/>
      <c r="I245" s="428"/>
      <c r="J245" s="159" t="s">
        <v>160</v>
      </c>
      <c r="K245" s="160">
        <v>52.92</v>
      </c>
      <c r="L245" s="429">
        <v>0</v>
      </c>
      <c r="M245" s="428"/>
      <c r="N245" s="430">
        <f t="shared" si="55"/>
        <v>0</v>
      </c>
      <c r="O245" s="420"/>
      <c r="P245" s="420"/>
      <c r="Q245" s="420"/>
      <c r="R245" s="122"/>
      <c r="T245" s="154" t="s">
        <v>21</v>
      </c>
      <c r="U245" s="39" t="s">
        <v>47</v>
      </c>
      <c r="V245" s="31"/>
      <c r="W245" s="155">
        <f t="shared" si="56"/>
        <v>0</v>
      </c>
      <c r="X245" s="155">
        <v>0.008</v>
      </c>
      <c r="Y245" s="155">
        <f t="shared" si="57"/>
        <v>0.42336</v>
      </c>
      <c r="Z245" s="155">
        <v>0</v>
      </c>
      <c r="AA245" s="156">
        <f t="shared" si="58"/>
        <v>0</v>
      </c>
      <c r="AR245" s="13" t="s">
        <v>304</v>
      </c>
      <c r="AT245" s="13" t="s">
        <v>301</v>
      </c>
      <c r="AU245" s="13" t="s">
        <v>97</v>
      </c>
      <c r="AY245" s="13" t="s">
        <v>155</v>
      </c>
      <c r="BE245" s="95">
        <f t="shared" si="59"/>
        <v>0</v>
      </c>
      <c r="BF245" s="95">
        <f t="shared" si="60"/>
        <v>0</v>
      </c>
      <c r="BG245" s="95">
        <f t="shared" si="61"/>
        <v>0</v>
      </c>
      <c r="BH245" s="95">
        <f t="shared" si="62"/>
        <v>0</v>
      </c>
      <c r="BI245" s="95">
        <f t="shared" si="63"/>
        <v>0</v>
      </c>
      <c r="BJ245" s="13" t="s">
        <v>23</v>
      </c>
      <c r="BK245" s="95">
        <f t="shared" si="64"/>
        <v>0</v>
      </c>
      <c r="BL245" s="13" t="s">
        <v>240</v>
      </c>
      <c r="BM245" s="13" t="s">
        <v>508</v>
      </c>
    </row>
    <row r="246" spans="2:65" s="1" customFormat="1" ht="28.5" customHeight="1">
      <c r="B246" s="120"/>
      <c r="C246" s="157" t="s">
        <v>509</v>
      </c>
      <c r="D246" s="157" t="s">
        <v>301</v>
      </c>
      <c r="E246" s="158" t="s">
        <v>510</v>
      </c>
      <c r="F246" s="427" t="s">
        <v>511</v>
      </c>
      <c r="G246" s="428"/>
      <c r="H246" s="428"/>
      <c r="I246" s="428"/>
      <c r="J246" s="159" t="s">
        <v>160</v>
      </c>
      <c r="K246" s="160">
        <v>27.6</v>
      </c>
      <c r="L246" s="429">
        <v>0</v>
      </c>
      <c r="M246" s="428"/>
      <c r="N246" s="430">
        <f t="shared" si="55"/>
        <v>0</v>
      </c>
      <c r="O246" s="420"/>
      <c r="P246" s="420"/>
      <c r="Q246" s="420"/>
      <c r="R246" s="122"/>
      <c r="T246" s="154" t="s">
        <v>21</v>
      </c>
      <c r="U246" s="39" t="s">
        <v>47</v>
      </c>
      <c r="V246" s="31"/>
      <c r="W246" s="155">
        <f t="shared" si="56"/>
        <v>0</v>
      </c>
      <c r="X246" s="155">
        <v>0.008</v>
      </c>
      <c r="Y246" s="155">
        <f t="shared" si="57"/>
        <v>0.22080000000000002</v>
      </c>
      <c r="Z246" s="155">
        <v>0</v>
      </c>
      <c r="AA246" s="156">
        <f t="shared" si="58"/>
        <v>0</v>
      </c>
      <c r="AR246" s="13" t="s">
        <v>304</v>
      </c>
      <c r="AT246" s="13" t="s">
        <v>301</v>
      </c>
      <c r="AU246" s="13" t="s">
        <v>97</v>
      </c>
      <c r="AY246" s="13" t="s">
        <v>155</v>
      </c>
      <c r="BE246" s="95">
        <f t="shared" si="59"/>
        <v>0</v>
      </c>
      <c r="BF246" s="95">
        <f t="shared" si="60"/>
        <v>0</v>
      </c>
      <c r="BG246" s="95">
        <f t="shared" si="61"/>
        <v>0</v>
      </c>
      <c r="BH246" s="95">
        <f t="shared" si="62"/>
        <v>0</v>
      </c>
      <c r="BI246" s="95">
        <f t="shared" si="63"/>
        <v>0</v>
      </c>
      <c r="BJ246" s="13" t="s">
        <v>23</v>
      </c>
      <c r="BK246" s="95">
        <f t="shared" si="64"/>
        <v>0</v>
      </c>
      <c r="BL246" s="13" t="s">
        <v>240</v>
      </c>
      <c r="BM246" s="13" t="s">
        <v>512</v>
      </c>
    </row>
    <row r="247" spans="2:65" s="1" customFormat="1" ht="28.5" customHeight="1">
      <c r="B247" s="120"/>
      <c r="C247" s="157" t="s">
        <v>513</v>
      </c>
      <c r="D247" s="157" t="s">
        <v>301</v>
      </c>
      <c r="E247" s="158" t="s">
        <v>514</v>
      </c>
      <c r="F247" s="427" t="s">
        <v>515</v>
      </c>
      <c r="G247" s="428"/>
      <c r="H247" s="428"/>
      <c r="I247" s="428"/>
      <c r="J247" s="159" t="s">
        <v>160</v>
      </c>
      <c r="K247" s="160">
        <v>27.3</v>
      </c>
      <c r="L247" s="429">
        <v>0</v>
      </c>
      <c r="M247" s="428"/>
      <c r="N247" s="430">
        <f t="shared" si="55"/>
        <v>0</v>
      </c>
      <c r="O247" s="420"/>
      <c r="P247" s="420"/>
      <c r="Q247" s="420"/>
      <c r="R247" s="122"/>
      <c r="T247" s="154" t="s">
        <v>21</v>
      </c>
      <c r="U247" s="39" t="s">
        <v>47</v>
      </c>
      <c r="V247" s="31"/>
      <c r="W247" s="155">
        <f t="shared" si="56"/>
        <v>0</v>
      </c>
      <c r="X247" s="155">
        <v>0.008</v>
      </c>
      <c r="Y247" s="155">
        <f t="shared" si="57"/>
        <v>0.2184</v>
      </c>
      <c r="Z247" s="155">
        <v>0</v>
      </c>
      <c r="AA247" s="156">
        <f t="shared" si="58"/>
        <v>0</v>
      </c>
      <c r="AR247" s="13" t="s">
        <v>304</v>
      </c>
      <c r="AT247" s="13" t="s">
        <v>301</v>
      </c>
      <c r="AU247" s="13" t="s">
        <v>97</v>
      </c>
      <c r="AY247" s="13" t="s">
        <v>155</v>
      </c>
      <c r="BE247" s="95">
        <f t="shared" si="59"/>
        <v>0</v>
      </c>
      <c r="BF247" s="95">
        <f t="shared" si="60"/>
        <v>0</v>
      </c>
      <c r="BG247" s="95">
        <f t="shared" si="61"/>
        <v>0</v>
      </c>
      <c r="BH247" s="95">
        <f t="shared" si="62"/>
        <v>0</v>
      </c>
      <c r="BI247" s="95">
        <f t="shared" si="63"/>
        <v>0</v>
      </c>
      <c r="BJ247" s="13" t="s">
        <v>23</v>
      </c>
      <c r="BK247" s="95">
        <f t="shared" si="64"/>
        <v>0</v>
      </c>
      <c r="BL247" s="13" t="s">
        <v>240</v>
      </c>
      <c r="BM247" s="13" t="s">
        <v>516</v>
      </c>
    </row>
    <row r="248" spans="2:65" s="1" customFormat="1" ht="28.5" customHeight="1">
      <c r="B248" s="120"/>
      <c r="C248" s="157" t="s">
        <v>517</v>
      </c>
      <c r="D248" s="157" t="s">
        <v>301</v>
      </c>
      <c r="E248" s="158" t="s">
        <v>518</v>
      </c>
      <c r="F248" s="427" t="s">
        <v>519</v>
      </c>
      <c r="G248" s="428"/>
      <c r="H248" s="428"/>
      <c r="I248" s="428"/>
      <c r="J248" s="159" t="s">
        <v>160</v>
      </c>
      <c r="K248" s="160">
        <v>1.44</v>
      </c>
      <c r="L248" s="429">
        <v>0</v>
      </c>
      <c r="M248" s="428"/>
      <c r="N248" s="430">
        <f t="shared" si="55"/>
        <v>0</v>
      </c>
      <c r="O248" s="420"/>
      <c r="P248" s="420"/>
      <c r="Q248" s="420"/>
      <c r="R248" s="122"/>
      <c r="T248" s="154" t="s">
        <v>21</v>
      </c>
      <c r="U248" s="39" t="s">
        <v>47</v>
      </c>
      <c r="V248" s="31"/>
      <c r="W248" s="155">
        <f t="shared" si="56"/>
        <v>0</v>
      </c>
      <c r="X248" s="155">
        <v>0.008</v>
      </c>
      <c r="Y248" s="155">
        <f t="shared" si="57"/>
        <v>0.011519999999999999</v>
      </c>
      <c r="Z248" s="155">
        <v>0</v>
      </c>
      <c r="AA248" s="156">
        <f t="shared" si="58"/>
        <v>0</v>
      </c>
      <c r="AR248" s="13" t="s">
        <v>304</v>
      </c>
      <c r="AT248" s="13" t="s">
        <v>301</v>
      </c>
      <c r="AU248" s="13" t="s">
        <v>97</v>
      </c>
      <c r="AY248" s="13" t="s">
        <v>155</v>
      </c>
      <c r="BE248" s="95">
        <f t="shared" si="59"/>
        <v>0</v>
      </c>
      <c r="BF248" s="95">
        <f t="shared" si="60"/>
        <v>0</v>
      </c>
      <c r="BG248" s="95">
        <f t="shared" si="61"/>
        <v>0</v>
      </c>
      <c r="BH248" s="95">
        <f t="shared" si="62"/>
        <v>0</v>
      </c>
      <c r="BI248" s="95">
        <f t="shared" si="63"/>
        <v>0</v>
      </c>
      <c r="BJ248" s="13" t="s">
        <v>23</v>
      </c>
      <c r="BK248" s="95">
        <f t="shared" si="64"/>
        <v>0</v>
      </c>
      <c r="BL248" s="13" t="s">
        <v>240</v>
      </c>
      <c r="BM248" s="13" t="s">
        <v>520</v>
      </c>
    </row>
    <row r="249" spans="2:65" s="1" customFormat="1" ht="20.25" customHeight="1">
      <c r="B249" s="120"/>
      <c r="C249" s="150" t="s">
        <v>521</v>
      </c>
      <c r="D249" s="150" t="s">
        <v>157</v>
      </c>
      <c r="E249" s="151" t="s">
        <v>522</v>
      </c>
      <c r="F249" s="419" t="s">
        <v>523</v>
      </c>
      <c r="G249" s="420"/>
      <c r="H249" s="420"/>
      <c r="I249" s="420"/>
      <c r="J249" s="152" t="s">
        <v>160</v>
      </c>
      <c r="K249" s="153">
        <v>195.87</v>
      </c>
      <c r="L249" s="421">
        <v>0</v>
      </c>
      <c r="M249" s="420"/>
      <c r="N249" s="422">
        <f t="shared" si="55"/>
        <v>0</v>
      </c>
      <c r="O249" s="420"/>
      <c r="P249" s="420"/>
      <c r="Q249" s="420"/>
      <c r="R249" s="122"/>
      <c r="T249" s="154" t="s">
        <v>21</v>
      </c>
      <c r="U249" s="39" t="s">
        <v>47</v>
      </c>
      <c r="V249" s="31"/>
      <c r="W249" s="155">
        <f t="shared" si="56"/>
        <v>0</v>
      </c>
      <c r="X249" s="155">
        <v>0</v>
      </c>
      <c r="Y249" s="155">
        <f t="shared" si="57"/>
        <v>0</v>
      </c>
      <c r="Z249" s="155">
        <v>0.026</v>
      </c>
      <c r="AA249" s="156">
        <f t="shared" si="58"/>
        <v>5.09262</v>
      </c>
      <c r="AR249" s="13" t="s">
        <v>240</v>
      </c>
      <c r="AT249" s="13" t="s">
        <v>157</v>
      </c>
      <c r="AU249" s="13" t="s">
        <v>97</v>
      </c>
      <c r="AY249" s="13" t="s">
        <v>155</v>
      </c>
      <c r="BE249" s="95">
        <f t="shared" si="59"/>
        <v>0</v>
      </c>
      <c r="BF249" s="95">
        <f t="shared" si="60"/>
        <v>0</v>
      </c>
      <c r="BG249" s="95">
        <f t="shared" si="61"/>
        <v>0</v>
      </c>
      <c r="BH249" s="95">
        <f t="shared" si="62"/>
        <v>0</v>
      </c>
      <c r="BI249" s="95">
        <f t="shared" si="63"/>
        <v>0</v>
      </c>
      <c r="BJ249" s="13" t="s">
        <v>23</v>
      </c>
      <c r="BK249" s="95">
        <f t="shared" si="64"/>
        <v>0</v>
      </c>
      <c r="BL249" s="13" t="s">
        <v>240</v>
      </c>
      <c r="BM249" s="13" t="s">
        <v>524</v>
      </c>
    </row>
    <row r="250" spans="2:65" s="1" customFormat="1" ht="28.5" customHeight="1">
      <c r="B250" s="120"/>
      <c r="C250" s="150" t="s">
        <v>525</v>
      </c>
      <c r="D250" s="150" t="s">
        <v>157</v>
      </c>
      <c r="E250" s="151" t="s">
        <v>526</v>
      </c>
      <c r="F250" s="419" t="s">
        <v>527</v>
      </c>
      <c r="G250" s="420"/>
      <c r="H250" s="420"/>
      <c r="I250" s="420"/>
      <c r="J250" s="152" t="s">
        <v>243</v>
      </c>
      <c r="K250" s="153">
        <v>25.436</v>
      </c>
      <c r="L250" s="421">
        <v>0</v>
      </c>
      <c r="M250" s="420"/>
      <c r="N250" s="422">
        <f t="shared" si="55"/>
        <v>0</v>
      </c>
      <c r="O250" s="420"/>
      <c r="P250" s="420"/>
      <c r="Q250" s="420"/>
      <c r="R250" s="122"/>
      <c r="T250" s="154" t="s">
        <v>21</v>
      </c>
      <c r="U250" s="39" t="s">
        <v>47</v>
      </c>
      <c r="V250" s="31"/>
      <c r="W250" s="155">
        <f t="shared" si="56"/>
        <v>0</v>
      </c>
      <c r="X250" s="155">
        <v>0</v>
      </c>
      <c r="Y250" s="155">
        <f t="shared" si="57"/>
        <v>0</v>
      </c>
      <c r="Z250" s="155">
        <v>0</v>
      </c>
      <c r="AA250" s="156">
        <f t="shared" si="58"/>
        <v>0</v>
      </c>
      <c r="AR250" s="13" t="s">
        <v>240</v>
      </c>
      <c r="AT250" s="13" t="s">
        <v>157</v>
      </c>
      <c r="AU250" s="13" t="s">
        <v>97</v>
      </c>
      <c r="AY250" s="13" t="s">
        <v>155</v>
      </c>
      <c r="BE250" s="95">
        <f t="shared" si="59"/>
        <v>0</v>
      </c>
      <c r="BF250" s="95">
        <f t="shared" si="60"/>
        <v>0</v>
      </c>
      <c r="BG250" s="95">
        <f t="shared" si="61"/>
        <v>0</v>
      </c>
      <c r="BH250" s="95">
        <f t="shared" si="62"/>
        <v>0</v>
      </c>
      <c r="BI250" s="95">
        <f t="shared" si="63"/>
        <v>0</v>
      </c>
      <c r="BJ250" s="13" t="s">
        <v>23</v>
      </c>
      <c r="BK250" s="95">
        <f t="shared" si="64"/>
        <v>0</v>
      </c>
      <c r="BL250" s="13" t="s">
        <v>240</v>
      </c>
      <c r="BM250" s="13" t="s">
        <v>528</v>
      </c>
    </row>
    <row r="251" spans="2:63" s="9" customFormat="1" ht="29.25" customHeight="1">
      <c r="B251" s="139"/>
      <c r="C251" s="140"/>
      <c r="D251" s="149" t="s">
        <v>123</v>
      </c>
      <c r="E251" s="149"/>
      <c r="F251" s="149"/>
      <c r="G251" s="149"/>
      <c r="H251" s="149"/>
      <c r="I251" s="149"/>
      <c r="J251" s="149"/>
      <c r="K251" s="149"/>
      <c r="L251" s="149"/>
      <c r="M251" s="149"/>
      <c r="N251" s="412">
        <f>BK251</f>
        <v>0</v>
      </c>
      <c r="O251" s="413"/>
      <c r="P251" s="413"/>
      <c r="Q251" s="413"/>
      <c r="R251" s="142"/>
      <c r="T251" s="143"/>
      <c r="U251" s="140"/>
      <c r="V251" s="140"/>
      <c r="W251" s="144">
        <f>SUM(W252:W276)</f>
        <v>0</v>
      </c>
      <c r="X251" s="140"/>
      <c r="Y251" s="144">
        <f>SUM(Y252:Y276)</f>
        <v>1.2075000000000005</v>
      </c>
      <c r="Z251" s="140"/>
      <c r="AA251" s="145">
        <f>SUM(AA252:AA276)</f>
        <v>2.7840000000000003</v>
      </c>
      <c r="AR251" s="146" t="s">
        <v>97</v>
      </c>
      <c r="AT251" s="147" t="s">
        <v>81</v>
      </c>
      <c r="AU251" s="147" t="s">
        <v>23</v>
      </c>
      <c r="AY251" s="146" t="s">
        <v>155</v>
      </c>
      <c r="BK251" s="148">
        <f>SUM(BK252:BK276)</f>
        <v>0</v>
      </c>
    </row>
    <row r="252" spans="2:65" s="1" customFormat="1" ht="28.5" customHeight="1">
      <c r="B252" s="120"/>
      <c r="C252" s="150" t="s">
        <v>529</v>
      </c>
      <c r="D252" s="150" t="s">
        <v>157</v>
      </c>
      <c r="E252" s="151" t="s">
        <v>530</v>
      </c>
      <c r="F252" s="419" t="s">
        <v>531</v>
      </c>
      <c r="G252" s="420"/>
      <c r="H252" s="420"/>
      <c r="I252" s="420"/>
      <c r="J252" s="152" t="s">
        <v>313</v>
      </c>
      <c r="K252" s="153">
        <v>1</v>
      </c>
      <c r="L252" s="421">
        <f>Interiér!F152</f>
        <v>0</v>
      </c>
      <c r="M252" s="420"/>
      <c r="N252" s="422">
        <f aca="true" t="shared" si="65" ref="N252:N276">ROUND(L252*K252,2)</f>
        <v>0</v>
      </c>
      <c r="O252" s="420"/>
      <c r="P252" s="420"/>
      <c r="Q252" s="420"/>
      <c r="R252" s="122"/>
      <c r="T252" s="154" t="s">
        <v>21</v>
      </c>
      <c r="U252" s="39" t="s">
        <v>47</v>
      </c>
      <c r="V252" s="31"/>
      <c r="W252" s="155">
        <f aca="true" t="shared" si="66" ref="W252:W276">V252*K252</f>
        <v>0</v>
      </c>
      <c r="X252" s="155">
        <v>0</v>
      </c>
      <c r="Y252" s="155">
        <f aca="true" t="shared" si="67" ref="Y252:Y276">X252*K252</f>
        <v>0</v>
      </c>
      <c r="Z252" s="155">
        <v>0</v>
      </c>
      <c r="AA252" s="156">
        <f aca="true" t="shared" si="68" ref="AA252:AA276">Z252*K252</f>
        <v>0</v>
      </c>
      <c r="AR252" s="13" t="s">
        <v>240</v>
      </c>
      <c r="AT252" s="13" t="s">
        <v>157</v>
      </c>
      <c r="AU252" s="13" t="s">
        <v>97</v>
      </c>
      <c r="AY252" s="13" t="s">
        <v>155</v>
      </c>
      <c r="BE252" s="95">
        <f aca="true" t="shared" si="69" ref="BE252:BE276">IF(U252="základní",N252,0)</f>
        <v>0</v>
      </c>
      <c r="BF252" s="95">
        <f aca="true" t="shared" si="70" ref="BF252:BF276">IF(U252="snížená",N252,0)</f>
        <v>0</v>
      </c>
      <c r="BG252" s="95">
        <f aca="true" t="shared" si="71" ref="BG252:BG276">IF(U252="zákl. přenesená",N252,0)</f>
        <v>0</v>
      </c>
      <c r="BH252" s="95">
        <f aca="true" t="shared" si="72" ref="BH252:BH276">IF(U252="sníž. přenesená",N252,0)</f>
        <v>0</v>
      </c>
      <c r="BI252" s="95">
        <f aca="true" t="shared" si="73" ref="BI252:BI276">IF(U252="nulová",N252,0)</f>
        <v>0</v>
      </c>
      <c r="BJ252" s="13" t="s">
        <v>23</v>
      </c>
      <c r="BK252" s="95">
        <f aca="true" t="shared" si="74" ref="BK252:BK276">ROUND(L252*K252,2)</f>
        <v>0</v>
      </c>
      <c r="BL252" s="13" t="s">
        <v>240</v>
      </c>
      <c r="BM252" s="13" t="s">
        <v>532</v>
      </c>
    </row>
    <row r="253" spans="2:65" s="1" customFormat="1" ht="28.5" customHeight="1">
      <c r="B253" s="120"/>
      <c r="C253" s="150" t="s">
        <v>533</v>
      </c>
      <c r="D253" s="150" t="s">
        <v>157</v>
      </c>
      <c r="E253" s="151" t="s">
        <v>534</v>
      </c>
      <c r="F253" s="419" t="s">
        <v>535</v>
      </c>
      <c r="G253" s="420"/>
      <c r="H253" s="420"/>
      <c r="I253" s="420"/>
      <c r="J253" s="152" t="s">
        <v>313</v>
      </c>
      <c r="K253" s="153">
        <v>1</v>
      </c>
      <c r="L253" s="421">
        <v>0</v>
      </c>
      <c r="M253" s="420"/>
      <c r="N253" s="422">
        <f t="shared" si="65"/>
        <v>0</v>
      </c>
      <c r="O253" s="420"/>
      <c r="P253" s="420"/>
      <c r="Q253" s="420"/>
      <c r="R253" s="122"/>
      <c r="T253" s="154" t="s">
        <v>21</v>
      </c>
      <c r="U253" s="39" t="s">
        <v>47</v>
      </c>
      <c r="V253" s="31"/>
      <c r="W253" s="155">
        <f t="shared" si="66"/>
        <v>0</v>
      </c>
      <c r="X253" s="155">
        <v>0</v>
      </c>
      <c r="Y253" s="155">
        <f t="shared" si="67"/>
        <v>0</v>
      </c>
      <c r="Z253" s="155">
        <v>0</v>
      </c>
      <c r="AA253" s="156">
        <f t="shared" si="68"/>
        <v>0</v>
      </c>
      <c r="AR253" s="13" t="s">
        <v>240</v>
      </c>
      <c r="AT253" s="13" t="s">
        <v>157</v>
      </c>
      <c r="AU253" s="13" t="s">
        <v>97</v>
      </c>
      <c r="AY253" s="13" t="s">
        <v>155</v>
      </c>
      <c r="BE253" s="95">
        <f t="shared" si="69"/>
        <v>0</v>
      </c>
      <c r="BF253" s="95">
        <f t="shared" si="70"/>
        <v>0</v>
      </c>
      <c r="BG253" s="95">
        <f t="shared" si="71"/>
        <v>0</v>
      </c>
      <c r="BH253" s="95">
        <f t="shared" si="72"/>
        <v>0</v>
      </c>
      <c r="BI253" s="95">
        <f t="shared" si="73"/>
        <v>0</v>
      </c>
      <c r="BJ253" s="13" t="s">
        <v>23</v>
      </c>
      <c r="BK253" s="95">
        <f t="shared" si="74"/>
        <v>0</v>
      </c>
      <c r="BL253" s="13" t="s">
        <v>240</v>
      </c>
      <c r="BM253" s="13" t="s">
        <v>536</v>
      </c>
    </row>
    <row r="254" spans="2:65" s="1" customFormat="1" ht="39.75" customHeight="1">
      <c r="B254" s="120"/>
      <c r="C254" s="150" t="s">
        <v>537</v>
      </c>
      <c r="D254" s="150" t="s">
        <v>157</v>
      </c>
      <c r="E254" s="151" t="s">
        <v>538</v>
      </c>
      <c r="F254" s="419" t="s">
        <v>539</v>
      </c>
      <c r="G254" s="420"/>
      <c r="H254" s="420"/>
      <c r="I254" s="420"/>
      <c r="J254" s="152" t="s">
        <v>218</v>
      </c>
      <c r="K254" s="153">
        <v>62</v>
      </c>
      <c r="L254" s="421">
        <v>0</v>
      </c>
      <c r="M254" s="420"/>
      <c r="N254" s="422">
        <f t="shared" si="65"/>
        <v>0</v>
      </c>
      <c r="O254" s="420"/>
      <c r="P254" s="420"/>
      <c r="Q254" s="420"/>
      <c r="R254" s="122"/>
      <c r="T254" s="154" t="s">
        <v>21</v>
      </c>
      <c r="U254" s="39" t="s">
        <v>47</v>
      </c>
      <c r="V254" s="31"/>
      <c r="W254" s="155">
        <f t="shared" si="66"/>
        <v>0</v>
      </c>
      <c r="X254" s="155">
        <v>0</v>
      </c>
      <c r="Y254" s="155">
        <f t="shared" si="67"/>
        <v>0</v>
      </c>
      <c r="Z254" s="155">
        <v>0</v>
      </c>
      <c r="AA254" s="156">
        <f t="shared" si="68"/>
        <v>0</v>
      </c>
      <c r="AR254" s="13" t="s">
        <v>240</v>
      </c>
      <c r="AT254" s="13" t="s">
        <v>157</v>
      </c>
      <c r="AU254" s="13" t="s">
        <v>97</v>
      </c>
      <c r="AY254" s="13" t="s">
        <v>155</v>
      </c>
      <c r="BE254" s="95">
        <f t="shared" si="69"/>
        <v>0</v>
      </c>
      <c r="BF254" s="95">
        <f t="shared" si="70"/>
        <v>0</v>
      </c>
      <c r="BG254" s="95">
        <f t="shared" si="71"/>
        <v>0</v>
      </c>
      <c r="BH254" s="95">
        <f t="shared" si="72"/>
        <v>0</v>
      </c>
      <c r="BI254" s="95">
        <f t="shared" si="73"/>
        <v>0</v>
      </c>
      <c r="BJ254" s="13" t="s">
        <v>23</v>
      </c>
      <c r="BK254" s="95">
        <f t="shared" si="74"/>
        <v>0</v>
      </c>
      <c r="BL254" s="13" t="s">
        <v>240</v>
      </c>
      <c r="BM254" s="13" t="s">
        <v>540</v>
      </c>
    </row>
    <row r="255" spans="2:65" s="1" customFormat="1" ht="20.25" customHeight="1">
      <c r="B255" s="120"/>
      <c r="C255" s="157" t="s">
        <v>28</v>
      </c>
      <c r="D255" s="157" t="s">
        <v>301</v>
      </c>
      <c r="E255" s="158" t="s">
        <v>541</v>
      </c>
      <c r="F255" s="427" t="s">
        <v>542</v>
      </c>
      <c r="G255" s="428"/>
      <c r="H255" s="428"/>
      <c r="I255" s="428"/>
      <c r="J255" s="159" t="s">
        <v>218</v>
      </c>
      <c r="K255" s="160">
        <v>5</v>
      </c>
      <c r="L255" s="429">
        <v>0</v>
      </c>
      <c r="M255" s="428"/>
      <c r="N255" s="430">
        <f t="shared" si="65"/>
        <v>0</v>
      </c>
      <c r="O255" s="420"/>
      <c r="P255" s="420"/>
      <c r="Q255" s="420"/>
      <c r="R255" s="122"/>
      <c r="T255" s="154" t="s">
        <v>21</v>
      </c>
      <c r="U255" s="39" t="s">
        <v>47</v>
      </c>
      <c r="V255" s="31"/>
      <c r="W255" s="155">
        <f t="shared" si="66"/>
        <v>0</v>
      </c>
      <c r="X255" s="155">
        <v>0.0155</v>
      </c>
      <c r="Y255" s="155">
        <f t="shared" si="67"/>
        <v>0.0775</v>
      </c>
      <c r="Z255" s="155">
        <v>0</v>
      </c>
      <c r="AA255" s="156">
        <f t="shared" si="68"/>
        <v>0</v>
      </c>
      <c r="AR255" s="13" t="s">
        <v>304</v>
      </c>
      <c r="AT255" s="13" t="s">
        <v>301</v>
      </c>
      <c r="AU255" s="13" t="s">
        <v>97</v>
      </c>
      <c r="AY255" s="13" t="s">
        <v>155</v>
      </c>
      <c r="BE255" s="95">
        <f t="shared" si="69"/>
        <v>0</v>
      </c>
      <c r="BF255" s="95">
        <f t="shared" si="70"/>
        <v>0</v>
      </c>
      <c r="BG255" s="95">
        <f t="shared" si="71"/>
        <v>0</v>
      </c>
      <c r="BH255" s="95">
        <f t="shared" si="72"/>
        <v>0</v>
      </c>
      <c r="BI255" s="95">
        <f t="shared" si="73"/>
        <v>0</v>
      </c>
      <c r="BJ255" s="13" t="s">
        <v>23</v>
      </c>
      <c r="BK255" s="95">
        <f t="shared" si="74"/>
        <v>0</v>
      </c>
      <c r="BL255" s="13" t="s">
        <v>240</v>
      </c>
      <c r="BM255" s="13" t="s">
        <v>543</v>
      </c>
    </row>
    <row r="256" spans="2:65" s="1" customFormat="1" ht="20.25" customHeight="1">
      <c r="B256" s="120"/>
      <c r="C256" s="157" t="s">
        <v>544</v>
      </c>
      <c r="D256" s="157" t="s">
        <v>301</v>
      </c>
      <c r="E256" s="158" t="s">
        <v>545</v>
      </c>
      <c r="F256" s="427" t="s">
        <v>546</v>
      </c>
      <c r="G256" s="428"/>
      <c r="H256" s="428"/>
      <c r="I256" s="428"/>
      <c r="J256" s="159" t="s">
        <v>218</v>
      </c>
      <c r="K256" s="160">
        <v>7</v>
      </c>
      <c r="L256" s="429">
        <v>0</v>
      </c>
      <c r="M256" s="428"/>
      <c r="N256" s="430">
        <f t="shared" si="65"/>
        <v>0</v>
      </c>
      <c r="O256" s="420"/>
      <c r="P256" s="420"/>
      <c r="Q256" s="420"/>
      <c r="R256" s="122"/>
      <c r="T256" s="154" t="s">
        <v>21</v>
      </c>
      <c r="U256" s="39" t="s">
        <v>47</v>
      </c>
      <c r="V256" s="31"/>
      <c r="W256" s="155">
        <f t="shared" si="66"/>
        <v>0</v>
      </c>
      <c r="X256" s="155">
        <v>0.0155</v>
      </c>
      <c r="Y256" s="155">
        <f t="shared" si="67"/>
        <v>0.1085</v>
      </c>
      <c r="Z256" s="155">
        <v>0</v>
      </c>
      <c r="AA256" s="156">
        <f t="shared" si="68"/>
        <v>0</v>
      </c>
      <c r="AR256" s="13" t="s">
        <v>304</v>
      </c>
      <c r="AT256" s="13" t="s">
        <v>301</v>
      </c>
      <c r="AU256" s="13" t="s">
        <v>97</v>
      </c>
      <c r="AY256" s="13" t="s">
        <v>155</v>
      </c>
      <c r="BE256" s="95">
        <f t="shared" si="69"/>
        <v>0</v>
      </c>
      <c r="BF256" s="95">
        <f t="shared" si="70"/>
        <v>0</v>
      </c>
      <c r="BG256" s="95">
        <f t="shared" si="71"/>
        <v>0</v>
      </c>
      <c r="BH256" s="95">
        <f t="shared" si="72"/>
        <v>0</v>
      </c>
      <c r="BI256" s="95">
        <f t="shared" si="73"/>
        <v>0</v>
      </c>
      <c r="BJ256" s="13" t="s">
        <v>23</v>
      </c>
      <c r="BK256" s="95">
        <f t="shared" si="74"/>
        <v>0</v>
      </c>
      <c r="BL256" s="13" t="s">
        <v>240</v>
      </c>
      <c r="BM256" s="13" t="s">
        <v>547</v>
      </c>
    </row>
    <row r="257" spans="2:65" s="1" customFormat="1" ht="20.25" customHeight="1">
      <c r="B257" s="120"/>
      <c r="C257" s="157" t="s">
        <v>548</v>
      </c>
      <c r="D257" s="157" t="s">
        <v>301</v>
      </c>
      <c r="E257" s="158" t="s">
        <v>549</v>
      </c>
      <c r="F257" s="427" t="s">
        <v>550</v>
      </c>
      <c r="G257" s="428"/>
      <c r="H257" s="428"/>
      <c r="I257" s="428"/>
      <c r="J257" s="159" t="s">
        <v>218</v>
      </c>
      <c r="K257" s="160">
        <v>9</v>
      </c>
      <c r="L257" s="429">
        <v>0</v>
      </c>
      <c r="M257" s="428"/>
      <c r="N257" s="430">
        <f t="shared" si="65"/>
        <v>0</v>
      </c>
      <c r="O257" s="420"/>
      <c r="P257" s="420"/>
      <c r="Q257" s="420"/>
      <c r="R257" s="122"/>
      <c r="T257" s="154" t="s">
        <v>21</v>
      </c>
      <c r="U257" s="39" t="s">
        <v>47</v>
      </c>
      <c r="V257" s="31"/>
      <c r="W257" s="155">
        <f t="shared" si="66"/>
        <v>0</v>
      </c>
      <c r="X257" s="155">
        <v>0</v>
      </c>
      <c r="Y257" s="155">
        <f t="shared" si="67"/>
        <v>0</v>
      </c>
      <c r="Z257" s="155">
        <v>0</v>
      </c>
      <c r="AA257" s="156">
        <f t="shared" si="68"/>
        <v>0</v>
      </c>
      <c r="AR257" s="13" t="s">
        <v>304</v>
      </c>
      <c r="AT257" s="13" t="s">
        <v>301</v>
      </c>
      <c r="AU257" s="13" t="s">
        <v>97</v>
      </c>
      <c r="AY257" s="13" t="s">
        <v>155</v>
      </c>
      <c r="BE257" s="95">
        <f t="shared" si="69"/>
        <v>0</v>
      </c>
      <c r="BF257" s="95">
        <f t="shared" si="70"/>
        <v>0</v>
      </c>
      <c r="BG257" s="95">
        <f t="shared" si="71"/>
        <v>0</v>
      </c>
      <c r="BH257" s="95">
        <f t="shared" si="72"/>
        <v>0</v>
      </c>
      <c r="BI257" s="95">
        <f t="shared" si="73"/>
        <v>0</v>
      </c>
      <c r="BJ257" s="13" t="s">
        <v>23</v>
      </c>
      <c r="BK257" s="95">
        <f t="shared" si="74"/>
        <v>0</v>
      </c>
      <c r="BL257" s="13" t="s">
        <v>240</v>
      </c>
      <c r="BM257" s="13" t="s">
        <v>551</v>
      </c>
    </row>
    <row r="258" spans="2:65" s="1" customFormat="1" ht="20.25" customHeight="1">
      <c r="B258" s="120"/>
      <c r="C258" s="157" t="s">
        <v>552</v>
      </c>
      <c r="D258" s="157" t="s">
        <v>301</v>
      </c>
      <c r="E258" s="158" t="s">
        <v>553</v>
      </c>
      <c r="F258" s="427" t="s">
        <v>554</v>
      </c>
      <c r="G258" s="428"/>
      <c r="H258" s="428"/>
      <c r="I258" s="428"/>
      <c r="J258" s="159" t="s">
        <v>218</v>
      </c>
      <c r="K258" s="160">
        <v>6</v>
      </c>
      <c r="L258" s="429">
        <v>0</v>
      </c>
      <c r="M258" s="428"/>
      <c r="N258" s="430">
        <f t="shared" si="65"/>
        <v>0</v>
      </c>
      <c r="O258" s="420"/>
      <c r="P258" s="420"/>
      <c r="Q258" s="420"/>
      <c r="R258" s="122"/>
      <c r="T258" s="154" t="s">
        <v>21</v>
      </c>
      <c r="U258" s="39" t="s">
        <v>47</v>
      </c>
      <c r="V258" s="31"/>
      <c r="W258" s="155">
        <f t="shared" si="66"/>
        <v>0</v>
      </c>
      <c r="X258" s="155">
        <v>0.0155</v>
      </c>
      <c r="Y258" s="155">
        <f t="shared" si="67"/>
        <v>0.093</v>
      </c>
      <c r="Z258" s="155">
        <v>0</v>
      </c>
      <c r="AA258" s="156">
        <f t="shared" si="68"/>
        <v>0</v>
      </c>
      <c r="AR258" s="13" t="s">
        <v>304</v>
      </c>
      <c r="AT258" s="13" t="s">
        <v>301</v>
      </c>
      <c r="AU258" s="13" t="s">
        <v>97</v>
      </c>
      <c r="AY258" s="13" t="s">
        <v>155</v>
      </c>
      <c r="BE258" s="95">
        <f t="shared" si="69"/>
        <v>0</v>
      </c>
      <c r="BF258" s="95">
        <f t="shared" si="70"/>
        <v>0</v>
      </c>
      <c r="BG258" s="95">
        <f t="shared" si="71"/>
        <v>0</v>
      </c>
      <c r="BH258" s="95">
        <f t="shared" si="72"/>
        <v>0</v>
      </c>
      <c r="BI258" s="95">
        <f t="shared" si="73"/>
        <v>0</v>
      </c>
      <c r="BJ258" s="13" t="s">
        <v>23</v>
      </c>
      <c r="BK258" s="95">
        <f t="shared" si="74"/>
        <v>0</v>
      </c>
      <c r="BL258" s="13" t="s">
        <v>240</v>
      </c>
      <c r="BM258" s="13" t="s">
        <v>555</v>
      </c>
    </row>
    <row r="259" spans="2:65" s="1" customFormat="1" ht="20.25" customHeight="1">
      <c r="B259" s="120"/>
      <c r="C259" s="157" t="s">
        <v>556</v>
      </c>
      <c r="D259" s="157" t="s">
        <v>301</v>
      </c>
      <c r="E259" s="158" t="s">
        <v>557</v>
      </c>
      <c r="F259" s="427" t="s">
        <v>558</v>
      </c>
      <c r="G259" s="428"/>
      <c r="H259" s="428"/>
      <c r="I259" s="428"/>
      <c r="J259" s="159" t="s">
        <v>218</v>
      </c>
      <c r="K259" s="160">
        <v>1</v>
      </c>
      <c r="L259" s="429">
        <v>0</v>
      </c>
      <c r="M259" s="428"/>
      <c r="N259" s="430">
        <f t="shared" si="65"/>
        <v>0</v>
      </c>
      <c r="O259" s="420"/>
      <c r="P259" s="420"/>
      <c r="Q259" s="420"/>
      <c r="R259" s="122"/>
      <c r="T259" s="154" t="s">
        <v>21</v>
      </c>
      <c r="U259" s="39" t="s">
        <v>47</v>
      </c>
      <c r="V259" s="31"/>
      <c r="W259" s="155">
        <f t="shared" si="66"/>
        <v>0</v>
      </c>
      <c r="X259" s="155">
        <v>0.0155</v>
      </c>
      <c r="Y259" s="155">
        <f t="shared" si="67"/>
        <v>0.0155</v>
      </c>
      <c r="Z259" s="155">
        <v>0</v>
      </c>
      <c r="AA259" s="156">
        <f t="shared" si="68"/>
        <v>0</v>
      </c>
      <c r="AR259" s="13" t="s">
        <v>304</v>
      </c>
      <c r="AT259" s="13" t="s">
        <v>301</v>
      </c>
      <c r="AU259" s="13" t="s">
        <v>97</v>
      </c>
      <c r="AY259" s="13" t="s">
        <v>155</v>
      </c>
      <c r="BE259" s="95">
        <f t="shared" si="69"/>
        <v>0</v>
      </c>
      <c r="BF259" s="95">
        <f t="shared" si="70"/>
        <v>0</v>
      </c>
      <c r="BG259" s="95">
        <f t="shared" si="71"/>
        <v>0</v>
      </c>
      <c r="BH259" s="95">
        <f t="shared" si="72"/>
        <v>0</v>
      </c>
      <c r="BI259" s="95">
        <f t="shared" si="73"/>
        <v>0</v>
      </c>
      <c r="BJ259" s="13" t="s">
        <v>23</v>
      </c>
      <c r="BK259" s="95">
        <f t="shared" si="74"/>
        <v>0</v>
      </c>
      <c r="BL259" s="13" t="s">
        <v>240</v>
      </c>
      <c r="BM259" s="13" t="s">
        <v>559</v>
      </c>
    </row>
    <row r="260" spans="2:65" s="1" customFormat="1" ht="20.25" customHeight="1">
      <c r="B260" s="120"/>
      <c r="C260" s="157" t="s">
        <v>560</v>
      </c>
      <c r="D260" s="157" t="s">
        <v>301</v>
      </c>
      <c r="E260" s="158" t="s">
        <v>561</v>
      </c>
      <c r="F260" s="427" t="s">
        <v>562</v>
      </c>
      <c r="G260" s="428"/>
      <c r="H260" s="428"/>
      <c r="I260" s="428"/>
      <c r="J260" s="159" t="s">
        <v>218</v>
      </c>
      <c r="K260" s="160">
        <v>1</v>
      </c>
      <c r="L260" s="429">
        <v>0</v>
      </c>
      <c r="M260" s="428"/>
      <c r="N260" s="430">
        <f t="shared" si="65"/>
        <v>0</v>
      </c>
      <c r="O260" s="420"/>
      <c r="P260" s="420"/>
      <c r="Q260" s="420"/>
      <c r="R260" s="122"/>
      <c r="T260" s="154" t="s">
        <v>21</v>
      </c>
      <c r="U260" s="39" t="s">
        <v>47</v>
      </c>
      <c r="V260" s="31"/>
      <c r="W260" s="155">
        <f t="shared" si="66"/>
        <v>0</v>
      </c>
      <c r="X260" s="155">
        <v>0.016</v>
      </c>
      <c r="Y260" s="155">
        <f t="shared" si="67"/>
        <v>0.016</v>
      </c>
      <c r="Z260" s="155">
        <v>0</v>
      </c>
      <c r="AA260" s="156">
        <f t="shared" si="68"/>
        <v>0</v>
      </c>
      <c r="AR260" s="13" t="s">
        <v>304</v>
      </c>
      <c r="AT260" s="13" t="s">
        <v>301</v>
      </c>
      <c r="AU260" s="13" t="s">
        <v>97</v>
      </c>
      <c r="AY260" s="13" t="s">
        <v>155</v>
      </c>
      <c r="BE260" s="95">
        <f t="shared" si="69"/>
        <v>0</v>
      </c>
      <c r="BF260" s="95">
        <f t="shared" si="70"/>
        <v>0</v>
      </c>
      <c r="BG260" s="95">
        <f t="shared" si="71"/>
        <v>0</v>
      </c>
      <c r="BH260" s="95">
        <f t="shared" si="72"/>
        <v>0</v>
      </c>
      <c r="BI260" s="95">
        <f t="shared" si="73"/>
        <v>0</v>
      </c>
      <c r="BJ260" s="13" t="s">
        <v>23</v>
      </c>
      <c r="BK260" s="95">
        <f t="shared" si="74"/>
        <v>0</v>
      </c>
      <c r="BL260" s="13" t="s">
        <v>240</v>
      </c>
      <c r="BM260" s="13" t="s">
        <v>563</v>
      </c>
    </row>
    <row r="261" spans="2:65" s="1" customFormat="1" ht="20.25" customHeight="1">
      <c r="B261" s="120"/>
      <c r="C261" s="157" t="s">
        <v>564</v>
      </c>
      <c r="D261" s="157" t="s">
        <v>301</v>
      </c>
      <c r="E261" s="158" t="s">
        <v>565</v>
      </c>
      <c r="F261" s="427" t="s">
        <v>566</v>
      </c>
      <c r="G261" s="428"/>
      <c r="H261" s="428"/>
      <c r="I261" s="428"/>
      <c r="J261" s="159" t="s">
        <v>218</v>
      </c>
      <c r="K261" s="160">
        <v>13</v>
      </c>
      <c r="L261" s="429">
        <v>0</v>
      </c>
      <c r="M261" s="428"/>
      <c r="N261" s="430">
        <f t="shared" si="65"/>
        <v>0</v>
      </c>
      <c r="O261" s="420"/>
      <c r="P261" s="420"/>
      <c r="Q261" s="420"/>
      <c r="R261" s="122"/>
      <c r="T261" s="154" t="s">
        <v>21</v>
      </c>
      <c r="U261" s="39" t="s">
        <v>47</v>
      </c>
      <c r="V261" s="31"/>
      <c r="W261" s="155">
        <f t="shared" si="66"/>
        <v>0</v>
      </c>
      <c r="X261" s="155">
        <v>0.016</v>
      </c>
      <c r="Y261" s="155">
        <f t="shared" si="67"/>
        <v>0.20800000000000002</v>
      </c>
      <c r="Z261" s="155">
        <v>0</v>
      </c>
      <c r="AA261" s="156">
        <f t="shared" si="68"/>
        <v>0</v>
      </c>
      <c r="AR261" s="13" t="s">
        <v>304</v>
      </c>
      <c r="AT261" s="13" t="s">
        <v>301</v>
      </c>
      <c r="AU261" s="13" t="s">
        <v>97</v>
      </c>
      <c r="AY261" s="13" t="s">
        <v>155</v>
      </c>
      <c r="BE261" s="95">
        <f t="shared" si="69"/>
        <v>0</v>
      </c>
      <c r="BF261" s="95">
        <f t="shared" si="70"/>
        <v>0</v>
      </c>
      <c r="BG261" s="95">
        <f t="shared" si="71"/>
        <v>0</v>
      </c>
      <c r="BH261" s="95">
        <f t="shared" si="72"/>
        <v>0</v>
      </c>
      <c r="BI261" s="95">
        <f t="shared" si="73"/>
        <v>0</v>
      </c>
      <c r="BJ261" s="13" t="s">
        <v>23</v>
      </c>
      <c r="BK261" s="95">
        <f t="shared" si="74"/>
        <v>0</v>
      </c>
      <c r="BL261" s="13" t="s">
        <v>240</v>
      </c>
      <c r="BM261" s="13" t="s">
        <v>567</v>
      </c>
    </row>
    <row r="262" spans="2:65" s="1" customFormat="1" ht="20.25" customHeight="1">
      <c r="B262" s="120"/>
      <c r="C262" s="157" t="s">
        <v>568</v>
      </c>
      <c r="D262" s="157" t="s">
        <v>301</v>
      </c>
      <c r="E262" s="158" t="s">
        <v>569</v>
      </c>
      <c r="F262" s="427" t="s">
        <v>570</v>
      </c>
      <c r="G262" s="428"/>
      <c r="H262" s="428"/>
      <c r="I262" s="428"/>
      <c r="J262" s="159" t="s">
        <v>218</v>
      </c>
      <c r="K262" s="160">
        <v>10</v>
      </c>
      <c r="L262" s="429">
        <v>0</v>
      </c>
      <c r="M262" s="428"/>
      <c r="N262" s="430">
        <f t="shared" si="65"/>
        <v>0</v>
      </c>
      <c r="O262" s="420"/>
      <c r="P262" s="420"/>
      <c r="Q262" s="420"/>
      <c r="R262" s="122"/>
      <c r="T262" s="154" t="s">
        <v>21</v>
      </c>
      <c r="U262" s="39" t="s">
        <v>47</v>
      </c>
      <c r="V262" s="31"/>
      <c r="W262" s="155">
        <f t="shared" si="66"/>
        <v>0</v>
      </c>
      <c r="X262" s="155">
        <v>0.016</v>
      </c>
      <c r="Y262" s="155">
        <f t="shared" si="67"/>
        <v>0.16</v>
      </c>
      <c r="Z262" s="155">
        <v>0</v>
      </c>
      <c r="AA262" s="156">
        <f t="shared" si="68"/>
        <v>0</v>
      </c>
      <c r="AR262" s="13" t="s">
        <v>304</v>
      </c>
      <c r="AT262" s="13" t="s">
        <v>301</v>
      </c>
      <c r="AU262" s="13" t="s">
        <v>97</v>
      </c>
      <c r="AY262" s="13" t="s">
        <v>155</v>
      </c>
      <c r="BE262" s="95">
        <f t="shared" si="69"/>
        <v>0</v>
      </c>
      <c r="BF262" s="95">
        <f t="shared" si="70"/>
        <v>0</v>
      </c>
      <c r="BG262" s="95">
        <f t="shared" si="71"/>
        <v>0</v>
      </c>
      <c r="BH262" s="95">
        <f t="shared" si="72"/>
        <v>0</v>
      </c>
      <c r="BI262" s="95">
        <f t="shared" si="73"/>
        <v>0</v>
      </c>
      <c r="BJ262" s="13" t="s">
        <v>23</v>
      </c>
      <c r="BK262" s="95">
        <f t="shared" si="74"/>
        <v>0</v>
      </c>
      <c r="BL262" s="13" t="s">
        <v>240</v>
      </c>
      <c r="BM262" s="13" t="s">
        <v>571</v>
      </c>
    </row>
    <row r="263" spans="2:65" s="1" customFormat="1" ht="20.25" customHeight="1">
      <c r="B263" s="120"/>
      <c r="C263" s="157" t="s">
        <v>572</v>
      </c>
      <c r="D263" s="157" t="s">
        <v>301</v>
      </c>
      <c r="E263" s="158" t="s">
        <v>573</v>
      </c>
      <c r="F263" s="427" t="s">
        <v>574</v>
      </c>
      <c r="G263" s="428"/>
      <c r="H263" s="428"/>
      <c r="I263" s="428"/>
      <c r="J263" s="159" t="s">
        <v>218</v>
      </c>
      <c r="K263" s="160">
        <v>9</v>
      </c>
      <c r="L263" s="429">
        <v>0</v>
      </c>
      <c r="M263" s="428"/>
      <c r="N263" s="430">
        <f t="shared" si="65"/>
        <v>0</v>
      </c>
      <c r="O263" s="420"/>
      <c r="P263" s="420"/>
      <c r="Q263" s="420"/>
      <c r="R263" s="122"/>
      <c r="T263" s="154" t="s">
        <v>21</v>
      </c>
      <c r="U263" s="39" t="s">
        <v>47</v>
      </c>
      <c r="V263" s="31"/>
      <c r="W263" s="155">
        <f t="shared" si="66"/>
        <v>0</v>
      </c>
      <c r="X263" s="155">
        <v>0</v>
      </c>
      <c r="Y263" s="155">
        <f t="shared" si="67"/>
        <v>0</v>
      </c>
      <c r="Z263" s="155">
        <v>0</v>
      </c>
      <c r="AA263" s="156">
        <f t="shared" si="68"/>
        <v>0</v>
      </c>
      <c r="AR263" s="13" t="s">
        <v>304</v>
      </c>
      <c r="AT263" s="13" t="s">
        <v>301</v>
      </c>
      <c r="AU263" s="13" t="s">
        <v>97</v>
      </c>
      <c r="AY263" s="13" t="s">
        <v>155</v>
      </c>
      <c r="BE263" s="95">
        <f t="shared" si="69"/>
        <v>0</v>
      </c>
      <c r="BF263" s="95">
        <f t="shared" si="70"/>
        <v>0</v>
      </c>
      <c r="BG263" s="95">
        <f t="shared" si="71"/>
        <v>0</v>
      </c>
      <c r="BH263" s="95">
        <f t="shared" si="72"/>
        <v>0</v>
      </c>
      <c r="BI263" s="95">
        <f t="shared" si="73"/>
        <v>0</v>
      </c>
      <c r="BJ263" s="13" t="s">
        <v>23</v>
      </c>
      <c r="BK263" s="95">
        <f t="shared" si="74"/>
        <v>0</v>
      </c>
      <c r="BL263" s="13" t="s">
        <v>240</v>
      </c>
      <c r="BM263" s="13" t="s">
        <v>575</v>
      </c>
    </row>
    <row r="264" spans="2:65" s="1" customFormat="1" ht="20.25" customHeight="1">
      <c r="B264" s="120"/>
      <c r="C264" s="157" t="s">
        <v>576</v>
      </c>
      <c r="D264" s="157" t="s">
        <v>301</v>
      </c>
      <c r="E264" s="158" t="s">
        <v>577</v>
      </c>
      <c r="F264" s="427" t="s">
        <v>578</v>
      </c>
      <c r="G264" s="428"/>
      <c r="H264" s="428"/>
      <c r="I264" s="428"/>
      <c r="J264" s="159" t="s">
        <v>218</v>
      </c>
      <c r="K264" s="160">
        <v>1</v>
      </c>
      <c r="L264" s="429">
        <v>0</v>
      </c>
      <c r="M264" s="428"/>
      <c r="N264" s="430">
        <f t="shared" si="65"/>
        <v>0</v>
      </c>
      <c r="O264" s="420"/>
      <c r="P264" s="420"/>
      <c r="Q264" s="420"/>
      <c r="R264" s="122"/>
      <c r="T264" s="154" t="s">
        <v>21</v>
      </c>
      <c r="U264" s="39" t="s">
        <v>47</v>
      </c>
      <c r="V264" s="31"/>
      <c r="W264" s="155">
        <f t="shared" si="66"/>
        <v>0</v>
      </c>
      <c r="X264" s="155">
        <v>0.016</v>
      </c>
      <c r="Y264" s="155">
        <f t="shared" si="67"/>
        <v>0.016</v>
      </c>
      <c r="Z264" s="155">
        <v>0</v>
      </c>
      <c r="AA264" s="156">
        <f t="shared" si="68"/>
        <v>0</v>
      </c>
      <c r="AR264" s="13" t="s">
        <v>304</v>
      </c>
      <c r="AT264" s="13" t="s">
        <v>301</v>
      </c>
      <c r="AU264" s="13" t="s">
        <v>97</v>
      </c>
      <c r="AY264" s="13" t="s">
        <v>155</v>
      </c>
      <c r="BE264" s="95">
        <f t="shared" si="69"/>
        <v>0</v>
      </c>
      <c r="BF264" s="95">
        <f t="shared" si="70"/>
        <v>0</v>
      </c>
      <c r="BG264" s="95">
        <f t="shared" si="71"/>
        <v>0</v>
      </c>
      <c r="BH264" s="95">
        <f t="shared" si="72"/>
        <v>0</v>
      </c>
      <c r="BI264" s="95">
        <f t="shared" si="73"/>
        <v>0</v>
      </c>
      <c r="BJ264" s="13" t="s">
        <v>23</v>
      </c>
      <c r="BK264" s="95">
        <f t="shared" si="74"/>
        <v>0</v>
      </c>
      <c r="BL264" s="13" t="s">
        <v>240</v>
      </c>
      <c r="BM264" s="13" t="s">
        <v>579</v>
      </c>
    </row>
    <row r="265" spans="2:65" s="1" customFormat="1" ht="39.75" customHeight="1">
      <c r="B265" s="120"/>
      <c r="C265" s="150" t="s">
        <v>580</v>
      </c>
      <c r="D265" s="150" t="s">
        <v>157</v>
      </c>
      <c r="E265" s="151" t="s">
        <v>581</v>
      </c>
      <c r="F265" s="419" t="s">
        <v>582</v>
      </c>
      <c r="G265" s="420"/>
      <c r="H265" s="420"/>
      <c r="I265" s="420"/>
      <c r="J265" s="152" t="s">
        <v>218</v>
      </c>
      <c r="K265" s="153">
        <v>22</v>
      </c>
      <c r="L265" s="421">
        <v>0</v>
      </c>
      <c r="M265" s="420"/>
      <c r="N265" s="422">
        <f t="shared" si="65"/>
        <v>0</v>
      </c>
      <c r="O265" s="420"/>
      <c r="P265" s="420"/>
      <c r="Q265" s="420"/>
      <c r="R265" s="122"/>
      <c r="T265" s="154" t="s">
        <v>21</v>
      </c>
      <c r="U265" s="39" t="s">
        <v>47</v>
      </c>
      <c r="V265" s="31"/>
      <c r="W265" s="155">
        <f t="shared" si="66"/>
        <v>0</v>
      </c>
      <c r="X265" s="155">
        <v>0</v>
      </c>
      <c r="Y265" s="155">
        <f t="shared" si="67"/>
        <v>0</v>
      </c>
      <c r="Z265" s="155">
        <v>0</v>
      </c>
      <c r="AA265" s="156">
        <f t="shared" si="68"/>
        <v>0</v>
      </c>
      <c r="AR265" s="13" t="s">
        <v>240</v>
      </c>
      <c r="AT265" s="13" t="s">
        <v>157</v>
      </c>
      <c r="AU265" s="13" t="s">
        <v>97</v>
      </c>
      <c r="AY265" s="13" t="s">
        <v>155</v>
      </c>
      <c r="BE265" s="95">
        <f t="shared" si="69"/>
        <v>0</v>
      </c>
      <c r="BF265" s="95">
        <f t="shared" si="70"/>
        <v>0</v>
      </c>
      <c r="BG265" s="95">
        <f t="shared" si="71"/>
        <v>0</v>
      </c>
      <c r="BH265" s="95">
        <f t="shared" si="72"/>
        <v>0</v>
      </c>
      <c r="BI265" s="95">
        <f t="shared" si="73"/>
        <v>0</v>
      </c>
      <c r="BJ265" s="13" t="s">
        <v>23</v>
      </c>
      <c r="BK265" s="95">
        <f t="shared" si="74"/>
        <v>0</v>
      </c>
      <c r="BL265" s="13" t="s">
        <v>240</v>
      </c>
      <c r="BM265" s="13" t="s">
        <v>583</v>
      </c>
    </row>
    <row r="266" spans="2:65" s="1" customFormat="1" ht="20.25" customHeight="1">
      <c r="B266" s="120"/>
      <c r="C266" s="157" t="s">
        <v>584</v>
      </c>
      <c r="D266" s="157" t="s">
        <v>301</v>
      </c>
      <c r="E266" s="158" t="s">
        <v>585</v>
      </c>
      <c r="F266" s="427" t="s">
        <v>586</v>
      </c>
      <c r="G266" s="428"/>
      <c r="H266" s="428"/>
      <c r="I266" s="428"/>
      <c r="J266" s="159" t="s">
        <v>218</v>
      </c>
      <c r="K266" s="160">
        <v>20</v>
      </c>
      <c r="L266" s="429">
        <v>0</v>
      </c>
      <c r="M266" s="428"/>
      <c r="N266" s="430">
        <f t="shared" si="65"/>
        <v>0</v>
      </c>
      <c r="O266" s="420"/>
      <c r="P266" s="420"/>
      <c r="Q266" s="420"/>
      <c r="R266" s="122"/>
      <c r="T266" s="154" t="s">
        <v>21</v>
      </c>
      <c r="U266" s="39" t="s">
        <v>47</v>
      </c>
      <c r="V266" s="31"/>
      <c r="W266" s="155">
        <f t="shared" si="66"/>
        <v>0</v>
      </c>
      <c r="X266" s="155">
        <v>0.0175</v>
      </c>
      <c r="Y266" s="155">
        <f t="shared" si="67"/>
        <v>0.35000000000000003</v>
      </c>
      <c r="Z266" s="155">
        <v>0</v>
      </c>
      <c r="AA266" s="156">
        <f t="shared" si="68"/>
        <v>0</v>
      </c>
      <c r="AR266" s="13" t="s">
        <v>304</v>
      </c>
      <c r="AT266" s="13" t="s">
        <v>301</v>
      </c>
      <c r="AU266" s="13" t="s">
        <v>97</v>
      </c>
      <c r="AY266" s="13" t="s">
        <v>155</v>
      </c>
      <c r="BE266" s="95">
        <f t="shared" si="69"/>
        <v>0</v>
      </c>
      <c r="BF266" s="95">
        <f t="shared" si="70"/>
        <v>0</v>
      </c>
      <c r="BG266" s="95">
        <f t="shared" si="71"/>
        <v>0</v>
      </c>
      <c r="BH266" s="95">
        <f t="shared" si="72"/>
        <v>0</v>
      </c>
      <c r="BI266" s="95">
        <f t="shared" si="73"/>
        <v>0</v>
      </c>
      <c r="BJ266" s="13" t="s">
        <v>23</v>
      </c>
      <c r="BK266" s="95">
        <f t="shared" si="74"/>
        <v>0</v>
      </c>
      <c r="BL266" s="13" t="s">
        <v>240</v>
      </c>
      <c r="BM266" s="13" t="s">
        <v>587</v>
      </c>
    </row>
    <row r="267" spans="2:65" s="1" customFormat="1" ht="20.25" customHeight="1">
      <c r="B267" s="120"/>
      <c r="C267" s="157" t="s">
        <v>588</v>
      </c>
      <c r="D267" s="157" t="s">
        <v>301</v>
      </c>
      <c r="E267" s="158" t="s">
        <v>589</v>
      </c>
      <c r="F267" s="427" t="s">
        <v>590</v>
      </c>
      <c r="G267" s="428"/>
      <c r="H267" s="428"/>
      <c r="I267" s="428"/>
      <c r="J267" s="159" t="s">
        <v>218</v>
      </c>
      <c r="K267" s="160">
        <v>1</v>
      </c>
      <c r="L267" s="429">
        <v>0</v>
      </c>
      <c r="M267" s="428"/>
      <c r="N267" s="430">
        <f t="shared" si="65"/>
        <v>0</v>
      </c>
      <c r="O267" s="420"/>
      <c r="P267" s="420"/>
      <c r="Q267" s="420"/>
      <c r="R267" s="122"/>
      <c r="T267" s="154" t="s">
        <v>21</v>
      </c>
      <c r="U267" s="39" t="s">
        <v>47</v>
      </c>
      <c r="V267" s="31"/>
      <c r="W267" s="155">
        <f t="shared" si="66"/>
        <v>0</v>
      </c>
      <c r="X267" s="155">
        <v>0.0175</v>
      </c>
      <c r="Y267" s="155">
        <f t="shared" si="67"/>
        <v>0.0175</v>
      </c>
      <c r="Z267" s="155">
        <v>0</v>
      </c>
      <c r="AA267" s="156">
        <f t="shared" si="68"/>
        <v>0</v>
      </c>
      <c r="AR267" s="13" t="s">
        <v>304</v>
      </c>
      <c r="AT267" s="13" t="s">
        <v>301</v>
      </c>
      <c r="AU267" s="13" t="s">
        <v>97</v>
      </c>
      <c r="AY267" s="13" t="s">
        <v>155</v>
      </c>
      <c r="BE267" s="95">
        <f t="shared" si="69"/>
        <v>0</v>
      </c>
      <c r="BF267" s="95">
        <f t="shared" si="70"/>
        <v>0</v>
      </c>
      <c r="BG267" s="95">
        <f t="shared" si="71"/>
        <v>0</v>
      </c>
      <c r="BH267" s="95">
        <f t="shared" si="72"/>
        <v>0</v>
      </c>
      <c r="BI267" s="95">
        <f t="shared" si="73"/>
        <v>0</v>
      </c>
      <c r="BJ267" s="13" t="s">
        <v>23</v>
      </c>
      <c r="BK267" s="95">
        <f t="shared" si="74"/>
        <v>0</v>
      </c>
      <c r="BL267" s="13" t="s">
        <v>240</v>
      </c>
      <c r="BM267" s="13" t="s">
        <v>591</v>
      </c>
    </row>
    <row r="268" spans="2:65" s="1" customFormat="1" ht="20.25" customHeight="1">
      <c r="B268" s="120"/>
      <c r="C268" s="157" t="s">
        <v>592</v>
      </c>
      <c r="D268" s="157" t="s">
        <v>301</v>
      </c>
      <c r="E268" s="158" t="s">
        <v>593</v>
      </c>
      <c r="F268" s="427" t="s">
        <v>594</v>
      </c>
      <c r="G268" s="428"/>
      <c r="H268" s="428"/>
      <c r="I268" s="428"/>
      <c r="J268" s="159" t="s">
        <v>218</v>
      </c>
      <c r="K268" s="160">
        <v>1</v>
      </c>
      <c r="L268" s="429">
        <v>0</v>
      </c>
      <c r="M268" s="428"/>
      <c r="N268" s="430">
        <f t="shared" si="65"/>
        <v>0</v>
      </c>
      <c r="O268" s="420"/>
      <c r="P268" s="420"/>
      <c r="Q268" s="420"/>
      <c r="R268" s="122"/>
      <c r="T268" s="154" t="s">
        <v>21</v>
      </c>
      <c r="U268" s="39" t="s">
        <v>47</v>
      </c>
      <c r="V268" s="31"/>
      <c r="W268" s="155">
        <f t="shared" si="66"/>
        <v>0</v>
      </c>
      <c r="X268" s="155">
        <v>0.0175</v>
      </c>
      <c r="Y268" s="155">
        <f t="shared" si="67"/>
        <v>0.0175</v>
      </c>
      <c r="Z268" s="155">
        <v>0</v>
      </c>
      <c r="AA268" s="156">
        <f t="shared" si="68"/>
        <v>0</v>
      </c>
      <c r="AR268" s="13" t="s">
        <v>304</v>
      </c>
      <c r="AT268" s="13" t="s">
        <v>301</v>
      </c>
      <c r="AU268" s="13" t="s">
        <v>97</v>
      </c>
      <c r="AY268" s="13" t="s">
        <v>155</v>
      </c>
      <c r="BE268" s="95">
        <f t="shared" si="69"/>
        <v>0</v>
      </c>
      <c r="BF268" s="95">
        <f t="shared" si="70"/>
        <v>0</v>
      </c>
      <c r="BG268" s="95">
        <f t="shared" si="71"/>
        <v>0</v>
      </c>
      <c r="BH268" s="95">
        <f t="shared" si="72"/>
        <v>0</v>
      </c>
      <c r="BI268" s="95">
        <f t="shared" si="73"/>
        <v>0</v>
      </c>
      <c r="BJ268" s="13" t="s">
        <v>23</v>
      </c>
      <c r="BK268" s="95">
        <f t="shared" si="74"/>
        <v>0</v>
      </c>
      <c r="BL268" s="13" t="s">
        <v>240</v>
      </c>
      <c r="BM268" s="13" t="s">
        <v>595</v>
      </c>
    </row>
    <row r="269" spans="2:65" s="1" customFormat="1" ht="39.75" customHeight="1">
      <c r="B269" s="120"/>
      <c r="C269" s="150" t="s">
        <v>596</v>
      </c>
      <c r="D269" s="150" t="s">
        <v>157</v>
      </c>
      <c r="E269" s="151" t="s">
        <v>597</v>
      </c>
      <c r="F269" s="419" t="s">
        <v>598</v>
      </c>
      <c r="G269" s="420"/>
      <c r="H269" s="420"/>
      <c r="I269" s="420"/>
      <c r="J269" s="152" t="s">
        <v>218</v>
      </c>
      <c r="K269" s="153">
        <v>3</v>
      </c>
      <c r="L269" s="421">
        <v>0</v>
      </c>
      <c r="M269" s="420"/>
      <c r="N269" s="422">
        <f t="shared" si="65"/>
        <v>0</v>
      </c>
      <c r="O269" s="420"/>
      <c r="P269" s="420"/>
      <c r="Q269" s="420"/>
      <c r="R269" s="122"/>
      <c r="T269" s="154" t="s">
        <v>21</v>
      </c>
      <c r="U269" s="39" t="s">
        <v>47</v>
      </c>
      <c r="V269" s="31"/>
      <c r="W269" s="155">
        <f t="shared" si="66"/>
        <v>0</v>
      </c>
      <c r="X269" s="155">
        <v>0</v>
      </c>
      <c r="Y269" s="155">
        <f t="shared" si="67"/>
        <v>0</v>
      </c>
      <c r="Z269" s="155">
        <v>0</v>
      </c>
      <c r="AA269" s="156">
        <f t="shared" si="68"/>
        <v>0</v>
      </c>
      <c r="AR269" s="13" t="s">
        <v>240</v>
      </c>
      <c r="AT269" s="13" t="s">
        <v>157</v>
      </c>
      <c r="AU269" s="13" t="s">
        <v>97</v>
      </c>
      <c r="AY269" s="13" t="s">
        <v>155</v>
      </c>
      <c r="BE269" s="95">
        <f t="shared" si="69"/>
        <v>0</v>
      </c>
      <c r="BF269" s="95">
        <f t="shared" si="70"/>
        <v>0</v>
      </c>
      <c r="BG269" s="95">
        <f t="shared" si="71"/>
        <v>0</v>
      </c>
      <c r="BH269" s="95">
        <f t="shared" si="72"/>
        <v>0</v>
      </c>
      <c r="BI269" s="95">
        <f t="shared" si="73"/>
        <v>0</v>
      </c>
      <c r="BJ269" s="13" t="s">
        <v>23</v>
      </c>
      <c r="BK269" s="95">
        <f t="shared" si="74"/>
        <v>0</v>
      </c>
      <c r="BL269" s="13" t="s">
        <v>240</v>
      </c>
      <c r="BM269" s="13" t="s">
        <v>599</v>
      </c>
    </row>
    <row r="270" spans="2:65" s="1" customFormat="1" ht="20.25" customHeight="1">
      <c r="B270" s="120"/>
      <c r="C270" s="157" t="s">
        <v>600</v>
      </c>
      <c r="D270" s="157" t="s">
        <v>301</v>
      </c>
      <c r="E270" s="158" t="s">
        <v>601</v>
      </c>
      <c r="F270" s="427" t="s">
        <v>602</v>
      </c>
      <c r="G270" s="428"/>
      <c r="H270" s="428"/>
      <c r="I270" s="428"/>
      <c r="J270" s="159" t="s">
        <v>218</v>
      </c>
      <c r="K270" s="160">
        <v>1</v>
      </c>
      <c r="L270" s="429">
        <v>0</v>
      </c>
      <c r="M270" s="428"/>
      <c r="N270" s="430">
        <f t="shared" si="65"/>
        <v>0</v>
      </c>
      <c r="O270" s="420"/>
      <c r="P270" s="420"/>
      <c r="Q270" s="420"/>
      <c r="R270" s="122"/>
      <c r="T270" s="154" t="s">
        <v>21</v>
      </c>
      <c r="U270" s="39" t="s">
        <v>47</v>
      </c>
      <c r="V270" s="31"/>
      <c r="W270" s="155">
        <f t="shared" si="66"/>
        <v>0</v>
      </c>
      <c r="X270" s="155">
        <v>0.032</v>
      </c>
      <c r="Y270" s="155">
        <f t="shared" si="67"/>
        <v>0.032</v>
      </c>
      <c r="Z270" s="155">
        <v>0</v>
      </c>
      <c r="AA270" s="156">
        <f t="shared" si="68"/>
        <v>0</v>
      </c>
      <c r="AR270" s="13" t="s">
        <v>304</v>
      </c>
      <c r="AT270" s="13" t="s">
        <v>301</v>
      </c>
      <c r="AU270" s="13" t="s">
        <v>97</v>
      </c>
      <c r="AY270" s="13" t="s">
        <v>155</v>
      </c>
      <c r="BE270" s="95">
        <f t="shared" si="69"/>
        <v>0</v>
      </c>
      <c r="BF270" s="95">
        <f t="shared" si="70"/>
        <v>0</v>
      </c>
      <c r="BG270" s="95">
        <f t="shared" si="71"/>
        <v>0</v>
      </c>
      <c r="BH270" s="95">
        <f t="shared" si="72"/>
        <v>0</v>
      </c>
      <c r="BI270" s="95">
        <f t="shared" si="73"/>
        <v>0</v>
      </c>
      <c r="BJ270" s="13" t="s">
        <v>23</v>
      </c>
      <c r="BK270" s="95">
        <f t="shared" si="74"/>
        <v>0</v>
      </c>
      <c r="BL270" s="13" t="s">
        <v>240</v>
      </c>
      <c r="BM270" s="13" t="s">
        <v>603</v>
      </c>
    </row>
    <row r="271" spans="2:65" s="1" customFormat="1" ht="20.25" customHeight="1">
      <c r="B271" s="120"/>
      <c r="C271" s="157" t="s">
        <v>604</v>
      </c>
      <c r="D271" s="157" t="s">
        <v>301</v>
      </c>
      <c r="E271" s="158" t="s">
        <v>605</v>
      </c>
      <c r="F271" s="427" t="s">
        <v>606</v>
      </c>
      <c r="G271" s="428"/>
      <c r="H271" s="428"/>
      <c r="I271" s="428"/>
      <c r="J271" s="159" t="s">
        <v>218</v>
      </c>
      <c r="K271" s="160">
        <v>1</v>
      </c>
      <c r="L271" s="429">
        <v>0</v>
      </c>
      <c r="M271" s="428"/>
      <c r="N271" s="430">
        <f t="shared" si="65"/>
        <v>0</v>
      </c>
      <c r="O271" s="420"/>
      <c r="P271" s="420"/>
      <c r="Q271" s="420"/>
      <c r="R271" s="122"/>
      <c r="T271" s="154" t="s">
        <v>21</v>
      </c>
      <c r="U271" s="39" t="s">
        <v>47</v>
      </c>
      <c r="V271" s="31"/>
      <c r="W271" s="155">
        <f t="shared" si="66"/>
        <v>0</v>
      </c>
      <c r="X271" s="155">
        <v>0.032</v>
      </c>
      <c r="Y271" s="155">
        <f t="shared" si="67"/>
        <v>0.032</v>
      </c>
      <c r="Z271" s="155">
        <v>0</v>
      </c>
      <c r="AA271" s="156">
        <f t="shared" si="68"/>
        <v>0</v>
      </c>
      <c r="AR271" s="13" t="s">
        <v>304</v>
      </c>
      <c r="AT271" s="13" t="s">
        <v>301</v>
      </c>
      <c r="AU271" s="13" t="s">
        <v>97</v>
      </c>
      <c r="AY271" s="13" t="s">
        <v>155</v>
      </c>
      <c r="BE271" s="95">
        <f t="shared" si="69"/>
        <v>0</v>
      </c>
      <c r="BF271" s="95">
        <f t="shared" si="70"/>
        <v>0</v>
      </c>
      <c r="BG271" s="95">
        <f t="shared" si="71"/>
        <v>0</v>
      </c>
      <c r="BH271" s="95">
        <f t="shared" si="72"/>
        <v>0</v>
      </c>
      <c r="BI271" s="95">
        <f t="shared" si="73"/>
        <v>0</v>
      </c>
      <c r="BJ271" s="13" t="s">
        <v>23</v>
      </c>
      <c r="BK271" s="95">
        <f t="shared" si="74"/>
        <v>0</v>
      </c>
      <c r="BL271" s="13" t="s">
        <v>240</v>
      </c>
      <c r="BM271" s="13" t="s">
        <v>607</v>
      </c>
    </row>
    <row r="272" spans="2:65" s="1" customFormat="1" ht="20.25" customHeight="1">
      <c r="B272" s="120"/>
      <c r="C272" s="157" t="s">
        <v>608</v>
      </c>
      <c r="D272" s="157" t="s">
        <v>301</v>
      </c>
      <c r="E272" s="158" t="s">
        <v>609</v>
      </c>
      <c r="F272" s="427" t="s">
        <v>610</v>
      </c>
      <c r="G272" s="428"/>
      <c r="H272" s="428"/>
      <c r="I272" s="428"/>
      <c r="J272" s="159" t="s">
        <v>218</v>
      </c>
      <c r="K272" s="160">
        <v>1</v>
      </c>
      <c r="L272" s="429">
        <v>0</v>
      </c>
      <c r="M272" s="428"/>
      <c r="N272" s="430">
        <f t="shared" si="65"/>
        <v>0</v>
      </c>
      <c r="O272" s="420"/>
      <c r="P272" s="420"/>
      <c r="Q272" s="420"/>
      <c r="R272" s="122"/>
      <c r="T272" s="154" t="s">
        <v>21</v>
      </c>
      <c r="U272" s="39" t="s">
        <v>47</v>
      </c>
      <c r="V272" s="31"/>
      <c r="W272" s="155">
        <f t="shared" si="66"/>
        <v>0</v>
      </c>
      <c r="X272" s="155">
        <v>0.032</v>
      </c>
      <c r="Y272" s="155">
        <f t="shared" si="67"/>
        <v>0.032</v>
      </c>
      <c r="Z272" s="155">
        <v>0</v>
      </c>
      <c r="AA272" s="156">
        <f t="shared" si="68"/>
        <v>0</v>
      </c>
      <c r="AR272" s="13" t="s">
        <v>304</v>
      </c>
      <c r="AT272" s="13" t="s">
        <v>301</v>
      </c>
      <c r="AU272" s="13" t="s">
        <v>97</v>
      </c>
      <c r="AY272" s="13" t="s">
        <v>155</v>
      </c>
      <c r="BE272" s="95">
        <f t="shared" si="69"/>
        <v>0</v>
      </c>
      <c r="BF272" s="95">
        <f t="shared" si="70"/>
        <v>0</v>
      </c>
      <c r="BG272" s="95">
        <f t="shared" si="71"/>
        <v>0</v>
      </c>
      <c r="BH272" s="95">
        <f t="shared" si="72"/>
        <v>0</v>
      </c>
      <c r="BI272" s="95">
        <f t="shared" si="73"/>
        <v>0</v>
      </c>
      <c r="BJ272" s="13" t="s">
        <v>23</v>
      </c>
      <c r="BK272" s="95">
        <f t="shared" si="74"/>
        <v>0</v>
      </c>
      <c r="BL272" s="13" t="s">
        <v>240</v>
      </c>
      <c r="BM272" s="13" t="s">
        <v>611</v>
      </c>
    </row>
    <row r="273" spans="2:65" s="1" customFormat="1" ht="39.75" customHeight="1">
      <c r="B273" s="120"/>
      <c r="C273" s="150" t="s">
        <v>612</v>
      </c>
      <c r="D273" s="150" t="s">
        <v>157</v>
      </c>
      <c r="E273" s="151" t="s">
        <v>613</v>
      </c>
      <c r="F273" s="419" t="s">
        <v>614</v>
      </c>
      <c r="G273" s="420"/>
      <c r="H273" s="420"/>
      <c r="I273" s="420"/>
      <c r="J273" s="152" t="s">
        <v>218</v>
      </c>
      <c r="K273" s="153">
        <v>1</v>
      </c>
      <c r="L273" s="421">
        <v>0</v>
      </c>
      <c r="M273" s="420"/>
      <c r="N273" s="422">
        <f t="shared" si="65"/>
        <v>0</v>
      </c>
      <c r="O273" s="420"/>
      <c r="P273" s="420"/>
      <c r="Q273" s="420"/>
      <c r="R273" s="122"/>
      <c r="T273" s="154" t="s">
        <v>21</v>
      </c>
      <c r="U273" s="39" t="s">
        <v>47</v>
      </c>
      <c r="V273" s="31"/>
      <c r="W273" s="155">
        <f t="shared" si="66"/>
        <v>0</v>
      </c>
      <c r="X273" s="155">
        <v>0</v>
      </c>
      <c r="Y273" s="155">
        <f t="shared" si="67"/>
        <v>0</v>
      </c>
      <c r="Z273" s="155">
        <v>0</v>
      </c>
      <c r="AA273" s="156">
        <f t="shared" si="68"/>
        <v>0</v>
      </c>
      <c r="AR273" s="13" t="s">
        <v>240</v>
      </c>
      <c r="AT273" s="13" t="s">
        <v>157</v>
      </c>
      <c r="AU273" s="13" t="s">
        <v>97</v>
      </c>
      <c r="AY273" s="13" t="s">
        <v>155</v>
      </c>
      <c r="BE273" s="95">
        <f t="shared" si="69"/>
        <v>0</v>
      </c>
      <c r="BF273" s="95">
        <f t="shared" si="70"/>
        <v>0</v>
      </c>
      <c r="BG273" s="95">
        <f t="shared" si="71"/>
        <v>0</v>
      </c>
      <c r="BH273" s="95">
        <f t="shared" si="72"/>
        <v>0</v>
      </c>
      <c r="BI273" s="95">
        <f t="shared" si="73"/>
        <v>0</v>
      </c>
      <c r="BJ273" s="13" t="s">
        <v>23</v>
      </c>
      <c r="BK273" s="95">
        <f t="shared" si="74"/>
        <v>0</v>
      </c>
      <c r="BL273" s="13" t="s">
        <v>240</v>
      </c>
      <c r="BM273" s="13" t="s">
        <v>615</v>
      </c>
    </row>
    <row r="274" spans="2:65" s="1" customFormat="1" ht="20.25" customHeight="1">
      <c r="B274" s="120"/>
      <c r="C274" s="157" t="s">
        <v>616</v>
      </c>
      <c r="D274" s="157" t="s">
        <v>301</v>
      </c>
      <c r="E274" s="158" t="s">
        <v>617</v>
      </c>
      <c r="F274" s="427" t="s">
        <v>618</v>
      </c>
      <c r="G274" s="428"/>
      <c r="H274" s="428"/>
      <c r="I274" s="428"/>
      <c r="J274" s="159" t="s">
        <v>218</v>
      </c>
      <c r="K274" s="160">
        <v>1</v>
      </c>
      <c r="L274" s="429">
        <v>0</v>
      </c>
      <c r="M274" s="428"/>
      <c r="N274" s="430">
        <f t="shared" si="65"/>
        <v>0</v>
      </c>
      <c r="O274" s="420"/>
      <c r="P274" s="420"/>
      <c r="Q274" s="420"/>
      <c r="R274" s="122"/>
      <c r="T274" s="154" t="s">
        <v>21</v>
      </c>
      <c r="U274" s="39" t="s">
        <v>47</v>
      </c>
      <c r="V274" s="31"/>
      <c r="W274" s="155">
        <f t="shared" si="66"/>
        <v>0</v>
      </c>
      <c r="X274" s="155">
        <v>0.032</v>
      </c>
      <c r="Y274" s="155">
        <f t="shared" si="67"/>
        <v>0.032</v>
      </c>
      <c r="Z274" s="155">
        <v>0</v>
      </c>
      <c r="AA274" s="156">
        <f t="shared" si="68"/>
        <v>0</v>
      </c>
      <c r="AR274" s="13" t="s">
        <v>304</v>
      </c>
      <c r="AT274" s="13" t="s">
        <v>301</v>
      </c>
      <c r="AU274" s="13" t="s">
        <v>97</v>
      </c>
      <c r="AY274" s="13" t="s">
        <v>155</v>
      </c>
      <c r="BE274" s="95">
        <f t="shared" si="69"/>
        <v>0</v>
      </c>
      <c r="BF274" s="95">
        <f t="shared" si="70"/>
        <v>0</v>
      </c>
      <c r="BG274" s="95">
        <f t="shared" si="71"/>
        <v>0</v>
      </c>
      <c r="BH274" s="95">
        <f t="shared" si="72"/>
        <v>0</v>
      </c>
      <c r="BI274" s="95">
        <f t="shared" si="73"/>
        <v>0</v>
      </c>
      <c r="BJ274" s="13" t="s">
        <v>23</v>
      </c>
      <c r="BK274" s="95">
        <f t="shared" si="74"/>
        <v>0</v>
      </c>
      <c r="BL274" s="13" t="s">
        <v>240</v>
      </c>
      <c r="BM274" s="13" t="s">
        <v>619</v>
      </c>
    </row>
    <row r="275" spans="2:65" s="1" customFormat="1" ht="28.5" customHeight="1">
      <c r="B275" s="120"/>
      <c r="C275" s="150" t="s">
        <v>23</v>
      </c>
      <c r="D275" s="150" t="s">
        <v>157</v>
      </c>
      <c r="E275" s="151" t="s">
        <v>620</v>
      </c>
      <c r="F275" s="419" t="s">
        <v>621</v>
      </c>
      <c r="G275" s="420"/>
      <c r="H275" s="420"/>
      <c r="I275" s="420"/>
      <c r="J275" s="152" t="s">
        <v>218</v>
      </c>
      <c r="K275" s="153">
        <v>116</v>
      </c>
      <c r="L275" s="421">
        <v>0</v>
      </c>
      <c r="M275" s="420"/>
      <c r="N275" s="422">
        <f t="shared" si="65"/>
        <v>0</v>
      </c>
      <c r="O275" s="420"/>
      <c r="P275" s="420"/>
      <c r="Q275" s="420"/>
      <c r="R275" s="122"/>
      <c r="T275" s="154" t="s">
        <v>21</v>
      </c>
      <c r="U275" s="39" t="s">
        <v>47</v>
      </c>
      <c r="V275" s="31"/>
      <c r="W275" s="155">
        <f t="shared" si="66"/>
        <v>0</v>
      </c>
      <c r="X275" s="155">
        <v>0</v>
      </c>
      <c r="Y275" s="155">
        <f t="shared" si="67"/>
        <v>0</v>
      </c>
      <c r="Z275" s="155">
        <v>0.024</v>
      </c>
      <c r="AA275" s="156">
        <f t="shared" si="68"/>
        <v>2.7840000000000003</v>
      </c>
      <c r="AR275" s="13" t="s">
        <v>240</v>
      </c>
      <c r="AT275" s="13" t="s">
        <v>157</v>
      </c>
      <c r="AU275" s="13" t="s">
        <v>97</v>
      </c>
      <c r="AY275" s="13" t="s">
        <v>155</v>
      </c>
      <c r="BE275" s="95">
        <f t="shared" si="69"/>
        <v>0</v>
      </c>
      <c r="BF275" s="95">
        <f t="shared" si="70"/>
        <v>0</v>
      </c>
      <c r="BG275" s="95">
        <f t="shared" si="71"/>
        <v>0</v>
      </c>
      <c r="BH275" s="95">
        <f t="shared" si="72"/>
        <v>0</v>
      </c>
      <c r="BI275" s="95">
        <f t="shared" si="73"/>
        <v>0</v>
      </c>
      <c r="BJ275" s="13" t="s">
        <v>23</v>
      </c>
      <c r="BK275" s="95">
        <f t="shared" si="74"/>
        <v>0</v>
      </c>
      <c r="BL275" s="13" t="s">
        <v>240</v>
      </c>
      <c r="BM275" s="13" t="s">
        <v>622</v>
      </c>
    </row>
    <row r="276" spans="2:65" s="1" customFormat="1" ht="28.5" customHeight="1">
      <c r="B276" s="120"/>
      <c r="C276" s="150" t="s">
        <v>623</v>
      </c>
      <c r="D276" s="150" t="s">
        <v>157</v>
      </c>
      <c r="E276" s="151" t="s">
        <v>624</v>
      </c>
      <c r="F276" s="419" t="s">
        <v>625</v>
      </c>
      <c r="G276" s="420"/>
      <c r="H276" s="420"/>
      <c r="I276" s="420"/>
      <c r="J276" s="152" t="s">
        <v>243</v>
      </c>
      <c r="K276" s="153">
        <v>1.208</v>
      </c>
      <c r="L276" s="421">
        <v>0</v>
      </c>
      <c r="M276" s="420"/>
      <c r="N276" s="422">
        <f t="shared" si="65"/>
        <v>0</v>
      </c>
      <c r="O276" s="420"/>
      <c r="P276" s="420"/>
      <c r="Q276" s="420"/>
      <c r="R276" s="122"/>
      <c r="T276" s="154" t="s">
        <v>21</v>
      </c>
      <c r="U276" s="39" t="s">
        <v>47</v>
      </c>
      <c r="V276" s="31"/>
      <c r="W276" s="155">
        <f t="shared" si="66"/>
        <v>0</v>
      </c>
      <c r="X276" s="155">
        <v>0</v>
      </c>
      <c r="Y276" s="155">
        <f t="shared" si="67"/>
        <v>0</v>
      </c>
      <c r="Z276" s="155">
        <v>0</v>
      </c>
      <c r="AA276" s="156">
        <f t="shared" si="68"/>
        <v>0</v>
      </c>
      <c r="AR276" s="13" t="s">
        <v>240</v>
      </c>
      <c r="AT276" s="13" t="s">
        <v>157</v>
      </c>
      <c r="AU276" s="13" t="s">
        <v>97</v>
      </c>
      <c r="AY276" s="13" t="s">
        <v>155</v>
      </c>
      <c r="BE276" s="95">
        <f t="shared" si="69"/>
        <v>0</v>
      </c>
      <c r="BF276" s="95">
        <f t="shared" si="70"/>
        <v>0</v>
      </c>
      <c r="BG276" s="95">
        <f t="shared" si="71"/>
        <v>0</v>
      </c>
      <c r="BH276" s="95">
        <f t="shared" si="72"/>
        <v>0</v>
      </c>
      <c r="BI276" s="95">
        <f t="shared" si="73"/>
        <v>0</v>
      </c>
      <c r="BJ276" s="13" t="s">
        <v>23</v>
      </c>
      <c r="BK276" s="95">
        <f t="shared" si="74"/>
        <v>0</v>
      </c>
      <c r="BL276" s="13" t="s">
        <v>240</v>
      </c>
      <c r="BM276" s="13" t="s">
        <v>626</v>
      </c>
    </row>
    <row r="277" spans="2:63" s="9" customFormat="1" ht="29.25" customHeight="1">
      <c r="B277" s="139"/>
      <c r="C277" s="140"/>
      <c r="D277" s="149" t="s">
        <v>124</v>
      </c>
      <c r="E277" s="149"/>
      <c r="F277" s="149"/>
      <c r="G277" s="149"/>
      <c r="H277" s="149"/>
      <c r="I277" s="149"/>
      <c r="J277" s="149"/>
      <c r="K277" s="149"/>
      <c r="L277" s="149"/>
      <c r="M277" s="149"/>
      <c r="N277" s="412">
        <f>BK277</f>
        <v>0</v>
      </c>
      <c r="O277" s="413"/>
      <c r="P277" s="413"/>
      <c r="Q277" s="413"/>
      <c r="R277" s="142"/>
      <c r="T277" s="143"/>
      <c r="U277" s="140"/>
      <c r="V277" s="140"/>
      <c r="W277" s="144">
        <f>SUM(W278:W286)</f>
        <v>0</v>
      </c>
      <c r="X277" s="140"/>
      <c r="Y277" s="144">
        <f>SUM(Y278:Y286)</f>
        <v>0.9330953</v>
      </c>
      <c r="Z277" s="140"/>
      <c r="AA277" s="145">
        <f>SUM(AA278:AA286)</f>
        <v>0</v>
      </c>
      <c r="AR277" s="146" t="s">
        <v>97</v>
      </c>
      <c r="AT277" s="147" t="s">
        <v>81</v>
      </c>
      <c r="AU277" s="147" t="s">
        <v>23</v>
      </c>
      <c r="AY277" s="146" t="s">
        <v>155</v>
      </c>
      <c r="BK277" s="148">
        <f>SUM(BK278:BK286)</f>
        <v>0</v>
      </c>
    </row>
    <row r="278" spans="2:65" s="1" customFormat="1" ht="39.75" customHeight="1">
      <c r="B278" s="120"/>
      <c r="C278" s="150" t="s">
        <v>627</v>
      </c>
      <c r="D278" s="150" t="s">
        <v>157</v>
      </c>
      <c r="E278" s="151" t="s">
        <v>628</v>
      </c>
      <c r="F278" s="419" t="s">
        <v>629</v>
      </c>
      <c r="G278" s="420"/>
      <c r="H278" s="420"/>
      <c r="I278" s="420"/>
      <c r="J278" s="152" t="s">
        <v>160</v>
      </c>
      <c r="K278" s="153">
        <v>1</v>
      </c>
      <c r="L278" s="421">
        <v>0</v>
      </c>
      <c r="M278" s="420"/>
      <c r="N278" s="422">
        <f aca="true" t="shared" si="75" ref="N278:N286">ROUND(L278*K278,2)</f>
        <v>0</v>
      </c>
      <c r="O278" s="420"/>
      <c r="P278" s="420"/>
      <c r="Q278" s="420"/>
      <c r="R278" s="122"/>
      <c r="T278" s="154" t="s">
        <v>21</v>
      </c>
      <c r="U278" s="39" t="s">
        <v>47</v>
      </c>
      <c r="V278" s="31"/>
      <c r="W278" s="155">
        <f aca="true" t="shared" si="76" ref="W278:W286">V278*K278</f>
        <v>0</v>
      </c>
      <c r="X278" s="155">
        <v>0.00025</v>
      </c>
      <c r="Y278" s="155">
        <f aca="true" t="shared" si="77" ref="Y278:Y286">X278*K278</f>
        <v>0.00025</v>
      </c>
      <c r="Z278" s="155">
        <v>0</v>
      </c>
      <c r="AA278" s="156">
        <f aca="true" t="shared" si="78" ref="AA278:AA286">Z278*K278</f>
        <v>0</v>
      </c>
      <c r="AR278" s="13" t="s">
        <v>240</v>
      </c>
      <c r="AT278" s="13" t="s">
        <v>157</v>
      </c>
      <c r="AU278" s="13" t="s">
        <v>97</v>
      </c>
      <c r="AY278" s="13" t="s">
        <v>155</v>
      </c>
      <c r="BE278" s="95">
        <f aca="true" t="shared" si="79" ref="BE278:BE286">IF(U278="základní",N278,0)</f>
        <v>0</v>
      </c>
      <c r="BF278" s="95">
        <f aca="true" t="shared" si="80" ref="BF278:BF286">IF(U278="snížená",N278,0)</f>
        <v>0</v>
      </c>
      <c r="BG278" s="95">
        <f aca="true" t="shared" si="81" ref="BG278:BG286">IF(U278="zákl. přenesená",N278,0)</f>
        <v>0</v>
      </c>
      <c r="BH278" s="95">
        <f aca="true" t="shared" si="82" ref="BH278:BH286">IF(U278="sníž. přenesená",N278,0)</f>
        <v>0</v>
      </c>
      <c r="BI278" s="95">
        <f aca="true" t="shared" si="83" ref="BI278:BI286">IF(U278="nulová",N278,0)</f>
        <v>0</v>
      </c>
      <c r="BJ278" s="13" t="s">
        <v>23</v>
      </c>
      <c r="BK278" s="95">
        <f aca="true" t="shared" si="84" ref="BK278:BK286">ROUND(L278*K278,2)</f>
        <v>0</v>
      </c>
      <c r="BL278" s="13" t="s">
        <v>240</v>
      </c>
      <c r="BM278" s="13" t="s">
        <v>630</v>
      </c>
    </row>
    <row r="279" spans="2:65" s="1" customFormat="1" ht="28.5" customHeight="1">
      <c r="B279" s="120"/>
      <c r="C279" s="157" t="s">
        <v>631</v>
      </c>
      <c r="D279" s="157" t="s">
        <v>301</v>
      </c>
      <c r="E279" s="158" t="s">
        <v>632</v>
      </c>
      <c r="F279" s="427" t="s">
        <v>633</v>
      </c>
      <c r="G279" s="428"/>
      <c r="H279" s="428"/>
      <c r="I279" s="428"/>
      <c r="J279" s="159" t="s">
        <v>218</v>
      </c>
      <c r="K279" s="160">
        <v>1</v>
      </c>
      <c r="L279" s="429">
        <v>0</v>
      </c>
      <c r="M279" s="428"/>
      <c r="N279" s="430">
        <f t="shared" si="75"/>
        <v>0</v>
      </c>
      <c r="O279" s="420"/>
      <c r="P279" s="420"/>
      <c r="Q279" s="420"/>
      <c r="R279" s="122"/>
      <c r="T279" s="154" t="s">
        <v>21</v>
      </c>
      <c r="U279" s="39" t="s">
        <v>47</v>
      </c>
      <c r="V279" s="31"/>
      <c r="W279" s="155">
        <f t="shared" si="76"/>
        <v>0</v>
      </c>
      <c r="X279" s="155">
        <v>0.031</v>
      </c>
      <c r="Y279" s="155">
        <f t="shared" si="77"/>
        <v>0.031</v>
      </c>
      <c r="Z279" s="155">
        <v>0</v>
      </c>
      <c r="AA279" s="156">
        <f t="shared" si="78"/>
        <v>0</v>
      </c>
      <c r="AR279" s="13" t="s">
        <v>304</v>
      </c>
      <c r="AT279" s="13" t="s">
        <v>301</v>
      </c>
      <c r="AU279" s="13" t="s">
        <v>97</v>
      </c>
      <c r="AY279" s="13" t="s">
        <v>155</v>
      </c>
      <c r="BE279" s="95">
        <f t="shared" si="79"/>
        <v>0</v>
      </c>
      <c r="BF279" s="95">
        <f t="shared" si="80"/>
        <v>0</v>
      </c>
      <c r="BG279" s="95">
        <f t="shared" si="81"/>
        <v>0</v>
      </c>
      <c r="BH279" s="95">
        <f t="shared" si="82"/>
        <v>0</v>
      </c>
      <c r="BI279" s="95">
        <f t="shared" si="83"/>
        <v>0</v>
      </c>
      <c r="BJ279" s="13" t="s">
        <v>23</v>
      </c>
      <c r="BK279" s="95">
        <f t="shared" si="84"/>
        <v>0</v>
      </c>
      <c r="BL279" s="13" t="s">
        <v>240</v>
      </c>
      <c r="BM279" s="13" t="s">
        <v>634</v>
      </c>
    </row>
    <row r="280" spans="2:65" s="1" customFormat="1" ht="39.75" customHeight="1">
      <c r="B280" s="120"/>
      <c r="C280" s="150" t="s">
        <v>635</v>
      </c>
      <c r="D280" s="150" t="s">
        <v>157</v>
      </c>
      <c r="E280" s="151" t="s">
        <v>636</v>
      </c>
      <c r="F280" s="419" t="s">
        <v>637</v>
      </c>
      <c r="G280" s="420"/>
      <c r="H280" s="420"/>
      <c r="I280" s="420"/>
      <c r="J280" s="152" t="s">
        <v>638</v>
      </c>
      <c r="K280" s="153">
        <v>455.6</v>
      </c>
      <c r="L280" s="421">
        <v>0</v>
      </c>
      <c r="M280" s="420"/>
      <c r="N280" s="422">
        <f t="shared" si="75"/>
        <v>0</v>
      </c>
      <c r="O280" s="420"/>
      <c r="P280" s="420"/>
      <c r="Q280" s="420"/>
      <c r="R280" s="122"/>
      <c r="T280" s="154" t="s">
        <v>21</v>
      </c>
      <c r="U280" s="39" t="s">
        <v>47</v>
      </c>
      <c r="V280" s="31"/>
      <c r="W280" s="155">
        <f t="shared" si="76"/>
        <v>0</v>
      </c>
      <c r="X280" s="155">
        <v>6E-05</v>
      </c>
      <c r="Y280" s="155">
        <f t="shared" si="77"/>
        <v>0.027336000000000003</v>
      </c>
      <c r="Z280" s="155">
        <v>0</v>
      </c>
      <c r="AA280" s="156">
        <f t="shared" si="78"/>
        <v>0</v>
      </c>
      <c r="AR280" s="13" t="s">
        <v>240</v>
      </c>
      <c r="AT280" s="13" t="s">
        <v>157</v>
      </c>
      <c r="AU280" s="13" t="s">
        <v>97</v>
      </c>
      <c r="AY280" s="13" t="s">
        <v>155</v>
      </c>
      <c r="BE280" s="95">
        <f t="shared" si="79"/>
        <v>0</v>
      </c>
      <c r="BF280" s="95">
        <f t="shared" si="80"/>
        <v>0</v>
      </c>
      <c r="BG280" s="95">
        <f t="shared" si="81"/>
        <v>0</v>
      </c>
      <c r="BH280" s="95">
        <f t="shared" si="82"/>
        <v>0</v>
      </c>
      <c r="BI280" s="95">
        <f t="shared" si="83"/>
        <v>0</v>
      </c>
      <c r="BJ280" s="13" t="s">
        <v>23</v>
      </c>
      <c r="BK280" s="95">
        <f t="shared" si="84"/>
        <v>0</v>
      </c>
      <c r="BL280" s="13" t="s">
        <v>240</v>
      </c>
      <c r="BM280" s="13" t="s">
        <v>639</v>
      </c>
    </row>
    <row r="281" spans="2:65" s="1" customFormat="1" ht="28.5" customHeight="1">
      <c r="B281" s="120"/>
      <c r="C281" s="157" t="s">
        <v>640</v>
      </c>
      <c r="D281" s="157" t="s">
        <v>301</v>
      </c>
      <c r="E281" s="158" t="s">
        <v>641</v>
      </c>
      <c r="F281" s="427" t="s">
        <v>642</v>
      </c>
      <c r="G281" s="428"/>
      <c r="H281" s="428"/>
      <c r="I281" s="428"/>
      <c r="J281" s="159" t="s">
        <v>243</v>
      </c>
      <c r="K281" s="160">
        <v>0.456</v>
      </c>
      <c r="L281" s="429">
        <v>0</v>
      </c>
      <c r="M281" s="428"/>
      <c r="N281" s="430">
        <f t="shared" si="75"/>
        <v>0</v>
      </c>
      <c r="O281" s="420"/>
      <c r="P281" s="420"/>
      <c r="Q281" s="420"/>
      <c r="R281" s="122"/>
      <c r="T281" s="154" t="s">
        <v>21</v>
      </c>
      <c r="U281" s="39" t="s">
        <v>47</v>
      </c>
      <c r="V281" s="31"/>
      <c r="W281" s="155">
        <f t="shared" si="76"/>
        <v>0</v>
      </c>
      <c r="X281" s="155">
        <v>1</v>
      </c>
      <c r="Y281" s="155">
        <f t="shared" si="77"/>
        <v>0.456</v>
      </c>
      <c r="Z281" s="155">
        <v>0</v>
      </c>
      <c r="AA281" s="156">
        <f t="shared" si="78"/>
        <v>0</v>
      </c>
      <c r="AR281" s="13" t="s">
        <v>304</v>
      </c>
      <c r="AT281" s="13" t="s">
        <v>301</v>
      </c>
      <c r="AU281" s="13" t="s">
        <v>97</v>
      </c>
      <c r="AY281" s="13" t="s">
        <v>155</v>
      </c>
      <c r="BE281" s="95">
        <f t="shared" si="79"/>
        <v>0</v>
      </c>
      <c r="BF281" s="95">
        <f t="shared" si="80"/>
        <v>0</v>
      </c>
      <c r="BG281" s="95">
        <f t="shared" si="81"/>
        <v>0</v>
      </c>
      <c r="BH281" s="95">
        <f t="shared" si="82"/>
        <v>0</v>
      </c>
      <c r="BI281" s="95">
        <f t="shared" si="83"/>
        <v>0</v>
      </c>
      <c r="BJ281" s="13" t="s">
        <v>23</v>
      </c>
      <c r="BK281" s="95">
        <f t="shared" si="84"/>
        <v>0</v>
      </c>
      <c r="BL281" s="13" t="s">
        <v>240</v>
      </c>
      <c r="BM281" s="13" t="s">
        <v>643</v>
      </c>
    </row>
    <row r="282" spans="2:65" s="1" customFormat="1" ht="39.75" customHeight="1">
      <c r="B282" s="120"/>
      <c r="C282" s="150" t="s">
        <v>644</v>
      </c>
      <c r="D282" s="150" t="s">
        <v>157</v>
      </c>
      <c r="E282" s="151" t="s">
        <v>645</v>
      </c>
      <c r="F282" s="419" t="s">
        <v>646</v>
      </c>
      <c r="G282" s="420"/>
      <c r="H282" s="420"/>
      <c r="I282" s="420"/>
      <c r="J282" s="152" t="s">
        <v>638</v>
      </c>
      <c r="K282" s="153">
        <v>157.13</v>
      </c>
      <c r="L282" s="421">
        <v>0</v>
      </c>
      <c r="M282" s="420"/>
      <c r="N282" s="422">
        <f t="shared" si="75"/>
        <v>0</v>
      </c>
      <c r="O282" s="420"/>
      <c r="P282" s="420"/>
      <c r="Q282" s="420"/>
      <c r="R282" s="122"/>
      <c r="T282" s="154" t="s">
        <v>21</v>
      </c>
      <c r="U282" s="39" t="s">
        <v>47</v>
      </c>
      <c r="V282" s="31"/>
      <c r="W282" s="155">
        <f t="shared" si="76"/>
        <v>0</v>
      </c>
      <c r="X282" s="155">
        <v>6E-05</v>
      </c>
      <c r="Y282" s="155">
        <f t="shared" si="77"/>
        <v>0.0094278</v>
      </c>
      <c r="Z282" s="155">
        <v>0</v>
      </c>
      <c r="AA282" s="156">
        <f t="shared" si="78"/>
        <v>0</v>
      </c>
      <c r="AR282" s="13" t="s">
        <v>240</v>
      </c>
      <c r="AT282" s="13" t="s">
        <v>157</v>
      </c>
      <c r="AU282" s="13" t="s">
        <v>97</v>
      </c>
      <c r="AY282" s="13" t="s">
        <v>155</v>
      </c>
      <c r="BE282" s="95">
        <f t="shared" si="79"/>
        <v>0</v>
      </c>
      <c r="BF282" s="95">
        <f t="shared" si="80"/>
        <v>0</v>
      </c>
      <c r="BG282" s="95">
        <f t="shared" si="81"/>
        <v>0</v>
      </c>
      <c r="BH282" s="95">
        <f t="shared" si="82"/>
        <v>0</v>
      </c>
      <c r="BI282" s="95">
        <f t="shared" si="83"/>
        <v>0</v>
      </c>
      <c r="BJ282" s="13" t="s">
        <v>23</v>
      </c>
      <c r="BK282" s="95">
        <f t="shared" si="84"/>
        <v>0</v>
      </c>
      <c r="BL282" s="13" t="s">
        <v>240</v>
      </c>
      <c r="BM282" s="13" t="s">
        <v>647</v>
      </c>
    </row>
    <row r="283" spans="2:65" s="1" customFormat="1" ht="28.5" customHeight="1">
      <c r="B283" s="120"/>
      <c r="C283" s="157" t="s">
        <v>648</v>
      </c>
      <c r="D283" s="157" t="s">
        <v>301</v>
      </c>
      <c r="E283" s="158" t="s">
        <v>649</v>
      </c>
      <c r="F283" s="427" t="s">
        <v>650</v>
      </c>
      <c r="G283" s="428"/>
      <c r="H283" s="428"/>
      <c r="I283" s="428"/>
      <c r="J283" s="159" t="s">
        <v>243</v>
      </c>
      <c r="K283" s="160">
        <v>0.157</v>
      </c>
      <c r="L283" s="429">
        <v>0</v>
      </c>
      <c r="M283" s="428"/>
      <c r="N283" s="430">
        <f t="shared" si="75"/>
        <v>0</v>
      </c>
      <c r="O283" s="420"/>
      <c r="P283" s="420"/>
      <c r="Q283" s="420"/>
      <c r="R283" s="122"/>
      <c r="T283" s="154" t="s">
        <v>21</v>
      </c>
      <c r="U283" s="39" t="s">
        <v>47</v>
      </c>
      <c r="V283" s="31"/>
      <c r="W283" s="155">
        <f t="shared" si="76"/>
        <v>0</v>
      </c>
      <c r="X283" s="155">
        <v>1</v>
      </c>
      <c r="Y283" s="155">
        <f t="shared" si="77"/>
        <v>0.157</v>
      </c>
      <c r="Z283" s="155">
        <v>0</v>
      </c>
      <c r="AA283" s="156">
        <f t="shared" si="78"/>
        <v>0</v>
      </c>
      <c r="AR283" s="13" t="s">
        <v>304</v>
      </c>
      <c r="AT283" s="13" t="s">
        <v>301</v>
      </c>
      <c r="AU283" s="13" t="s">
        <v>97</v>
      </c>
      <c r="AY283" s="13" t="s">
        <v>155</v>
      </c>
      <c r="BE283" s="95">
        <f t="shared" si="79"/>
        <v>0</v>
      </c>
      <c r="BF283" s="95">
        <f t="shared" si="80"/>
        <v>0</v>
      </c>
      <c r="BG283" s="95">
        <f t="shared" si="81"/>
        <v>0</v>
      </c>
      <c r="BH283" s="95">
        <f t="shared" si="82"/>
        <v>0</v>
      </c>
      <c r="BI283" s="95">
        <f t="shared" si="83"/>
        <v>0</v>
      </c>
      <c r="BJ283" s="13" t="s">
        <v>23</v>
      </c>
      <c r="BK283" s="95">
        <f t="shared" si="84"/>
        <v>0</v>
      </c>
      <c r="BL283" s="13" t="s">
        <v>240</v>
      </c>
      <c r="BM283" s="13" t="s">
        <v>651</v>
      </c>
    </row>
    <row r="284" spans="2:65" s="1" customFormat="1" ht="39.75" customHeight="1">
      <c r="B284" s="120"/>
      <c r="C284" s="150" t="s">
        <v>652</v>
      </c>
      <c r="D284" s="150" t="s">
        <v>157</v>
      </c>
      <c r="E284" s="151" t="s">
        <v>653</v>
      </c>
      <c r="F284" s="419" t="s">
        <v>654</v>
      </c>
      <c r="G284" s="420"/>
      <c r="H284" s="420"/>
      <c r="I284" s="420"/>
      <c r="J284" s="152" t="s">
        <v>638</v>
      </c>
      <c r="K284" s="153">
        <v>201.63</v>
      </c>
      <c r="L284" s="421">
        <v>0</v>
      </c>
      <c r="M284" s="420"/>
      <c r="N284" s="422">
        <f t="shared" si="75"/>
        <v>0</v>
      </c>
      <c r="O284" s="420"/>
      <c r="P284" s="420"/>
      <c r="Q284" s="420"/>
      <c r="R284" s="122"/>
      <c r="T284" s="154" t="s">
        <v>21</v>
      </c>
      <c r="U284" s="39" t="s">
        <v>47</v>
      </c>
      <c r="V284" s="31"/>
      <c r="W284" s="155">
        <f t="shared" si="76"/>
        <v>0</v>
      </c>
      <c r="X284" s="155">
        <v>5E-05</v>
      </c>
      <c r="Y284" s="155">
        <f t="shared" si="77"/>
        <v>0.0100815</v>
      </c>
      <c r="Z284" s="155">
        <v>0</v>
      </c>
      <c r="AA284" s="156">
        <f t="shared" si="78"/>
        <v>0</v>
      </c>
      <c r="AR284" s="13" t="s">
        <v>240</v>
      </c>
      <c r="AT284" s="13" t="s">
        <v>157</v>
      </c>
      <c r="AU284" s="13" t="s">
        <v>97</v>
      </c>
      <c r="AY284" s="13" t="s">
        <v>155</v>
      </c>
      <c r="BE284" s="95">
        <f t="shared" si="79"/>
        <v>0</v>
      </c>
      <c r="BF284" s="95">
        <f t="shared" si="80"/>
        <v>0</v>
      </c>
      <c r="BG284" s="95">
        <f t="shared" si="81"/>
        <v>0</v>
      </c>
      <c r="BH284" s="95">
        <f t="shared" si="82"/>
        <v>0</v>
      </c>
      <c r="BI284" s="95">
        <f t="shared" si="83"/>
        <v>0</v>
      </c>
      <c r="BJ284" s="13" t="s">
        <v>23</v>
      </c>
      <c r="BK284" s="95">
        <f t="shared" si="84"/>
        <v>0</v>
      </c>
      <c r="BL284" s="13" t="s">
        <v>240</v>
      </c>
      <c r="BM284" s="13" t="s">
        <v>655</v>
      </c>
    </row>
    <row r="285" spans="2:65" s="1" customFormat="1" ht="28.5" customHeight="1">
      <c r="B285" s="120"/>
      <c r="C285" s="157" t="s">
        <v>656</v>
      </c>
      <c r="D285" s="157" t="s">
        <v>301</v>
      </c>
      <c r="E285" s="158" t="s">
        <v>657</v>
      </c>
      <c r="F285" s="427" t="s">
        <v>658</v>
      </c>
      <c r="G285" s="428"/>
      <c r="H285" s="428"/>
      <c r="I285" s="428"/>
      <c r="J285" s="159" t="s">
        <v>243</v>
      </c>
      <c r="K285" s="160">
        <v>0.242</v>
      </c>
      <c r="L285" s="429">
        <v>0</v>
      </c>
      <c r="M285" s="428"/>
      <c r="N285" s="430">
        <f t="shared" si="75"/>
        <v>0</v>
      </c>
      <c r="O285" s="420"/>
      <c r="P285" s="420"/>
      <c r="Q285" s="420"/>
      <c r="R285" s="122"/>
      <c r="T285" s="154" t="s">
        <v>21</v>
      </c>
      <c r="U285" s="39" t="s">
        <v>47</v>
      </c>
      <c r="V285" s="31"/>
      <c r="W285" s="155">
        <f t="shared" si="76"/>
        <v>0</v>
      </c>
      <c r="X285" s="155">
        <v>1</v>
      </c>
      <c r="Y285" s="155">
        <f t="shared" si="77"/>
        <v>0.242</v>
      </c>
      <c r="Z285" s="155">
        <v>0</v>
      </c>
      <c r="AA285" s="156">
        <f t="shared" si="78"/>
        <v>0</v>
      </c>
      <c r="AR285" s="13" t="s">
        <v>304</v>
      </c>
      <c r="AT285" s="13" t="s">
        <v>301</v>
      </c>
      <c r="AU285" s="13" t="s">
        <v>97</v>
      </c>
      <c r="AY285" s="13" t="s">
        <v>155</v>
      </c>
      <c r="BE285" s="95">
        <f t="shared" si="79"/>
        <v>0</v>
      </c>
      <c r="BF285" s="95">
        <f t="shared" si="80"/>
        <v>0</v>
      </c>
      <c r="BG285" s="95">
        <f t="shared" si="81"/>
        <v>0</v>
      </c>
      <c r="BH285" s="95">
        <f t="shared" si="82"/>
        <v>0</v>
      </c>
      <c r="BI285" s="95">
        <f t="shared" si="83"/>
        <v>0</v>
      </c>
      <c r="BJ285" s="13" t="s">
        <v>23</v>
      </c>
      <c r="BK285" s="95">
        <f t="shared" si="84"/>
        <v>0</v>
      </c>
      <c r="BL285" s="13" t="s">
        <v>240</v>
      </c>
      <c r="BM285" s="13" t="s">
        <v>659</v>
      </c>
    </row>
    <row r="286" spans="2:65" s="1" customFormat="1" ht="28.5" customHeight="1">
      <c r="B286" s="120"/>
      <c r="C286" s="150" t="s">
        <v>660</v>
      </c>
      <c r="D286" s="150" t="s">
        <v>157</v>
      </c>
      <c r="E286" s="151" t="s">
        <v>661</v>
      </c>
      <c r="F286" s="419" t="s">
        <v>662</v>
      </c>
      <c r="G286" s="420"/>
      <c r="H286" s="420"/>
      <c r="I286" s="420"/>
      <c r="J286" s="152" t="s">
        <v>243</v>
      </c>
      <c r="K286" s="153">
        <v>0.933</v>
      </c>
      <c r="L286" s="421">
        <v>0</v>
      </c>
      <c r="M286" s="420"/>
      <c r="N286" s="422">
        <f t="shared" si="75"/>
        <v>0</v>
      </c>
      <c r="O286" s="420"/>
      <c r="P286" s="420"/>
      <c r="Q286" s="420"/>
      <c r="R286" s="122"/>
      <c r="T286" s="154" t="s">
        <v>21</v>
      </c>
      <c r="U286" s="39" t="s">
        <v>47</v>
      </c>
      <c r="V286" s="31"/>
      <c r="W286" s="155">
        <f t="shared" si="76"/>
        <v>0</v>
      </c>
      <c r="X286" s="155">
        <v>0</v>
      </c>
      <c r="Y286" s="155">
        <f t="shared" si="77"/>
        <v>0</v>
      </c>
      <c r="Z286" s="155">
        <v>0</v>
      </c>
      <c r="AA286" s="156">
        <f t="shared" si="78"/>
        <v>0</v>
      </c>
      <c r="AR286" s="13" t="s">
        <v>240</v>
      </c>
      <c r="AT286" s="13" t="s">
        <v>157</v>
      </c>
      <c r="AU286" s="13" t="s">
        <v>97</v>
      </c>
      <c r="AY286" s="13" t="s">
        <v>155</v>
      </c>
      <c r="BE286" s="95">
        <f t="shared" si="79"/>
        <v>0</v>
      </c>
      <c r="BF286" s="95">
        <f t="shared" si="80"/>
        <v>0</v>
      </c>
      <c r="BG286" s="95">
        <f t="shared" si="81"/>
        <v>0</v>
      </c>
      <c r="BH286" s="95">
        <f t="shared" si="82"/>
        <v>0</v>
      </c>
      <c r="BI286" s="95">
        <f t="shared" si="83"/>
        <v>0</v>
      </c>
      <c r="BJ286" s="13" t="s">
        <v>23</v>
      </c>
      <c r="BK286" s="95">
        <f t="shared" si="84"/>
        <v>0</v>
      </c>
      <c r="BL286" s="13" t="s">
        <v>240</v>
      </c>
      <c r="BM286" s="13" t="s">
        <v>663</v>
      </c>
    </row>
    <row r="287" spans="2:63" s="9" customFormat="1" ht="29.25" customHeight="1">
      <c r="B287" s="139"/>
      <c r="C287" s="140"/>
      <c r="D287" s="149" t="s">
        <v>125</v>
      </c>
      <c r="E287" s="149"/>
      <c r="F287" s="149"/>
      <c r="G287" s="149"/>
      <c r="H287" s="149"/>
      <c r="I287" s="149"/>
      <c r="J287" s="149"/>
      <c r="K287" s="149"/>
      <c r="L287" s="149"/>
      <c r="M287" s="149"/>
      <c r="N287" s="412">
        <f>BK287</f>
        <v>0</v>
      </c>
      <c r="O287" s="413"/>
      <c r="P287" s="413"/>
      <c r="Q287" s="413"/>
      <c r="R287" s="142"/>
      <c r="T287" s="143"/>
      <c r="U287" s="140"/>
      <c r="V287" s="140"/>
      <c r="W287" s="144">
        <f>SUM(W288:W290)</f>
        <v>0</v>
      </c>
      <c r="X287" s="140"/>
      <c r="Y287" s="144">
        <f>SUM(Y288:Y290)</f>
        <v>7.7293062</v>
      </c>
      <c r="Z287" s="140"/>
      <c r="AA287" s="145">
        <f>SUM(AA288:AA290)</f>
        <v>0</v>
      </c>
      <c r="AR287" s="146" t="s">
        <v>97</v>
      </c>
      <c r="AT287" s="147" t="s">
        <v>81</v>
      </c>
      <c r="AU287" s="147" t="s">
        <v>23</v>
      </c>
      <c r="AY287" s="146" t="s">
        <v>155</v>
      </c>
      <c r="BK287" s="148">
        <f>SUM(BK288:BK290)</f>
        <v>0</v>
      </c>
    </row>
    <row r="288" spans="2:65" s="1" customFormat="1" ht="28.5" customHeight="1">
      <c r="B288" s="120"/>
      <c r="C288" s="150" t="s">
        <v>664</v>
      </c>
      <c r="D288" s="150" t="s">
        <v>157</v>
      </c>
      <c r="E288" s="151" t="s">
        <v>665</v>
      </c>
      <c r="F288" s="419" t="s">
        <v>666</v>
      </c>
      <c r="G288" s="420"/>
      <c r="H288" s="420"/>
      <c r="I288" s="420"/>
      <c r="J288" s="152" t="s">
        <v>160</v>
      </c>
      <c r="K288" s="153">
        <v>133.98</v>
      </c>
      <c r="L288" s="421">
        <v>0</v>
      </c>
      <c r="M288" s="420"/>
      <c r="N288" s="422">
        <f>ROUND(L288*K288,2)</f>
        <v>0</v>
      </c>
      <c r="O288" s="420"/>
      <c r="P288" s="420"/>
      <c r="Q288" s="420"/>
      <c r="R288" s="122"/>
      <c r="T288" s="154" t="s">
        <v>21</v>
      </c>
      <c r="U288" s="39" t="s">
        <v>47</v>
      </c>
      <c r="V288" s="31"/>
      <c r="W288" s="155">
        <f>V288*K288</f>
        <v>0</v>
      </c>
      <c r="X288" s="155">
        <v>0.03767</v>
      </c>
      <c r="Y288" s="155">
        <f>X288*K288</f>
        <v>5.0470266</v>
      </c>
      <c r="Z288" s="155">
        <v>0</v>
      </c>
      <c r="AA288" s="156">
        <f>Z288*K288</f>
        <v>0</v>
      </c>
      <c r="AR288" s="13" t="s">
        <v>240</v>
      </c>
      <c r="AT288" s="13" t="s">
        <v>157</v>
      </c>
      <c r="AU288" s="13" t="s">
        <v>97</v>
      </c>
      <c r="AY288" s="13" t="s">
        <v>155</v>
      </c>
      <c r="BE288" s="95">
        <f>IF(U288="základní",N288,0)</f>
        <v>0</v>
      </c>
      <c r="BF288" s="95">
        <f>IF(U288="snížená",N288,0)</f>
        <v>0</v>
      </c>
      <c r="BG288" s="95">
        <f>IF(U288="zákl. přenesená",N288,0)</f>
        <v>0</v>
      </c>
      <c r="BH288" s="95">
        <f>IF(U288="sníž. přenesená",N288,0)</f>
        <v>0</v>
      </c>
      <c r="BI288" s="95">
        <f>IF(U288="nulová",N288,0)</f>
        <v>0</v>
      </c>
      <c r="BJ288" s="13" t="s">
        <v>23</v>
      </c>
      <c r="BK288" s="95">
        <f>ROUND(L288*K288,2)</f>
        <v>0</v>
      </c>
      <c r="BL288" s="13" t="s">
        <v>240</v>
      </c>
      <c r="BM288" s="13" t="s">
        <v>667</v>
      </c>
    </row>
    <row r="289" spans="2:65" s="1" customFormat="1" ht="20.25" customHeight="1">
      <c r="B289" s="120"/>
      <c r="C289" s="157" t="s">
        <v>668</v>
      </c>
      <c r="D289" s="157" t="s">
        <v>301</v>
      </c>
      <c r="E289" s="158" t="s">
        <v>669</v>
      </c>
      <c r="F289" s="427" t="s">
        <v>670</v>
      </c>
      <c r="G289" s="428"/>
      <c r="H289" s="428"/>
      <c r="I289" s="428"/>
      <c r="J289" s="159" t="s">
        <v>160</v>
      </c>
      <c r="K289" s="160">
        <v>147.378</v>
      </c>
      <c r="L289" s="429">
        <v>0</v>
      </c>
      <c r="M289" s="428"/>
      <c r="N289" s="430">
        <f>ROUND(L289*K289,2)</f>
        <v>0</v>
      </c>
      <c r="O289" s="420"/>
      <c r="P289" s="420"/>
      <c r="Q289" s="420"/>
      <c r="R289" s="122"/>
      <c r="T289" s="154" t="s">
        <v>21</v>
      </c>
      <c r="U289" s="39" t="s">
        <v>47</v>
      </c>
      <c r="V289" s="31"/>
      <c r="W289" s="155">
        <f>V289*K289</f>
        <v>0</v>
      </c>
      <c r="X289" s="155">
        <v>0.0182</v>
      </c>
      <c r="Y289" s="155">
        <f>X289*K289</f>
        <v>2.6822795999999998</v>
      </c>
      <c r="Z289" s="155">
        <v>0</v>
      </c>
      <c r="AA289" s="156">
        <f>Z289*K289</f>
        <v>0</v>
      </c>
      <c r="AR289" s="13" t="s">
        <v>304</v>
      </c>
      <c r="AT289" s="13" t="s">
        <v>301</v>
      </c>
      <c r="AU289" s="13" t="s">
        <v>97</v>
      </c>
      <c r="AY289" s="13" t="s">
        <v>155</v>
      </c>
      <c r="BE289" s="95">
        <f>IF(U289="základní",N289,0)</f>
        <v>0</v>
      </c>
      <c r="BF289" s="95">
        <f>IF(U289="snížená",N289,0)</f>
        <v>0</v>
      </c>
      <c r="BG289" s="95">
        <f>IF(U289="zákl. přenesená",N289,0)</f>
        <v>0</v>
      </c>
      <c r="BH289" s="95">
        <f>IF(U289="sníž. přenesená",N289,0)</f>
        <v>0</v>
      </c>
      <c r="BI289" s="95">
        <f>IF(U289="nulová",N289,0)</f>
        <v>0</v>
      </c>
      <c r="BJ289" s="13" t="s">
        <v>23</v>
      </c>
      <c r="BK289" s="95">
        <f>ROUND(L289*K289,2)</f>
        <v>0</v>
      </c>
      <c r="BL289" s="13" t="s">
        <v>240</v>
      </c>
      <c r="BM289" s="13" t="s">
        <v>671</v>
      </c>
    </row>
    <row r="290" spans="2:65" s="1" customFormat="1" ht="28.5" customHeight="1">
      <c r="B290" s="120"/>
      <c r="C290" s="150" t="s">
        <v>672</v>
      </c>
      <c r="D290" s="150" t="s">
        <v>157</v>
      </c>
      <c r="E290" s="151" t="s">
        <v>673</v>
      </c>
      <c r="F290" s="419" t="s">
        <v>674</v>
      </c>
      <c r="G290" s="420"/>
      <c r="H290" s="420"/>
      <c r="I290" s="420"/>
      <c r="J290" s="152" t="s">
        <v>243</v>
      </c>
      <c r="K290" s="153">
        <v>7.729</v>
      </c>
      <c r="L290" s="421">
        <v>0</v>
      </c>
      <c r="M290" s="420"/>
      <c r="N290" s="422">
        <f>ROUND(L290*K290,2)</f>
        <v>0</v>
      </c>
      <c r="O290" s="420"/>
      <c r="P290" s="420"/>
      <c r="Q290" s="420"/>
      <c r="R290" s="122"/>
      <c r="T290" s="154" t="s">
        <v>21</v>
      </c>
      <c r="U290" s="39" t="s">
        <v>47</v>
      </c>
      <c r="V290" s="31"/>
      <c r="W290" s="155">
        <f>V290*K290</f>
        <v>0</v>
      </c>
      <c r="X290" s="155">
        <v>0</v>
      </c>
      <c r="Y290" s="155">
        <f>X290*K290</f>
        <v>0</v>
      </c>
      <c r="Z290" s="155">
        <v>0</v>
      </c>
      <c r="AA290" s="156">
        <f>Z290*K290</f>
        <v>0</v>
      </c>
      <c r="AR290" s="13" t="s">
        <v>240</v>
      </c>
      <c r="AT290" s="13" t="s">
        <v>157</v>
      </c>
      <c r="AU290" s="13" t="s">
        <v>97</v>
      </c>
      <c r="AY290" s="13" t="s">
        <v>155</v>
      </c>
      <c r="BE290" s="95">
        <f>IF(U290="základní",N290,0)</f>
        <v>0</v>
      </c>
      <c r="BF290" s="95">
        <f>IF(U290="snížená",N290,0)</f>
        <v>0</v>
      </c>
      <c r="BG290" s="95">
        <f>IF(U290="zákl. přenesená",N290,0)</f>
        <v>0</v>
      </c>
      <c r="BH290" s="95">
        <f>IF(U290="sníž. přenesená",N290,0)</f>
        <v>0</v>
      </c>
      <c r="BI290" s="95">
        <f>IF(U290="nulová",N290,0)</f>
        <v>0</v>
      </c>
      <c r="BJ290" s="13" t="s">
        <v>23</v>
      </c>
      <c r="BK290" s="95">
        <f>ROUND(L290*K290,2)</f>
        <v>0</v>
      </c>
      <c r="BL290" s="13" t="s">
        <v>240</v>
      </c>
      <c r="BM290" s="13" t="s">
        <v>675</v>
      </c>
    </row>
    <row r="291" spans="2:63" s="9" customFormat="1" ht="29.25" customHeight="1">
      <c r="B291" s="139"/>
      <c r="C291" s="140"/>
      <c r="D291" s="149" t="s">
        <v>126</v>
      </c>
      <c r="E291" s="149"/>
      <c r="F291" s="149"/>
      <c r="G291" s="149"/>
      <c r="H291" s="149"/>
      <c r="I291" s="149"/>
      <c r="J291" s="149"/>
      <c r="K291" s="149"/>
      <c r="L291" s="149"/>
      <c r="M291" s="149"/>
      <c r="N291" s="412">
        <f>BK291</f>
        <v>0</v>
      </c>
      <c r="O291" s="413"/>
      <c r="P291" s="413"/>
      <c r="Q291" s="413"/>
      <c r="R291" s="142"/>
      <c r="T291" s="143"/>
      <c r="U291" s="140"/>
      <c r="V291" s="140"/>
      <c r="W291" s="144">
        <f>SUM(W292:W299)</f>
        <v>0</v>
      </c>
      <c r="X291" s="140"/>
      <c r="Y291" s="144">
        <f>SUM(Y292:Y299)</f>
        <v>4.99604563</v>
      </c>
      <c r="Z291" s="140"/>
      <c r="AA291" s="145">
        <f>SUM(AA292:AA299)</f>
        <v>4.0268500000000005</v>
      </c>
      <c r="AR291" s="146" t="s">
        <v>97</v>
      </c>
      <c r="AT291" s="147" t="s">
        <v>81</v>
      </c>
      <c r="AU291" s="147" t="s">
        <v>23</v>
      </c>
      <c r="AY291" s="146" t="s">
        <v>155</v>
      </c>
      <c r="BK291" s="148">
        <f>SUM(BK292:BK299)</f>
        <v>0</v>
      </c>
    </row>
    <row r="292" spans="2:65" s="1" customFormat="1" ht="28.5" customHeight="1">
      <c r="B292" s="120"/>
      <c r="C292" s="150" t="s">
        <v>676</v>
      </c>
      <c r="D292" s="150" t="s">
        <v>157</v>
      </c>
      <c r="E292" s="151" t="s">
        <v>677</v>
      </c>
      <c r="F292" s="419" t="s">
        <v>678</v>
      </c>
      <c r="G292" s="420"/>
      <c r="H292" s="420"/>
      <c r="I292" s="420"/>
      <c r="J292" s="152" t="s">
        <v>160</v>
      </c>
      <c r="K292" s="153">
        <v>1610.74</v>
      </c>
      <c r="L292" s="421">
        <v>0</v>
      </c>
      <c r="M292" s="420"/>
      <c r="N292" s="422">
        <f aca="true" t="shared" si="85" ref="N292:N299">ROUND(L292*K292,2)</f>
        <v>0</v>
      </c>
      <c r="O292" s="420"/>
      <c r="P292" s="420"/>
      <c r="Q292" s="420"/>
      <c r="R292" s="122"/>
      <c r="T292" s="154" t="s">
        <v>21</v>
      </c>
      <c r="U292" s="39" t="s">
        <v>47</v>
      </c>
      <c r="V292" s="31"/>
      <c r="W292" s="155">
        <f aca="true" t="shared" si="86" ref="W292:W299">V292*K292</f>
        <v>0</v>
      </c>
      <c r="X292" s="155">
        <v>0</v>
      </c>
      <c r="Y292" s="155">
        <f aca="true" t="shared" si="87" ref="Y292:Y299">X292*K292</f>
        <v>0</v>
      </c>
      <c r="Z292" s="155">
        <v>0.0025</v>
      </c>
      <c r="AA292" s="156">
        <f aca="true" t="shared" si="88" ref="AA292:AA299">Z292*K292</f>
        <v>4.0268500000000005</v>
      </c>
      <c r="AR292" s="13" t="s">
        <v>240</v>
      </c>
      <c r="AT292" s="13" t="s">
        <v>157</v>
      </c>
      <c r="AU292" s="13" t="s">
        <v>97</v>
      </c>
      <c r="AY292" s="13" t="s">
        <v>155</v>
      </c>
      <c r="BE292" s="95">
        <f aca="true" t="shared" si="89" ref="BE292:BE299">IF(U292="základní",N292,0)</f>
        <v>0</v>
      </c>
      <c r="BF292" s="95">
        <f aca="true" t="shared" si="90" ref="BF292:BF299">IF(U292="snížená",N292,0)</f>
        <v>0</v>
      </c>
      <c r="BG292" s="95">
        <f aca="true" t="shared" si="91" ref="BG292:BG299">IF(U292="zákl. přenesená",N292,0)</f>
        <v>0</v>
      </c>
      <c r="BH292" s="95">
        <f aca="true" t="shared" si="92" ref="BH292:BH299">IF(U292="sníž. přenesená",N292,0)</f>
        <v>0</v>
      </c>
      <c r="BI292" s="95">
        <f aca="true" t="shared" si="93" ref="BI292:BI299">IF(U292="nulová",N292,0)</f>
        <v>0</v>
      </c>
      <c r="BJ292" s="13" t="s">
        <v>23</v>
      </c>
      <c r="BK292" s="95">
        <f aca="true" t="shared" si="94" ref="BK292:BK299">ROUND(L292*K292,2)</f>
        <v>0</v>
      </c>
      <c r="BL292" s="13" t="s">
        <v>240</v>
      </c>
      <c r="BM292" s="13" t="s">
        <v>679</v>
      </c>
    </row>
    <row r="293" spans="2:65" s="1" customFormat="1" ht="20.25" customHeight="1">
      <c r="B293" s="120"/>
      <c r="C293" s="150" t="s">
        <v>680</v>
      </c>
      <c r="D293" s="150" t="s">
        <v>157</v>
      </c>
      <c r="E293" s="151" t="s">
        <v>681</v>
      </c>
      <c r="F293" s="419" t="s">
        <v>682</v>
      </c>
      <c r="G293" s="420"/>
      <c r="H293" s="420"/>
      <c r="I293" s="420"/>
      <c r="J293" s="152" t="s">
        <v>160</v>
      </c>
      <c r="K293" s="153">
        <v>1078.17</v>
      </c>
      <c r="L293" s="421">
        <v>0</v>
      </c>
      <c r="M293" s="420"/>
      <c r="N293" s="422">
        <f t="shared" si="85"/>
        <v>0</v>
      </c>
      <c r="O293" s="420"/>
      <c r="P293" s="420"/>
      <c r="Q293" s="420"/>
      <c r="R293" s="122"/>
      <c r="T293" s="154" t="s">
        <v>21</v>
      </c>
      <c r="U293" s="39" t="s">
        <v>47</v>
      </c>
      <c r="V293" s="31"/>
      <c r="W293" s="155">
        <f t="shared" si="86"/>
        <v>0</v>
      </c>
      <c r="X293" s="155">
        <v>0.0005</v>
      </c>
      <c r="Y293" s="155">
        <f t="shared" si="87"/>
        <v>0.539085</v>
      </c>
      <c r="Z293" s="155">
        <v>0</v>
      </c>
      <c r="AA293" s="156">
        <f t="shared" si="88"/>
        <v>0</v>
      </c>
      <c r="AR293" s="13" t="s">
        <v>240</v>
      </c>
      <c r="AT293" s="13" t="s">
        <v>157</v>
      </c>
      <c r="AU293" s="13" t="s">
        <v>97</v>
      </c>
      <c r="AY293" s="13" t="s">
        <v>155</v>
      </c>
      <c r="BE293" s="95">
        <f t="shared" si="89"/>
        <v>0</v>
      </c>
      <c r="BF293" s="95">
        <f t="shared" si="90"/>
        <v>0</v>
      </c>
      <c r="BG293" s="95">
        <f t="shared" si="91"/>
        <v>0</v>
      </c>
      <c r="BH293" s="95">
        <f t="shared" si="92"/>
        <v>0</v>
      </c>
      <c r="BI293" s="95">
        <f t="shared" si="93"/>
        <v>0</v>
      </c>
      <c r="BJ293" s="13" t="s">
        <v>23</v>
      </c>
      <c r="BK293" s="95">
        <f t="shared" si="94"/>
        <v>0</v>
      </c>
      <c r="BL293" s="13" t="s">
        <v>240</v>
      </c>
      <c r="BM293" s="13" t="s">
        <v>683</v>
      </c>
    </row>
    <row r="294" spans="2:65" s="1" customFormat="1" ht="20.25" customHeight="1">
      <c r="B294" s="120"/>
      <c r="C294" s="157" t="s">
        <v>684</v>
      </c>
      <c r="D294" s="157" t="s">
        <v>301</v>
      </c>
      <c r="E294" s="158" t="s">
        <v>685</v>
      </c>
      <c r="F294" s="427" t="s">
        <v>686</v>
      </c>
      <c r="G294" s="428"/>
      <c r="H294" s="428"/>
      <c r="I294" s="428"/>
      <c r="J294" s="159" t="s">
        <v>160</v>
      </c>
      <c r="K294" s="160">
        <v>1185.987</v>
      </c>
      <c r="L294" s="429">
        <v>0</v>
      </c>
      <c r="M294" s="428"/>
      <c r="N294" s="430">
        <f t="shared" si="85"/>
        <v>0</v>
      </c>
      <c r="O294" s="420"/>
      <c r="P294" s="420"/>
      <c r="Q294" s="420"/>
      <c r="R294" s="122"/>
      <c r="T294" s="154" t="s">
        <v>21</v>
      </c>
      <c r="U294" s="39" t="s">
        <v>47</v>
      </c>
      <c r="V294" s="31"/>
      <c r="W294" s="155">
        <f t="shared" si="86"/>
        <v>0</v>
      </c>
      <c r="X294" s="155">
        <v>0.0022</v>
      </c>
      <c r="Y294" s="155">
        <f t="shared" si="87"/>
        <v>2.6091714</v>
      </c>
      <c r="Z294" s="155">
        <v>0</v>
      </c>
      <c r="AA294" s="156">
        <f t="shared" si="88"/>
        <v>0</v>
      </c>
      <c r="AR294" s="13" t="s">
        <v>304</v>
      </c>
      <c r="AT294" s="13" t="s">
        <v>301</v>
      </c>
      <c r="AU294" s="13" t="s">
        <v>97</v>
      </c>
      <c r="AY294" s="13" t="s">
        <v>155</v>
      </c>
      <c r="BE294" s="95">
        <f t="shared" si="89"/>
        <v>0</v>
      </c>
      <c r="BF294" s="95">
        <f t="shared" si="90"/>
        <v>0</v>
      </c>
      <c r="BG294" s="95">
        <f t="shared" si="91"/>
        <v>0</v>
      </c>
      <c r="BH294" s="95">
        <f t="shared" si="92"/>
        <v>0</v>
      </c>
      <c r="BI294" s="95">
        <f t="shared" si="93"/>
        <v>0</v>
      </c>
      <c r="BJ294" s="13" t="s">
        <v>23</v>
      </c>
      <c r="BK294" s="95">
        <f t="shared" si="94"/>
        <v>0</v>
      </c>
      <c r="BL294" s="13" t="s">
        <v>240</v>
      </c>
      <c r="BM294" s="13" t="s">
        <v>687</v>
      </c>
    </row>
    <row r="295" spans="2:65" s="1" customFormat="1" ht="20.25" customHeight="1">
      <c r="B295" s="120"/>
      <c r="C295" s="150" t="s">
        <v>688</v>
      </c>
      <c r="D295" s="150" t="s">
        <v>157</v>
      </c>
      <c r="E295" s="151" t="s">
        <v>689</v>
      </c>
      <c r="F295" s="419" t="s">
        <v>690</v>
      </c>
      <c r="G295" s="420"/>
      <c r="H295" s="420"/>
      <c r="I295" s="420"/>
      <c r="J295" s="152" t="s">
        <v>160</v>
      </c>
      <c r="K295" s="153">
        <v>354.38</v>
      </c>
      <c r="L295" s="421">
        <v>0</v>
      </c>
      <c r="M295" s="420"/>
      <c r="N295" s="422">
        <f t="shared" si="85"/>
        <v>0</v>
      </c>
      <c r="O295" s="420"/>
      <c r="P295" s="420"/>
      <c r="Q295" s="420"/>
      <c r="R295" s="122"/>
      <c r="T295" s="154" t="s">
        <v>21</v>
      </c>
      <c r="U295" s="39" t="s">
        <v>47</v>
      </c>
      <c r="V295" s="31"/>
      <c r="W295" s="155">
        <f t="shared" si="86"/>
        <v>0</v>
      </c>
      <c r="X295" s="155">
        <v>0.0002</v>
      </c>
      <c r="Y295" s="155">
        <f t="shared" si="87"/>
        <v>0.07087600000000001</v>
      </c>
      <c r="Z295" s="155">
        <v>0</v>
      </c>
      <c r="AA295" s="156">
        <f t="shared" si="88"/>
        <v>0</v>
      </c>
      <c r="AR295" s="13" t="s">
        <v>240</v>
      </c>
      <c r="AT295" s="13" t="s">
        <v>157</v>
      </c>
      <c r="AU295" s="13" t="s">
        <v>97</v>
      </c>
      <c r="AY295" s="13" t="s">
        <v>155</v>
      </c>
      <c r="BE295" s="95">
        <f t="shared" si="89"/>
        <v>0</v>
      </c>
      <c r="BF295" s="95">
        <f t="shared" si="90"/>
        <v>0</v>
      </c>
      <c r="BG295" s="95">
        <f t="shared" si="91"/>
        <v>0</v>
      </c>
      <c r="BH295" s="95">
        <f t="shared" si="92"/>
        <v>0</v>
      </c>
      <c r="BI295" s="95">
        <f t="shared" si="93"/>
        <v>0</v>
      </c>
      <c r="BJ295" s="13" t="s">
        <v>23</v>
      </c>
      <c r="BK295" s="95">
        <f t="shared" si="94"/>
        <v>0</v>
      </c>
      <c r="BL295" s="13" t="s">
        <v>240</v>
      </c>
      <c r="BM295" s="13" t="s">
        <v>691</v>
      </c>
    </row>
    <row r="296" spans="2:65" s="1" customFormat="1" ht="28.5" customHeight="1">
      <c r="B296" s="120"/>
      <c r="C296" s="157" t="s">
        <v>692</v>
      </c>
      <c r="D296" s="157" t="s">
        <v>301</v>
      </c>
      <c r="E296" s="158" t="s">
        <v>693</v>
      </c>
      <c r="F296" s="427" t="s">
        <v>694</v>
      </c>
      <c r="G296" s="428"/>
      <c r="H296" s="428"/>
      <c r="I296" s="428"/>
      <c r="J296" s="159" t="s">
        <v>160</v>
      </c>
      <c r="K296" s="160">
        <v>389.818</v>
      </c>
      <c r="L296" s="429">
        <v>0</v>
      </c>
      <c r="M296" s="428"/>
      <c r="N296" s="430">
        <f t="shared" si="85"/>
        <v>0</v>
      </c>
      <c r="O296" s="420"/>
      <c r="P296" s="420"/>
      <c r="Q296" s="420"/>
      <c r="R296" s="122"/>
      <c r="T296" s="154" t="s">
        <v>21</v>
      </c>
      <c r="U296" s="39" t="s">
        <v>47</v>
      </c>
      <c r="V296" s="31"/>
      <c r="W296" s="155">
        <f t="shared" si="86"/>
        <v>0</v>
      </c>
      <c r="X296" s="155">
        <v>0.00435</v>
      </c>
      <c r="Y296" s="155">
        <f t="shared" si="87"/>
        <v>1.6957082999999997</v>
      </c>
      <c r="Z296" s="155">
        <v>0</v>
      </c>
      <c r="AA296" s="156">
        <f t="shared" si="88"/>
        <v>0</v>
      </c>
      <c r="AR296" s="13" t="s">
        <v>304</v>
      </c>
      <c r="AT296" s="13" t="s">
        <v>301</v>
      </c>
      <c r="AU296" s="13" t="s">
        <v>97</v>
      </c>
      <c r="AY296" s="13" t="s">
        <v>155</v>
      </c>
      <c r="BE296" s="95">
        <f t="shared" si="89"/>
        <v>0</v>
      </c>
      <c r="BF296" s="95">
        <f t="shared" si="90"/>
        <v>0</v>
      </c>
      <c r="BG296" s="95">
        <f t="shared" si="91"/>
        <v>0</v>
      </c>
      <c r="BH296" s="95">
        <f t="shared" si="92"/>
        <v>0</v>
      </c>
      <c r="BI296" s="95">
        <f t="shared" si="93"/>
        <v>0</v>
      </c>
      <c r="BJ296" s="13" t="s">
        <v>23</v>
      </c>
      <c r="BK296" s="95">
        <f t="shared" si="94"/>
        <v>0</v>
      </c>
      <c r="BL296" s="13" t="s">
        <v>240</v>
      </c>
      <c r="BM296" s="13" t="s">
        <v>695</v>
      </c>
    </row>
    <row r="297" spans="2:65" s="1" customFormat="1" ht="28.5" customHeight="1">
      <c r="B297" s="120"/>
      <c r="C297" s="150" t="s">
        <v>696</v>
      </c>
      <c r="D297" s="150" t="s">
        <v>157</v>
      </c>
      <c r="E297" s="151" t="s">
        <v>697</v>
      </c>
      <c r="F297" s="419" t="s">
        <v>698</v>
      </c>
      <c r="G297" s="420"/>
      <c r="H297" s="420"/>
      <c r="I297" s="420"/>
      <c r="J297" s="152" t="s">
        <v>160</v>
      </c>
      <c r="K297" s="153">
        <v>23.49</v>
      </c>
      <c r="L297" s="421">
        <v>0</v>
      </c>
      <c r="M297" s="420"/>
      <c r="N297" s="422">
        <f t="shared" si="85"/>
        <v>0</v>
      </c>
      <c r="O297" s="420"/>
      <c r="P297" s="420"/>
      <c r="Q297" s="420"/>
      <c r="R297" s="122"/>
      <c r="T297" s="154" t="s">
        <v>21</v>
      </c>
      <c r="U297" s="39" t="s">
        <v>47</v>
      </c>
      <c r="V297" s="31"/>
      <c r="W297" s="155">
        <f t="shared" si="86"/>
        <v>0</v>
      </c>
      <c r="X297" s="155">
        <v>0.0003</v>
      </c>
      <c r="Y297" s="155">
        <f t="shared" si="87"/>
        <v>0.007046999999999999</v>
      </c>
      <c r="Z297" s="155">
        <v>0</v>
      </c>
      <c r="AA297" s="156">
        <f t="shared" si="88"/>
        <v>0</v>
      </c>
      <c r="AR297" s="13" t="s">
        <v>240</v>
      </c>
      <c r="AT297" s="13" t="s">
        <v>157</v>
      </c>
      <c r="AU297" s="13" t="s">
        <v>97</v>
      </c>
      <c r="AY297" s="13" t="s">
        <v>155</v>
      </c>
      <c r="BE297" s="95">
        <f t="shared" si="89"/>
        <v>0</v>
      </c>
      <c r="BF297" s="95">
        <f t="shared" si="90"/>
        <v>0</v>
      </c>
      <c r="BG297" s="95">
        <f t="shared" si="91"/>
        <v>0</v>
      </c>
      <c r="BH297" s="95">
        <f t="shared" si="92"/>
        <v>0</v>
      </c>
      <c r="BI297" s="95">
        <f t="shared" si="93"/>
        <v>0</v>
      </c>
      <c r="BJ297" s="13" t="s">
        <v>23</v>
      </c>
      <c r="BK297" s="95">
        <f t="shared" si="94"/>
        <v>0</v>
      </c>
      <c r="BL297" s="13" t="s">
        <v>240</v>
      </c>
      <c r="BM297" s="13" t="s">
        <v>699</v>
      </c>
    </row>
    <row r="298" spans="2:65" s="1" customFormat="1" ht="51" customHeight="1">
      <c r="B298" s="120"/>
      <c r="C298" s="157" t="s">
        <v>700</v>
      </c>
      <c r="D298" s="157" t="s">
        <v>301</v>
      </c>
      <c r="E298" s="158" t="s">
        <v>701</v>
      </c>
      <c r="F298" s="427" t="s">
        <v>702</v>
      </c>
      <c r="G298" s="428"/>
      <c r="H298" s="428"/>
      <c r="I298" s="428"/>
      <c r="J298" s="159" t="s">
        <v>160</v>
      </c>
      <c r="K298" s="160">
        <v>25.839</v>
      </c>
      <c r="L298" s="429">
        <v>0</v>
      </c>
      <c r="M298" s="428"/>
      <c r="N298" s="430">
        <f t="shared" si="85"/>
        <v>0</v>
      </c>
      <c r="O298" s="420"/>
      <c r="P298" s="420"/>
      <c r="Q298" s="420"/>
      <c r="R298" s="122"/>
      <c r="T298" s="154" t="s">
        <v>21</v>
      </c>
      <c r="U298" s="39" t="s">
        <v>47</v>
      </c>
      <c r="V298" s="31"/>
      <c r="W298" s="155">
        <f t="shared" si="86"/>
        <v>0</v>
      </c>
      <c r="X298" s="155">
        <v>0.00287</v>
      </c>
      <c r="Y298" s="155">
        <f t="shared" si="87"/>
        <v>0.07415793</v>
      </c>
      <c r="Z298" s="155">
        <v>0</v>
      </c>
      <c r="AA298" s="156">
        <f t="shared" si="88"/>
        <v>0</v>
      </c>
      <c r="AR298" s="13" t="s">
        <v>304</v>
      </c>
      <c r="AT298" s="13" t="s">
        <v>301</v>
      </c>
      <c r="AU298" s="13" t="s">
        <v>97</v>
      </c>
      <c r="AY298" s="13" t="s">
        <v>155</v>
      </c>
      <c r="BE298" s="95">
        <f t="shared" si="89"/>
        <v>0</v>
      </c>
      <c r="BF298" s="95">
        <f t="shared" si="90"/>
        <v>0</v>
      </c>
      <c r="BG298" s="95">
        <f t="shared" si="91"/>
        <v>0</v>
      </c>
      <c r="BH298" s="95">
        <f t="shared" si="92"/>
        <v>0</v>
      </c>
      <c r="BI298" s="95">
        <f t="shared" si="93"/>
        <v>0</v>
      </c>
      <c r="BJ298" s="13" t="s">
        <v>23</v>
      </c>
      <c r="BK298" s="95">
        <f t="shared" si="94"/>
        <v>0</v>
      </c>
      <c r="BL298" s="13" t="s">
        <v>240</v>
      </c>
      <c r="BM298" s="13" t="s">
        <v>703</v>
      </c>
    </row>
    <row r="299" spans="2:65" s="1" customFormat="1" ht="28.5" customHeight="1">
      <c r="B299" s="120"/>
      <c r="C299" s="150" t="s">
        <v>704</v>
      </c>
      <c r="D299" s="150" t="s">
        <v>157</v>
      </c>
      <c r="E299" s="151" t="s">
        <v>705</v>
      </c>
      <c r="F299" s="419" t="s">
        <v>706</v>
      </c>
      <c r="G299" s="420"/>
      <c r="H299" s="420"/>
      <c r="I299" s="420"/>
      <c r="J299" s="152" t="s">
        <v>243</v>
      </c>
      <c r="K299" s="153">
        <v>4.996</v>
      </c>
      <c r="L299" s="421">
        <v>0</v>
      </c>
      <c r="M299" s="420"/>
      <c r="N299" s="422">
        <f t="shared" si="85"/>
        <v>0</v>
      </c>
      <c r="O299" s="420"/>
      <c r="P299" s="420"/>
      <c r="Q299" s="420"/>
      <c r="R299" s="122"/>
      <c r="T299" s="154" t="s">
        <v>21</v>
      </c>
      <c r="U299" s="39" t="s">
        <v>47</v>
      </c>
      <c r="V299" s="31"/>
      <c r="W299" s="155">
        <f t="shared" si="86"/>
        <v>0</v>
      </c>
      <c r="X299" s="155">
        <v>0</v>
      </c>
      <c r="Y299" s="155">
        <f t="shared" si="87"/>
        <v>0</v>
      </c>
      <c r="Z299" s="155">
        <v>0</v>
      </c>
      <c r="AA299" s="156">
        <f t="shared" si="88"/>
        <v>0</v>
      </c>
      <c r="AR299" s="13" t="s">
        <v>240</v>
      </c>
      <c r="AT299" s="13" t="s">
        <v>157</v>
      </c>
      <c r="AU299" s="13" t="s">
        <v>97</v>
      </c>
      <c r="AY299" s="13" t="s">
        <v>155</v>
      </c>
      <c r="BE299" s="95">
        <f t="shared" si="89"/>
        <v>0</v>
      </c>
      <c r="BF299" s="95">
        <f t="shared" si="90"/>
        <v>0</v>
      </c>
      <c r="BG299" s="95">
        <f t="shared" si="91"/>
        <v>0</v>
      </c>
      <c r="BH299" s="95">
        <f t="shared" si="92"/>
        <v>0</v>
      </c>
      <c r="BI299" s="95">
        <f t="shared" si="93"/>
        <v>0</v>
      </c>
      <c r="BJ299" s="13" t="s">
        <v>23</v>
      </c>
      <c r="BK299" s="95">
        <f t="shared" si="94"/>
        <v>0</v>
      </c>
      <c r="BL299" s="13" t="s">
        <v>240</v>
      </c>
      <c r="BM299" s="13" t="s">
        <v>707</v>
      </c>
    </row>
    <row r="300" spans="2:63" s="9" customFormat="1" ht="29.25" customHeight="1">
      <c r="B300" s="139"/>
      <c r="C300" s="140"/>
      <c r="D300" s="149" t="s">
        <v>127</v>
      </c>
      <c r="E300" s="149"/>
      <c r="F300" s="149"/>
      <c r="G300" s="149"/>
      <c r="H300" s="149"/>
      <c r="I300" s="149"/>
      <c r="J300" s="149"/>
      <c r="K300" s="149"/>
      <c r="L300" s="149"/>
      <c r="M300" s="149"/>
      <c r="N300" s="412">
        <f>BK300</f>
        <v>0</v>
      </c>
      <c r="O300" s="413"/>
      <c r="P300" s="413"/>
      <c r="Q300" s="413"/>
      <c r="R300" s="142"/>
      <c r="T300" s="143"/>
      <c r="U300" s="140"/>
      <c r="V300" s="140"/>
      <c r="W300" s="144">
        <f>SUM(W301:W303)</f>
        <v>0</v>
      </c>
      <c r="X300" s="140"/>
      <c r="Y300" s="144">
        <f>SUM(Y301:Y303)</f>
        <v>6.4073408</v>
      </c>
      <c r="Z300" s="140"/>
      <c r="AA300" s="145">
        <f>SUM(AA301:AA303)</f>
        <v>0</v>
      </c>
      <c r="AR300" s="146" t="s">
        <v>97</v>
      </c>
      <c r="AT300" s="147" t="s">
        <v>81</v>
      </c>
      <c r="AU300" s="147" t="s">
        <v>23</v>
      </c>
      <c r="AY300" s="146" t="s">
        <v>155</v>
      </c>
      <c r="BK300" s="148">
        <f>SUM(BK301:BK303)</f>
        <v>0</v>
      </c>
    </row>
    <row r="301" spans="2:65" s="1" customFormat="1" ht="39.75" customHeight="1">
      <c r="B301" s="120"/>
      <c r="C301" s="150" t="s">
        <v>708</v>
      </c>
      <c r="D301" s="150" t="s">
        <v>157</v>
      </c>
      <c r="E301" s="151" t="s">
        <v>709</v>
      </c>
      <c r="F301" s="419" t="s">
        <v>710</v>
      </c>
      <c r="G301" s="420"/>
      <c r="H301" s="420"/>
      <c r="I301" s="420"/>
      <c r="J301" s="152" t="s">
        <v>160</v>
      </c>
      <c r="K301" s="153">
        <v>400.96</v>
      </c>
      <c r="L301" s="421">
        <v>0</v>
      </c>
      <c r="M301" s="420"/>
      <c r="N301" s="422">
        <f>ROUND(L301*K301,2)</f>
        <v>0</v>
      </c>
      <c r="O301" s="420"/>
      <c r="P301" s="420"/>
      <c r="Q301" s="420"/>
      <c r="R301" s="122"/>
      <c r="T301" s="154" t="s">
        <v>21</v>
      </c>
      <c r="U301" s="39" t="s">
        <v>47</v>
      </c>
      <c r="V301" s="31"/>
      <c r="W301" s="155">
        <f>V301*K301</f>
        <v>0</v>
      </c>
      <c r="X301" s="155">
        <v>0.003</v>
      </c>
      <c r="Y301" s="155">
        <f>X301*K301</f>
        <v>1.20288</v>
      </c>
      <c r="Z301" s="155">
        <v>0</v>
      </c>
      <c r="AA301" s="156">
        <f>Z301*K301</f>
        <v>0</v>
      </c>
      <c r="AR301" s="13" t="s">
        <v>240</v>
      </c>
      <c r="AT301" s="13" t="s">
        <v>157</v>
      </c>
      <c r="AU301" s="13" t="s">
        <v>97</v>
      </c>
      <c r="AY301" s="13" t="s">
        <v>155</v>
      </c>
      <c r="BE301" s="95">
        <f>IF(U301="základní",N301,0)</f>
        <v>0</v>
      </c>
      <c r="BF301" s="95">
        <f>IF(U301="snížená",N301,0)</f>
        <v>0</v>
      </c>
      <c r="BG301" s="95">
        <f>IF(U301="zákl. přenesená",N301,0)</f>
        <v>0</v>
      </c>
      <c r="BH301" s="95">
        <f>IF(U301="sníž. přenesená",N301,0)</f>
        <v>0</v>
      </c>
      <c r="BI301" s="95">
        <f>IF(U301="nulová",N301,0)</f>
        <v>0</v>
      </c>
      <c r="BJ301" s="13" t="s">
        <v>23</v>
      </c>
      <c r="BK301" s="95">
        <f>ROUND(L301*K301,2)</f>
        <v>0</v>
      </c>
      <c r="BL301" s="13" t="s">
        <v>240</v>
      </c>
      <c r="BM301" s="13" t="s">
        <v>711</v>
      </c>
    </row>
    <row r="302" spans="2:65" s="1" customFormat="1" ht="20.25" customHeight="1">
      <c r="B302" s="120"/>
      <c r="C302" s="157" t="s">
        <v>712</v>
      </c>
      <c r="D302" s="157" t="s">
        <v>301</v>
      </c>
      <c r="E302" s="158" t="s">
        <v>713</v>
      </c>
      <c r="F302" s="427" t="s">
        <v>714</v>
      </c>
      <c r="G302" s="428"/>
      <c r="H302" s="428"/>
      <c r="I302" s="428"/>
      <c r="J302" s="159" t="s">
        <v>160</v>
      </c>
      <c r="K302" s="160">
        <v>441.056</v>
      </c>
      <c r="L302" s="429">
        <v>0</v>
      </c>
      <c r="M302" s="428"/>
      <c r="N302" s="430">
        <f>ROUND(L302*K302,2)</f>
        <v>0</v>
      </c>
      <c r="O302" s="420"/>
      <c r="P302" s="420"/>
      <c r="Q302" s="420"/>
      <c r="R302" s="122"/>
      <c r="T302" s="154" t="s">
        <v>21</v>
      </c>
      <c r="U302" s="39" t="s">
        <v>47</v>
      </c>
      <c r="V302" s="31"/>
      <c r="W302" s="155">
        <f>V302*K302</f>
        <v>0</v>
      </c>
      <c r="X302" s="155">
        <v>0.0118</v>
      </c>
      <c r="Y302" s="155">
        <f>X302*K302</f>
        <v>5.2044608</v>
      </c>
      <c r="Z302" s="155">
        <v>0</v>
      </c>
      <c r="AA302" s="156">
        <f>Z302*K302</f>
        <v>0</v>
      </c>
      <c r="AR302" s="13" t="s">
        <v>304</v>
      </c>
      <c r="AT302" s="13" t="s">
        <v>301</v>
      </c>
      <c r="AU302" s="13" t="s">
        <v>97</v>
      </c>
      <c r="AY302" s="13" t="s">
        <v>155</v>
      </c>
      <c r="BE302" s="95">
        <f>IF(U302="základní",N302,0)</f>
        <v>0</v>
      </c>
      <c r="BF302" s="95">
        <f>IF(U302="snížená",N302,0)</f>
        <v>0</v>
      </c>
      <c r="BG302" s="95">
        <f>IF(U302="zákl. přenesená",N302,0)</f>
        <v>0</v>
      </c>
      <c r="BH302" s="95">
        <f>IF(U302="sníž. přenesená",N302,0)</f>
        <v>0</v>
      </c>
      <c r="BI302" s="95">
        <f>IF(U302="nulová",N302,0)</f>
        <v>0</v>
      </c>
      <c r="BJ302" s="13" t="s">
        <v>23</v>
      </c>
      <c r="BK302" s="95">
        <f>ROUND(L302*K302,2)</f>
        <v>0</v>
      </c>
      <c r="BL302" s="13" t="s">
        <v>240</v>
      </c>
      <c r="BM302" s="13" t="s">
        <v>715</v>
      </c>
    </row>
    <row r="303" spans="2:65" s="1" customFormat="1" ht="28.5" customHeight="1">
      <c r="B303" s="120"/>
      <c r="C303" s="150" t="s">
        <v>716</v>
      </c>
      <c r="D303" s="150" t="s">
        <v>157</v>
      </c>
      <c r="E303" s="151" t="s">
        <v>717</v>
      </c>
      <c r="F303" s="419" t="s">
        <v>718</v>
      </c>
      <c r="G303" s="420"/>
      <c r="H303" s="420"/>
      <c r="I303" s="420"/>
      <c r="J303" s="152" t="s">
        <v>243</v>
      </c>
      <c r="K303" s="153">
        <v>6.407</v>
      </c>
      <c r="L303" s="421">
        <v>0</v>
      </c>
      <c r="M303" s="420"/>
      <c r="N303" s="422">
        <f>ROUND(L303*K303,2)</f>
        <v>0</v>
      </c>
      <c r="O303" s="420"/>
      <c r="P303" s="420"/>
      <c r="Q303" s="420"/>
      <c r="R303" s="122"/>
      <c r="T303" s="154" t="s">
        <v>21</v>
      </c>
      <c r="U303" s="39" t="s">
        <v>47</v>
      </c>
      <c r="V303" s="31"/>
      <c r="W303" s="155">
        <f>V303*K303</f>
        <v>0</v>
      </c>
      <c r="X303" s="155">
        <v>0</v>
      </c>
      <c r="Y303" s="155">
        <f>X303*K303</f>
        <v>0</v>
      </c>
      <c r="Z303" s="155">
        <v>0</v>
      </c>
      <c r="AA303" s="156">
        <f>Z303*K303</f>
        <v>0</v>
      </c>
      <c r="AR303" s="13" t="s">
        <v>240</v>
      </c>
      <c r="AT303" s="13" t="s">
        <v>157</v>
      </c>
      <c r="AU303" s="13" t="s">
        <v>97</v>
      </c>
      <c r="AY303" s="13" t="s">
        <v>155</v>
      </c>
      <c r="BE303" s="95">
        <f>IF(U303="základní",N303,0)</f>
        <v>0</v>
      </c>
      <c r="BF303" s="95">
        <f>IF(U303="snížená",N303,0)</f>
        <v>0</v>
      </c>
      <c r="BG303" s="95">
        <f>IF(U303="zákl. přenesená",N303,0)</f>
        <v>0</v>
      </c>
      <c r="BH303" s="95">
        <f>IF(U303="sníž. přenesená",N303,0)</f>
        <v>0</v>
      </c>
      <c r="BI303" s="95">
        <f>IF(U303="nulová",N303,0)</f>
        <v>0</v>
      </c>
      <c r="BJ303" s="13" t="s">
        <v>23</v>
      </c>
      <c r="BK303" s="95">
        <f>ROUND(L303*K303,2)</f>
        <v>0</v>
      </c>
      <c r="BL303" s="13" t="s">
        <v>240</v>
      </c>
      <c r="BM303" s="13" t="s">
        <v>719</v>
      </c>
    </row>
    <row r="304" spans="2:63" s="9" customFormat="1" ht="29.25" customHeight="1">
      <c r="B304" s="139"/>
      <c r="C304" s="140"/>
      <c r="D304" s="149" t="s">
        <v>128</v>
      </c>
      <c r="E304" s="149"/>
      <c r="F304" s="149"/>
      <c r="G304" s="149"/>
      <c r="H304" s="149"/>
      <c r="I304" s="149"/>
      <c r="J304" s="149"/>
      <c r="K304" s="149"/>
      <c r="L304" s="149"/>
      <c r="M304" s="149"/>
      <c r="N304" s="412">
        <f>BK304</f>
        <v>0</v>
      </c>
      <c r="O304" s="413"/>
      <c r="P304" s="413"/>
      <c r="Q304" s="413"/>
      <c r="R304" s="142"/>
      <c r="T304" s="143"/>
      <c r="U304" s="140"/>
      <c r="V304" s="140"/>
      <c r="W304" s="144">
        <f>SUM(W305:W306)</f>
        <v>0</v>
      </c>
      <c r="X304" s="140"/>
      <c r="Y304" s="144">
        <f>SUM(Y305:Y306)</f>
        <v>2.0291904</v>
      </c>
      <c r="Z304" s="140"/>
      <c r="AA304" s="145">
        <f>SUM(AA305:AA306)</f>
        <v>0</v>
      </c>
      <c r="AR304" s="146" t="s">
        <v>97</v>
      </c>
      <c r="AT304" s="147" t="s">
        <v>81</v>
      </c>
      <c r="AU304" s="147" t="s">
        <v>23</v>
      </c>
      <c r="AY304" s="146" t="s">
        <v>155</v>
      </c>
      <c r="BK304" s="148">
        <f>SUM(BK305:BK306)</f>
        <v>0</v>
      </c>
    </row>
    <row r="305" spans="2:65" s="1" customFormat="1" ht="28.5" customHeight="1">
      <c r="B305" s="120"/>
      <c r="C305" s="150" t="s">
        <v>720</v>
      </c>
      <c r="D305" s="150" t="s">
        <v>157</v>
      </c>
      <c r="E305" s="151" t="s">
        <v>721</v>
      </c>
      <c r="F305" s="419" t="s">
        <v>722</v>
      </c>
      <c r="G305" s="420"/>
      <c r="H305" s="420"/>
      <c r="I305" s="420"/>
      <c r="J305" s="152" t="s">
        <v>160</v>
      </c>
      <c r="K305" s="153">
        <v>4227.48</v>
      </c>
      <c r="L305" s="421">
        <v>0</v>
      </c>
      <c r="M305" s="420"/>
      <c r="N305" s="422">
        <f>ROUND(L305*K305,2)</f>
        <v>0</v>
      </c>
      <c r="O305" s="420"/>
      <c r="P305" s="420"/>
      <c r="Q305" s="420"/>
      <c r="R305" s="122"/>
      <c r="T305" s="154" t="s">
        <v>21</v>
      </c>
      <c r="U305" s="39" t="s">
        <v>47</v>
      </c>
      <c r="V305" s="31"/>
      <c r="W305" s="155">
        <f>V305*K305</f>
        <v>0</v>
      </c>
      <c r="X305" s="155">
        <v>0.00019</v>
      </c>
      <c r="Y305" s="155">
        <f>X305*K305</f>
        <v>0.8032212</v>
      </c>
      <c r="Z305" s="155">
        <v>0</v>
      </c>
      <c r="AA305" s="156">
        <f>Z305*K305</f>
        <v>0</v>
      </c>
      <c r="AR305" s="13" t="s">
        <v>240</v>
      </c>
      <c r="AT305" s="13" t="s">
        <v>157</v>
      </c>
      <c r="AU305" s="13" t="s">
        <v>97</v>
      </c>
      <c r="AY305" s="13" t="s">
        <v>155</v>
      </c>
      <c r="BE305" s="95">
        <f>IF(U305="základní",N305,0)</f>
        <v>0</v>
      </c>
      <c r="BF305" s="95">
        <f>IF(U305="snížená",N305,0)</f>
        <v>0</v>
      </c>
      <c r="BG305" s="95">
        <f>IF(U305="zákl. přenesená",N305,0)</f>
        <v>0</v>
      </c>
      <c r="BH305" s="95">
        <f>IF(U305="sníž. přenesená",N305,0)</f>
        <v>0</v>
      </c>
      <c r="BI305" s="95">
        <f>IF(U305="nulová",N305,0)</f>
        <v>0</v>
      </c>
      <c r="BJ305" s="13" t="s">
        <v>23</v>
      </c>
      <c r="BK305" s="95">
        <f>ROUND(L305*K305,2)</f>
        <v>0</v>
      </c>
      <c r="BL305" s="13" t="s">
        <v>240</v>
      </c>
      <c r="BM305" s="13" t="s">
        <v>723</v>
      </c>
    </row>
    <row r="306" spans="2:65" s="1" customFormat="1" ht="39.75" customHeight="1">
      <c r="B306" s="120"/>
      <c r="C306" s="150" t="s">
        <v>724</v>
      </c>
      <c r="D306" s="150" t="s">
        <v>157</v>
      </c>
      <c r="E306" s="151" t="s">
        <v>725</v>
      </c>
      <c r="F306" s="419" t="s">
        <v>726</v>
      </c>
      <c r="G306" s="420"/>
      <c r="H306" s="420"/>
      <c r="I306" s="420"/>
      <c r="J306" s="152" t="s">
        <v>160</v>
      </c>
      <c r="K306" s="153">
        <v>4227.48</v>
      </c>
      <c r="L306" s="421">
        <v>0</v>
      </c>
      <c r="M306" s="420"/>
      <c r="N306" s="422">
        <f>ROUND(L306*K306,2)</f>
        <v>0</v>
      </c>
      <c r="O306" s="420"/>
      <c r="P306" s="420"/>
      <c r="Q306" s="420"/>
      <c r="R306" s="122"/>
      <c r="T306" s="154" t="s">
        <v>21</v>
      </c>
      <c r="U306" s="39" t="s">
        <v>47</v>
      </c>
      <c r="V306" s="31"/>
      <c r="W306" s="155">
        <f>V306*K306</f>
        <v>0</v>
      </c>
      <c r="X306" s="155">
        <v>0.00029</v>
      </c>
      <c r="Y306" s="155">
        <f>X306*K306</f>
        <v>1.2259692</v>
      </c>
      <c r="Z306" s="155">
        <v>0</v>
      </c>
      <c r="AA306" s="156">
        <f>Z306*K306</f>
        <v>0</v>
      </c>
      <c r="AR306" s="13" t="s">
        <v>240</v>
      </c>
      <c r="AT306" s="13" t="s">
        <v>157</v>
      </c>
      <c r="AU306" s="13" t="s">
        <v>97</v>
      </c>
      <c r="AY306" s="13" t="s">
        <v>155</v>
      </c>
      <c r="BE306" s="95">
        <f>IF(U306="základní",N306,0)</f>
        <v>0</v>
      </c>
      <c r="BF306" s="95">
        <f>IF(U306="snížená",N306,0)</f>
        <v>0</v>
      </c>
      <c r="BG306" s="95">
        <f>IF(U306="zákl. přenesená",N306,0)</f>
        <v>0</v>
      </c>
      <c r="BH306" s="95">
        <f>IF(U306="sníž. přenesená",N306,0)</f>
        <v>0</v>
      </c>
      <c r="BI306" s="95">
        <f>IF(U306="nulová",N306,0)</f>
        <v>0</v>
      </c>
      <c r="BJ306" s="13" t="s">
        <v>23</v>
      </c>
      <c r="BK306" s="95">
        <f>ROUND(L306*K306,2)</f>
        <v>0</v>
      </c>
      <c r="BL306" s="13" t="s">
        <v>240</v>
      </c>
      <c r="BM306" s="13" t="s">
        <v>727</v>
      </c>
    </row>
    <row r="307" spans="2:63" s="9" customFormat="1" ht="29.25" customHeight="1">
      <c r="B307" s="139"/>
      <c r="C307" s="140"/>
      <c r="D307" s="149" t="s">
        <v>129</v>
      </c>
      <c r="E307" s="149"/>
      <c r="F307" s="149"/>
      <c r="G307" s="149"/>
      <c r="H307" s="149"/>
      <c r="I307" s="149"/>
      <c r="J307" s="149"/>
      <c r="K307" s="149"/>
      <c r="L307" s="149"/>
      <c r="M307" s="149"/>
      <c r="N307" s="412">
        <f>BK307</f>
        <v>0</v>
      </c>
      <c r="O307" s="413"/>
      <c r="P307" s="413"/>
      <c r="Q307" s="413"/>
      <c r="R307" s="142"/>
      <c r="T307" s="143"/>
      <c r="U307" s="140"/>
      <c r="V307" s="140"/>
      <c r="W307" s="144">
        <f>SUM(W308:W309)</f>
        <v>0</v>
      </c>
      <c r="X307" s="140"/>
      <c r="Y307" s="144">
        <f>SUM(Y308:Y309)</f>
        <v>0.0012154</v>
      </c>
      <c r="Z307" s="140"/>
      <c r="AA307" s="145">
        <f>SUM(AA308:AA309)</f>
        <v>0</v>
      </c>
      <c r="AR307" s="146" t="s">
        <v>97</v>
      </c>
      <c r="AT307" s="147" t="s">
        <v>81</v>
      </c>
      <c r="AU307" s="147" t="s">
        <v>23</v>
      </c>
      <c r="AY307" s="146" t="s">
        <v>155</v>
      </c>
      <c r="BK307" s="148">
        <f>SUM(BK308:BK309)</f>
        <v>0</v>
      </c>
    </row>
    <row r="308" spans="2:65" s="1" customFormat="1" ht="20.25" customHeight="1">
      <c r="B308" s="120"/>
      <c r="C308" s="150" t="s">
        <v>728</v>
      </c>
      <c r="D308" s="150" t="s">
        <v>157</v>
      </c>
      <c r="E308" s="151" t="s">
        <v>729</v>
      </c>
      <c r="F308" s="419" t="s">
        <v>730</v>
      </c>
      <c r="G308" s="420"/>
      <c r="H308" s="420"/>
      <c r="I308" s="420"/>
      <c r="J308" s="152" t="s">
        <v>160</v>
      </c>
      <c r="K308" s="153">
        <v>11.8</v>
      </c>
      <c r="L308" s="421">
        <v>0</v>
      </c>
      <c r="M308" s="420"/>
      <c r="N308" s="422">
        <f>ROUND(L308*K308,2)</f>
        <v>0</v>
      </c>
      <c r="O308" s="420"/>
      <c r="P308" s="420"/>
      <c r="Q308" s="420"/>
      <c r="R308" s="122"/>
      <c r="T308" s="154" t="s">
        <v>21</v>
      </c>
      <c r="U308" s="39" t="s">
        <v>47</v>
      </c>
      <c r="V308" s="31"/>
      <c r="W308" s="155">
        <f>V308*K308</f>
        <v>0</v>
      </c>
      <c r="X308" s="155">
        <v>0</v>
      </c>
      <c r="Y308" s="155">
        <f>X308*K308</f>
        <v>0</v>
      </c>
      <c r="Z308" s="155">
        <v>0</v>
      </c>
      <c r="AA308" s="156">
        <f>Z308*K308</f>
        <v>0</v>
      </c>
      <c r="AR308" s="13" t="s">
        <v>240</v>
      </c>
      <c r="AT308" s="13" t="s">
        <v>157</v>
      </c>
      <c r="AU308" s="13" t="s">
        <v>97</v>
      </c>
      <c r="AY308" s="13" t="s">
        <v>155</v>
      </c>
      <c r="BE308" s="95">
        <f>IF(U308="základní",N308,0)</f>
        <v>0</v>
      </c>
      <c r="BF308" s="95">
        <f>IF(U308="snížená",N308,0)</f>
        <v>0</v>
      </c>
      <c r="BG308" s="95">
        <f>IF(U308="zákl. přenesená",N308,0)</f>
        <v>0</v>
      </c>
      <c r="BH308" s="95">
        <f>IF(U308="sníž. přenesená",N308,0)</f>
        <v>0</v>
      </c>
      <c r="BI308" s="95">
        <f>IF(U308="nulová",N308,0)</f>
        <v>0</v>
      </c>
      <c r="BJ308" s="13" t="s">
        <v>23</v>
      </c>
      <c r="BK308" s="95">
        <f>ROUND(L308*K308,2)</f>
        <v>0</v>
      </c>
      <c r="BL308" s="13" t="s">
        <v>240</v>
      </c>
      <c r="BM308" s="13" t="s">
        <v>731</v>
      </c>
    </row>
    <row r="309" spans="2:65" s="1" customFormat="1" ht="20.25" customHeight="1">
      <c r="B309" s="120"/>
      <c r="C309" s="157" t="s">
        <v>732</v>
      </c>
      <c r="D309" s="157" t="s">
        <v>301</v>
      </c>
      <c r="E309" s="158" t="s">
        <v>733</v>
      </c>
      <c r="F309" s="427" t="s">
        <v>734</v>
      </c>
      <c r="G309" s="428"/>
      <c r="H309" s="428"/>
      <c r="I309" s="428"/>
      <c r="J309" s="159" t="s">
        <v>160</v>
      </c>
      <c r="K309" s="160">
        <v>12.154</v>
      </c>
      <c r="L309" s="429">
        <v>0</v>
      </c>
      <c r="M309" s="428"/>
      <c r="N309" s="430">
        <f>ROUND(L309*K309,2)</f>
        <v>0</v>
      </c>
      <c r="O309" s="420"/>
      <c r="P309" s="420"/>
      <c r="Q309" s="420"/>
      <c r="R309" s="122"/>
      <c r="T309" s="154" t="s">
        <v>21</v>
      </c>
      <c r="U309" s="39" t="s">
        <v>47</v>
      </c>
      <c r="V309" s="31"/>
      <c r="W309" s="155">
        <f>V309*K309</f>
        <v>0</v>
      </c>
      <c r="X309" s="155">
        <v>0.0001</v>
      </c>
      <c r="Y309" s="155">
        <f>X309*K309</f>
        <v>0.0012154</v>
      </c>
      <c r="Z309" s="155">
        <v>0</v>
      </c>
      <c r="AA309" s="156">
        <f>Z309*K309</f>
        <v>0</v>
      </c>
      <c r="AR309" s="13" t="s">
        <v>304</v>
      </c>
      <c r="AT309" s="13" t="s">
        <v>301</v>
      </c>
      <c r="AU309" s="13" t="s">
        <v>97</v>
      </c>
      <c r="AY309" s="13" t="s">
        <v>155</v>
      </c>
      <c r="BE309" s="95">
        <f>IF(U309="základní",N309,0)</f>
        <v>0</v>
      </c>
      <c r="BF309" s="95">
        <f>IF(U309="snížená",N309,0)</f>
        <v>0</v>
      </c>
      <c r="BG309" s="95">
        <f>IF(U309="zákl. přenesená",N309,0)</f>
        <v>0</v>
      </c>
      <c r="BH309" s="95">
        <f>IF(U309="sníž. přenesená",N309,0)</f>
        <v>0</v>
      </c>
      <c r="BI309" s="95">
        <f>IF(U309="nulová",N309,0)</f>
        <v>0</v>
      </c>
      <c r="BJ309" s="13" t="s">
        <v>23</v>
      </c>
      <c r="BK309" s="95">
        <f>ROUND(L309*K309,2)</f>
        <v>0</v>
      </c>
      <c r="BL309" s="13" t="s">
        <v>240</v>
      </c>
      <c r="BM309" s="13" t="s">
        <v>735</v>
      </c>
    </row>
    <row r="310" spans="2:63" s="9" customFormat="1" ht="36.75" customHeight="1">
      <c r="B310" s="139"/>
      <c r="C310" s="140"/>
      <c r="D310" s="141" t="s">
        <v>130</v>
      </c>
      <c r="E310" s="141"/>
      <c r="F310" s="141"/>
      <c r="G310" s="141"/>
      <c r="H310" s="141"/>
      <c r="I310" s="141"/>
      <c r="J310" s="141"/>
      <c r="K310" s="141"/>
      <c r="L310" s="141"/>
      <c r="M310" s="141"/>
      <c r="N310" s="431">
        <f>BK310</f>
        <v>0</v>
      </c>
      <c r="O310" s="432"/>
      <c r="P310" s="432"/>
      <c r="Q310" s="432"/>
      <c r="R310" s="142"/>
      <c r="T310" s="143"/>
      <c r="U310" s="140"/>
      <c r="V310" s="140"/>
      <c r="W310" s="144">
        <f>W311+SUM(W312:W314)</f>
        <v>0</v>
      </c>
      <c r="X310" s="140"/>
      <c r="Y310" s="144">
        <f>Y311+SUM(Y312:Y314)</f>
        <v>0.08700000000000001</v>
      </c>
      <c r="Z310" s="140"/>
      <c r="AA310" s="145">
        <f>AA311+SUM(AA312:AA314)</f>
        <v>0</v>
      </c>
      <c r="AR310" s="146" t="s">
        <v>391</v>
      </c>
      <c r="AT310" s="147" t="s">
        <v>81</v>
      </c>
      <c r="AU310" s="147" t="s">
        <v>82</v>
      </c>
      <c r="AY310" s="146" t="s">
        <v>155</v>
      </c>
      <c r="BK310" s="148">
        <f>BK311+SUM(BK312:BK314)</f>
        <v>0</v>
      </c>
    </row>
    <row r="311" spans="2:65" s="1" customFormat="1" ht="39.75" customHeight="1">
      <c r="B311" s="120"/>
      <c r="C311" s="150" t="s">
        <v>736</v>
      </c>
      <c r="D311" s="150" t="s">
        <v>157</v>
      </c>
      <c r="E311" s="151" t="s">
        <v>737</v>
      </c>
      <c r="F311" s="419" t="s">
        <v>738</v>
      </c>
      <c r="G311" s="420"/>
      <c r="H311" s="420"/>
      <c r="I311" s="420"/>
      <c r="J311" s="152" t="s">
        <v>218</v>
      </c>
      <c r="K311" s="153">
        <v>3</v>
      </c>
      <c r="L311" s="421">
        <v>0</v>
      </c>
      <c r="M311" s="420"/>
      <c r="N311" s="422">
        <f>ROUND(L311*K311,2)</f>
        <v>0</v>
      </c>
      <c r="O311" s="420"/>
      <c r="P311" s="420"/>
      <c r="Q311" s="420"/>
      <c r="R311" s="122"/>
      <c r="T311" s="154" t="s">
        <v>21</v>
      </c>
      <c r="U311" s="39" t="s">
        <v>47</v>
      </c>
      <c r="V311" s="31"/>
      <c r="W311" s="155">
        <f>V311*K311</f>
        <v>0</v>
      </c>
      <c r="X311" s="155">
        <v>0</v>
      </c>
      <c r="Y311" s="155">
        <f>X311*K311</f>
        <v>0</v>
      </c>
      <c r="Z311" s="155">
        <v>0</v>
      </c>
      <c r="AA311" s="156">
        <f>Z311*K311</f>
        <v>0</v>
      </c>
      <c r="AR311" s="13" t="s">
        <v>240</v>
      </c>
      <c r="AT311" s="13" t="s">
        <v>157</v>
      </c>
      <c r="AU311" s="13" t="s">
        <v>23</v>
      </c>
      <c r="AY311" s="13" t="s">
        <v>155</v>
      </c>
      <c r="BE311" s="95">
        <f>IF(U311="základní",N311,0)</f>
        <v>0</v>
      </c>
      <c r="BF311" s="95">
        <f>IF(U311="snížená",N311,0)</f>
        <v>0</v>
      </c>
      <c r="BG311" s="95">
        <f>IF(U311="zákl. přenesená",N311,0)</f>
        <v>0</v>
      </c>
      <c r="BH311" s="95">
        <f>IF(U311="sníž. přenesená",N311,0)</f>
        <v>0</v>
      </c>
      <c r="BI311" s="95">
        <f>IF(U311="nulová",N311,0)</f>
        <v>0</v>
      </c>
      <c r="BJ311" s="13" t="s">
        <v>23</v>
      </c>
      <c r="BK311" s="95">
        <f>ROUND(L311*K311,2)</f>
        <v>0</v>
      </c>
      <c r="BL311" s="13" t="s">
        <v>240</v>
      </c>
      <c r="BM311" s="13" t="s">
        <v>739</v>
      </c>
    </row>
    <row r="312" spans="2:65" s="1" customFormat="1" ht="20.25" customHeight="1">
      <c r="B312" s="120"/>
      <c r="C312" s="157" t="s">
        <v>740</v>
      </c>
      <c r="D312" s="157" t="s">
        <v>301</v>
      </c>
      <c r="E312" s="158" t="s">
        <v>741</v>
      </c>
      <c r="F312" s="427" t="s">
        <v>742</v>
      </c>
      <c r="G312" s="428"/>
      <c r="H312" s="428"/>
      <c r="I312" s="428"/>
      <c r="J312" s="159" t="s">
        <v>218</v>
      </c>
      <c r="K312" s="160">
        <v>2</v>
      </c>
      <c r="L312" s="429">
        <v>0</v>
      </c>
      <c r="M312" s="428"/>
      <c r="N312" s="430">
        <f>ROUND(L312*K312,2)</f>
        <v>0</v>
      </c>
      <c r="O312" s="420"/>
      <c r="P312" s="420"/>
      <c r="Q312" s="420"/>
      <c r="R312" s="122"/>
      <c r="T312" s="154" t="s">
        <v>21</v>
      </c>
      <c r="U312" s="39" t="s">
        <v>47</v>
      </c>
      <c r="V312" s="31"/>
      <c r="W312" s="155">
        <f>V312*K312</f>
        <v>0</v>
      </c>
      <c r="X312" s="155">
        <v>0.029</v>
      </c>
      <c r="Y312" s="155">
        <f>X312*K312</f>
        <v>0.058</v>
      </c>
      <c r="Z312" s="155">
        <v>0</v>
      </c>
      <c r="AA312" s="156">
        <f>Z312*K312</f>
        <v>0</v>
      </c>
      <c r="AR312" s="13" t="s">
        <v>304</v>
      </c>
      <c r="AT312" s="13" t="s">
        <v>301</v>
      </c>
      <c r="AU312" s="13" t="s">
        <v>23</v>
      </c>
      <c r="AY312" s="13" t="s">
        <v>155</v>
      </c>
      <c r="BE312" s="95">
        <f>IF(U312="základní",N312,0)</f>
        <v>0</v>
      </c>
      <c r="BF312" s="95">
        <f>IF(U312="snížená",N312,0)</f>
        <v>0</v>
      </c>
      <c r="BG312" s="95">
        <f>IF(U312="zákl. přenesená",N312,0)</f>
        <v>0</v>
      </c>
      <c r="BH312" s="95">
        <f>IF(U312="sníž. přenesená",N312,0)</f>
        <v>0</v>
      </c>
      <c r="BI312" s="95">
        <f>IF(U312="nulová",N312,0)</f>
        <v>0</v>
      </c>
      <c r="BJ312" s="13" t="s">
        <v>23</v>
      </c>
      <c r="BK312" s="95">
        <f>ROUND(L312*K312,2)</f>
        <v>0</v>
      </c>
      <c r="BL312" s="13" t="s">
        <v>240</v>
      </c>
      <c r="BM312" s="13" t="s">
        <v>743</v>
      </c>
    </row>
    <row r="313" spans="2:65" s="1" customFormat="1" ht="20.25" customHeight="1">
      <c r="B313" s="120"/>
      <c r="C313" s="157" t="s">
        <v>744</v>
      </c>
      <c r="D313" s="157" t="s">
        <v>301</v>
      </c>
      <c r="E313" s="158" t="s">
        <v>745</v>
      </c>
      <c r="F313" s="427" t="s">
        <v>746</v>
      </c>
      <c r="G313" s="428"/>
      <c r="H313" s="428"/>
      <c r="I313" s="428"/>
      <c r="J313" s="159" t="s">
        <v>218</v>
      </c>
      <c r="K313" s="160">
        <v>1</v>
      </c>
      <c r="L313" s="429">
        <v>0</v>
      </c>
      <c r="M313" s="428"/>
      <c r="N313" s="430">
        <f>ROUND(L313*K313,2)</f>
        <v>0</v>
      </c>
      <c r="O313" s="420"/>
      <c r="P313" s="420"/>
      <c r="Q313" s="420"/>
      <c r="R313" s="122"/>
      <c r="T313" s="154" t="s">
        <v>21</v>
      </c>
      <c r="U313" s="39" t="s">
        <v>47</v>
      </c>
      <c r="V313" s="31"/>
      <c r="W313" s="155">
        <f>V313*K313</f>
        <v>0</v>
      </c>
      <c r="X313" s="155">
        <v>0.029</v>
      </c>
      <c r="Y313" s="155">
        <f>X313*K313</f>
        <v>0.029</v>
      </c>
      <c r="Z313" s="155">
        <v>0</v>
      </c>
      <c r="AA313" s="156">
        <f>Z313*K313</f>
        <v>0</v>
      </c>
      <c r="AR313" s="13" t="s">
        <v>304</v>
      </c>
      <c r="AT313" s="13" t="s">
        <v>301</v>
      </c>
      <c r="AU313" s="13" t="s">
        <v>23</v>
      </c>
      <c r="AY313" s="13" t="s">
        <v>155</v>
      </c>
      <c r="BE313" s="95">
        <f>IF(U313="základní",N313,0)</f>
        <v>0</v>
      </c>
      <c r="BF313" s="95">
        <f>IF(U313="snížená",N313,0)</f>
        <v>0</v>
      </c>
      <c r="BG313" s="95">
        <f>IF(U313="zákl. přenesená",N313,0)</f>
        <v>0</v>
      </c>
      <c r="BH313" s="95">
        <f>IF(U313="sníž. přenesená",N313,0)</f>
        <v>0</v>
      </c>
      <c r="BI313" s="95">
        <f>IF(U313="nulová",N313,0)</f>
        <v>0</v>
      </c>
      <c r="BJ313" s="13" t="s">
        <v>23</v>
      </c>
      <c r="BK313" s="95">
        <f>ROUND(L313*K313,2)</f>
        <v>0</v>
      </c>
      <c r="BL313" s="13" t="s">
        <v>240</v>
      </c>
      <c r="BM313" s="13" t="s">
        <v>747</v>
      </c>
    </row>
    <row r="314" spans="2:63" s="9" customFormat="1" ht="29.25" customHeight="1">
      <c r="B314" s="139"/>
      <c r="C314" s="140"/>
      <c r="D314" s="149" t="s">
        <v>131</v>
      </c>
      <c r="E314" s="149"/>
      <c r="F314" s="149"/>
      <c r="G314" s="149"/>
      <c r="H314" s="149"/>
      <c r="I314" s="149"/>
      <c r="J314" s="149"/>
      <c r="K314" s="149"/>
      <c r="L314" s="149"/>
      <c r="M314" s="149"/>
      <c r="N314" s="412">
        <f>BK314</f>
        <v>0</v>
      </c>
      <c r="O314" s="413"/>
      <c r="P314" s="413"/>
      <c r="Q314" s="413"/>
      <c r="R314" s="142"/>
      <c r="T314" s="143"/>
      <c r="U314" s="140"/>
      <c r="V314" s="140"/>
      <c r="W314" s="144">
        <f>SUM(W315:W319)</f>
        <v>0</v>
      </c>
      <c r="X314" s="140"/>
      <c r="Y314" s="144">
        <f>SUM(Y315:Y319)</f>
        <v>0</v>
      </c>
      <c r="Z314" s="140"/>
      <c r="AA314" s="145">
        <f>SUM(AA315:AA319)</f>
        <v>0</v>
      </c>
      <c r="AR314" s="146" t="s">
        <v>391</v>
      </c>
      <c r="AT314" s="147" t="s">
        <v>81</v>
      </c>
      <c r="AU314" s="147" t="s">
        <v>23</v>
      </c>
      <c r="AY314" s="146" t="s">
        <v>155</v>
      </c>
      <c r="BK314" s="148">
        <f>SUM(BK315:BK319)</f>
        <v>0</v>
      </c>
    </row>
    <row r="315" spans="2:65" s="1" customFormat="1" ht="28.5" customHeight="1">
      <c r="B315" s="120"/>
      <c r="C315" s="150" t="s">
        <v>748</v>
      </c>
      <c r="D315" s="150" t="s">
        <v>157</v>
      </c>
      <c r="E315" s="151" t="s">
        <v>749</v>
      </c>
      <c r="F315" s="419" t="s">
        <v>750</v>
      </c>
      <c r="G315" s="420"/>
      <c r="H315" s="420"/>
      <c r="I315" s="420"/>
      <c r="J315" s="152" t="s">
        <v>313</v>
      </c>
      <c r="K315" s="153">
        <v>1</v>
      </c>
      <c r="L315" s="421">
        <f>'Silnoproudé elektroinstalace'!K46</f>
        <v>0</v>
      </c>
      <c r="M315" s="420"/>
      <c r="N315" s="422">
        <f>ROUND(L315*K315,2)</f>
        <v>0</v>
      </c>
      <c r="O315" s="420"/>
      <c r="P315" s="420"/>
      <c r="Q315" s="420"/>
      <c r="R315" s="122"/>
      <c r="T315" s="154" t="s">
        <v>21</v>
      </c>
      <c r="U315" s="39" t="s">
        <v>47</v>
      </c>
      <c r="V315" s="31"/>
      <c r="W315" s="155">
        <f>V315*K315</f>
        <v>0</v>
      </c>
      <c r="X315" s="155">
        <v>0</v>
      </c>
      <c r="Y315" s="155">
        <f>X315*K315</f>
        <v>0</v>
      </c>
      <c r="Z315" s="155">
        <v>0</v>
      </c>
      <c r="AA315" s="156">
        <f>Z315*K315</f>
        <v>0</v>
      </c>
      <c r="AR315" s="13" t="s">
        <v>175</v>
      </c>
      <c r="AT315" s="13" t="s">
        <v>157</v>
      </c>
      <c r="AU315" s="13" t="s">
        <v>97</v>
      </c>
      <c r="AY315" s="13" t="s">
        <v>155</v>
      </c>
      <c r="BE315" s="95">
        <f>IF(U315="základní",N315,0)</f>
        <v>0</v>
      </c>
      <c r="BF315" s="95">
        <f>IF(U315="snížená",N315,0)</f>
        <v>0</v>
      </c>
      <c r="BG315" s="95">
        <f>IF(U315="zákl. přenesená",N315,0)</f>
        <v>0</v>
      </c>
      <c r="BH315" s="95">
        <f>IF(U315="sníž. přenesená",N315,0)</f>
        <v>0</v>
      </c>
      <c r="BI315" s="95">
        <f>IF(U315="nulová",N315,0)</f>
        <v>0</v>
      </c>
      <c r="BJ315" s="13" t="s">
        <v>23</v>
      </c>
      <c r="BK315" s="95">
        <f>ROUND(L315*K315,2)</f>
        <v>0</v>
      </c>
      <c r="BL315" s="13" t="s">
        <v>175</v>
      </c>
      <c r="BM315" s="13" t="s">
        <v>751</v>
      </c>
    </row>
    <row r="316" spans="2:65" s="1" customFormat="1" ht="28.5" customHeight="1">
      <c r="B316" s="120"/>
      <c r="C316" s="150" t="s">
        <v>752</v>
      </c>
      <c r="D316" s="150" t="s">
        <v>157</v>
      </c>
      <c r="E316" s="151" t="s">
        <v>753</v>
      </c>
      <c r="F316" s="419" t="s">
        <v>754</v>
      </c>
      <c r="G316" s="420"/>
      <c r="H316" s="420"/>
      <c r="I316" s="420"/>
      <c r="J316" s="152" t="s">
        <v>313</v>
      </c>
      <c r="K316" s="153">
        <v>1</v>
      </c>
      <c r="L316" s="421">
        <f>'Slaboproudé elektroinstalace'!J131</f>
        <v>0</v>
      </c>
      <c r="M316" s="420"/>
      <c r="N316" s="422">
        <f>ROUND(L316*K316,2)</f>
        <v>0</v>
      </c>
      <c r="O316" s="420"/>
      <c r="P316" s="420"/>
      <c r="Q316" s="420"/>
      <c r="R316" s="122"/>
      <c r="T316" s="154" t="s">
        <v>21</v>
      </c>
      <c r="U316" s="39" t="s">
        <v>47</v>
      </c>
      <c r="V316" s="31"/>
      <c r="W316" s="155">
        <f>V316*K316</f>
        <v>0</v>
      </c>
      <c r="X316" s="155">
        <v>0</v>
      </c>
      <c r="Y316" s="155">
        <f>X316*K316</f>
        <v>0</v>
      </c>
      <c r="Z316" s="155">
        <v>0</v>
      </c>
      <c r="AA316" s="156">
        <f>Z316*K316</f>
        <v>0</v>
      </c>
      <c r="AR316" s="13" t="s">
        <v>175</v>
      </c>
      <c r="AT316" s="13" t="s">
        <v>157</v>
      </c>
      <c r="AU316" s="13" t="s">
        <v>97</v>
      </c>
      <c r="AY316" s="13" t="s">
        <v>155</v>
      </c>
      <c r="BE316" s="95">
        <f>IF(U316="základní",N316,0)</f>
        <v>0</v>
      </c>
      <c r="BF316" s="95">
        <f>IF(U316="snížená",N316,0)</f>
        <v>0</v>
      </c>
      <c r="BG316" s="95">
        <f>IF(U316="zákl. přenesená",N316,0)</f>
        <v>0</v>
      </c>
      <c r="BH316" s="95">
        <f>IF(U316="sníž. přenesená",N316,0)</f>
        <v>0</v>
      </c>
      <c r="BI316" s="95">
        <f>IF(U316="nulová",N316,0)</f>
        <v>0</v>
      </c>
      <c r="BJ316" s="13" t="s">
        <v>23</v>
      </c>
      <c r="BK316" s="95">
        <f>ROUND(L316*K316,2)</f>
        <v>0</v>
      </c>
      <c r="BL316" s="13" t="s">
        <v>175</v>
      </c>
      <c r="BM316" s="13" t="s">
        <v>755</v>
      </c>
    </row>
    <row r="317" spans="2:65" s="1" customFormat="1" ht="28.5" customHeight="1">
      <c r="B317" s="120"/>
      <c r="C317" s="150" t="s">
        <v>756</v>
      </c>
      <c r="D317" s="150" t="s">
        <v>157</v>
      </c>
      <c r="E317" s="151" t="s">
        <v>757</v>
      </c>
      <c r="F317" s="419" t="s">
        <v>758</v>
      </c>
      <c r="G317" s="420"/>
      <c r="H317" s="420"/>
      <c r="I317" s="420"/>
      <c r="J317" s="152" t="s">
        <v>313</v>
      </c>
      <c r="K317" s="153">
        <v>1</v>
      </c>
      <c r="L317" s="421">
        <v>0</v>
      </c>
      <c r="M317" s="420"/>
      <c r="N317" s="422">
        <f>ROUND(L317*K317,2)</f>
        <v>0</v>
      </c>
      <c r="O317" s="420"/>
      <c r="P317" s="420"/>
      <c r="Q317" s="420"/>
      <c r="R317" s="122"/>
      <c r="T317" s="154" t="s">
        <v>21</v>
      </c>
      <c r="U317" s="39" t="s">
        <v>47</v>
      </c>
      <c r="V317" s="31"/>
      <c r="W317" s="155">
        <f>V317*K317</f>
        <v>0</v>
      </c>
      <c r="X317" s="155">
        <v>0</v>
      </c>
      <c r="Y317" s="155">
        <f>X317*K317</f>
        <v>0</v>
      </c>
      <c r="Z317" s="155">
        <v>0</v>
      </c>
      <c r="AA317" s="156">
        <f>Z317*K317</f>
        <v>0</v>
      </c>
      <c r="AR317" s="13" t="s">
        <v>175</v>
      </c>
      <c r="AT317" s="13" t="s">
        <v>157</v>
      </c>
      <c r="AU317" s="13" t="s">
        <v>97</v>
      </c>
      <c r="AY317" s="13" t="s">
        <v>155</v>
      </c>
      <c r="BE317" s="95">
        <f>IF(U317="základní",N317,0)</f>
        <v>0</v>
      </c>
      <c r="BF317" s="95">
        <f>IF(U317="snížená",N317,0)</f>
        <v>0</v>
      </c>
      <c r="BG317" s="95">
        <f>IF(U317="zákl. přenesená",N317,0)</f>
        <v>0</v>
      </c>
      <c r="BH317" s="95">
        <f>IF(U317="sníž. přenesená",N317,0)</f>
        <v>0</v>
      </c>
      <c r="BI317" s="95">
        <f>IF(U317="nulová",N317,0)</f>
        <v>0</v>
      </c>
      <c r="BJ317" s="13" t="s">
        <v>23</v>
      </c>
      <c r="BK317" s="95">
        <f>ROUND(L317*K317,2)</f>
        <v>0</v>
      </c>
      <c r="BL317" s="13" t="s">
        <v>175</v>
      </c>
      <c r="BM317" s="13" t="s">
        <v>759</v>
      </c>
    </row>
    <row r="318" spans="2:65" s="1" customFormat="1" ht="28.5" customHeight="1">
      <c r="B318" s="120"/>
      <c r="C318" s="150" t="s">
        <v>760</v>
      </c>
      <c r="D318" s="150" t="s">
        <v>157</v>
      </c>
      <c r="E318" s="151" t="s">
        <v>761</v>
      </c>
      <c r="F318" s="419" t="s">
        <v>762</v>
      </c>
      <c r="G318" s="420"/>
      <c r="H318" s="420"/>
      <c r="I318" s="420"/>
      <c r="J318" s="152" t="s">
        <v>218</v>
      </c>
      <c r="K318" s="153">
        <v>3</v>
      </c>
      <c r="L318" s="421">
        <v>0</v>
      </c>
      <c r="M318" s="420"/>
      <c r="N318" s="422">
        <f>ROUND(L318*K318,2)</f>
        <v>0</v>
      </c>
      <c r="O318" s="420"/>
      <c r="P318" s="420"/>
      <c r="Q318" s="420"/>
      <c r="R318" s="122"/>
      <c r="T318" s="154" t="s">
        <v>21</v>
      </c>
      <c r="U318" s="39" t="s">
        <v>47</v>
      </c>
      <c r="V318" s="31"/>
      <c r="W318" s="155">
        <f>V318*K318</f>
        <v>0</v>
      </c>
      <c r="X318" s="155">
        <v>0</v>
      </c>
      <c r="Y318" s="155">
        <f>X318*K318</f>
        <v>0</v>
      </c>
      <c r="Z318" s="155">
        <v>0</v>
      </c>
      <c r="AA318" s="156">
        <f>Z318*K318</f>
        <v>0</v>
      </c>
      <c r="AR318" s="13" t="s">
        <v>175</v>
      </c>
      <c r="AT318" s="13" t="s">
        <v>157</v>
      </c>
      <c r="AU318" s="13" t="s">
        <v>97</v>
      </c>
      <c r="AY318" s="13" t="s">
        <v>155</v>
      </c>
      <c r="BE318" s="95">
        <f>IF(U318="základní",N318,0)</f>
        <v>0</v>
      </c>
      <c r="BF318" s="95">
        <f>IF(U318="snížená",N318,0)</f>
        <v>0</v>
      </c>
      <c r="BG318" s="95">
        <f>IF(U318="zákl. přenesená",N318,0)</f>
        <v>0</v>
      </c>
      <c r="BH318" s="95">
        <f>IF(U318="sníž. přenesená",N318,0)</f>
        <v>0</v>
      </c>
      <c r="BI318" s="95">
        <f>IF(U318="nulová",N318,0)</f>
        <v>0</v>
      </c>
      <c r="BJ318" s="13" t="s">
        <v>23</v>
      </c>
      <c r="BK318" s="95">
        <f>ROUND(L318*K318,2)</f>
        <v>0</v>
      </c>
      <c r="BL318" s="13" t="s">
        <v>175</v>
      </c>
      <c r="BM318" s="13" t="s">
        <v>763</v>
      </c>
    </row>
    <row r="319" spans="2:65" s="1" customFormat="1" ht="28.5" customHeight="1">
      <c r="B319" s="120"/>
      <c r="C319" s="150" t="s">
        <v>764</v>
      </c>
      <c r="D319" s="150" t="s">
        <v>157</v>
      </c>
      <c r="E319" s="151" t="s">
        <v>765</v>
      </c>
      <c r="F319" s="419" t="s">
        <v>766</v>
      </c>
      <c r="G319" s="420"/>
      <c r="H319" s="420"/>
      <c r="I319" s="420"/>
      <c r="J319" s="152" t="s">
        <v>218</v>
      </c>
      <c r="K319" s="153">
        <v>2</v>
      </c>
      <c r="L319" s="421">
        <v>0</v>
      </c>
      <c r="M319" s="420"/>
      <c r="N319" s="422">
        <f>ROUND(L319*K319,2)</f>
        <v>0</v>
      </c>
      <c r="O319" s="420"/>
      <c r="P319" s="420"/>
      <c r="Q319" s="420"/>
      <c r="R319" s="122"/>
      <c r="T319" s="154" t="s">
        <v>21</v>
      </c>
      <c r="U319" s="39" t="s">
        <v>47</v>
      </c>
      <c r="V319" s="31"/>
      <c r="W319" s="155">
        <f>V319*K319</f>
        <v>0</v>
      </c>
      <c r="X319" s="155">
        <v>0</v>
      </c>
      <c r="Y319" s="155">
        <f>X319*K319</f>
        <v>0</v>
      </c>
      <c r="Z319" s="155">
        <v>0</v>
      </c>
      <c r="AA319" s="156">
        <f>Z319*K319</f>
        <v>0</v>
      </c>
      <c r="AR319" s="13" t="s">
        <v>175</v>
      </c>
      <c r="AT319" s="13" t="s">
        <v>157</v>
      </c>
      <c r="AU319" s="13" t="s">
        <v>97</v>
      </c>
      <c r="AY319" s="13" t="s">
        <v>155</v>
      </c>
      <c r="BE319" s="95">
        <f>IF(U319="základní",N319,0)</f>
        <v>0</v>
      </c>
      <c r="BF319" s="95">
        <f>IF(U319="snížená",N319,0)</f>
        <v>0</v>
      </c>
      <c r="BG319" s="95">
        <f>IF(U319="zákl. přenesená",N319,0)</f>
        <v>0</v>
      </c>
      <c r="BH319" s="95">
        <f>IF(U319="sníž. přenesená",N319,0)</f>
        <v>0</v>
      </c>
      <c r="BI319" s="95">
        <f>IF(U319="nulová",N319,0)</f>
        <v>0</v>
      </c>
      <c r="BJ319" s="13" t="s">
        <v>23</v>
      </c>
      <c r="BK319" s="95">
        <f>ROUND(L319*K319,2)</f>
        <v>0</v>
      </c>
      <c r="BL319" s="13" t="s">
        <v>175</v>
      </c>
      <c r="BM319" s="13" t="s">
        <v>767</v>
      </c>
    </row>
    <row r="320" spans="2:63" s="1" customFormat="1" ht="49.5" customHeight="1">
      <c r="B320" s="30"/>
      <c r="C320" s="31"/>
      <c r="D320" s="141" t="s">
        <v>768</v>
      </c>
      <c r="E320" s="31"/>
      <c r="F320" s="31"/>
      <c r="G320" s="31"/>
      <c r="H320" s="31"/>
      <c r="I320" s="31"/>
      <c r="J320" s="31"/>
      <c r="K320" s="31"/>
      <c r="L320" s="31"/>
      <c r="M320" s="31"/>
      <c r="N320" s="414">
        <f>BK320</f>
        <v>0</v>
      </c>
      <c r="O320" s="415"/>
      <c r="P320" s="415"/>
      <c r="Q320" s="415"/>
      <c r="R320" s="32"/>
      <c r="T320" s="162"/>
      <c r="U320" s="51"/>
      <c r="V320" s="51"/>
      <c r="W320" s="51"/>
      <c r="X320" s="51"/>
      <c r="Y320" s="51"/>
      <c r="Z320" s="51"/>
      <c r="AA320" s="53"/>
      <c r="AT320" s="13" t="s">
        <v>81</v>
      </c>
      <c r="AU320" s="13" t="s">
        <v>82</v>
      </c>
      <c r="AY320" s="13" t="s">
        <v>769</v>
      </c>
      <c r="BK320" s="95">
        <v>0</v>
      </c>
    </row>
    <row r="321" spans="2:18" s="1" customFormat="1" ht="6.75" customHeight="1">
      <c r="B321" s="54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6"/>
    </row>
  </sheetData>
  <sheetProtection password="CC35" sheet="1" objects="1" scenarios="1" formatColumns="0" formatRows="0" sort="0" autoFilter="0"/>
  <mergeCells count="571">
    <mergeCell ref="C2:Q2"/>
    <mergeCell ref="C4:Q4"/>
    <mergeCell ref="F6:P6"/>
    <mergeCell ref="O8:P8"/>
    <mergeCell ref="O10:P10"/>
    <mergeCell ref="O11:P11"/>
    <mergeCell ref="O20:P20"/>
    <mergeCell ref="E23:L23"/>
    <mergeCell ref="M26:P26"/>
    <mergeCell ref="M27:P27"/>
    <mergeCell ref="M29:P29"/>
    <mergeCell ref="H31:J31"/>
    <mergeCell ref="M31:P31"/>
    <mergeCell ref="O13:P13"/>
    <mergeCell ref="E14:L14"/>
    <mergeCell ref="O14:P14"/>
    <mergeCell ref="O16:P16"/>
    <mergeCell ref="O17:P17"/>
    <mergeCell ref="O19:P19"/>
    <mergeCell ref="H35:J35"/>
    <mergeCell ref="M35:P35"/>
    <mergeCell ref="L37:P37"/>
    <mergeCell ref="C76:Q76"/>
    <mergeCell ref="F78:P78"/>
    <mergeCell ref="M80:P80"/>
    <mergeCell ref="H32:J32"/>
    <mergeCell ref="M32:P32"/>
    <mergeCell ref="H33:J33"/>
    <mergeCell ref="M33:P33"/>
    <mergeCell ref="H34:J34"/>
    <mergeCell ref="M34:P34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113:Q113"/>
    <mergeCell ref="N114:Q114"/>
    <mergeCell ref="N116:Q116"/>
    <mergeCell ref="D117:H117"/>
    <mergeCell ref="N117:Q117"/>
    <mergeCell ref="D118:H118"/>
    <mergeCell ref="N118:Q118"/>
    <mergeCell ref="N107:Q107"/>
    <mergeCell ref="N108:Q108"/>
    <mergeCell ref="N109:Q109"/>
    <mergeCell ref="N110:Q110"/>
    <mergeCell ref="N111:Q111"/>
    <mergeCell ref="N112:Q112"/>
    <mergeCell ref="N122:Q122"/>
    <mergeCell ref="L124:Q124"/>
    <mergeCell ref="C130:Q130"/>
    <mergeCell ref="F132:P132"/>
    <mergeCell ref="M134:P134"/>
    <mergeCell ref="M136:Q136"/>
    <mergeCell ref="D119:H119"/>
    <mergeCell ref="N119:Q119"/>
    <mergeCell ref="D120:H120"/>
    <mergeCell ref="N120:Q120"/>
    <mergeCell ref="D121:H121"/>
    <mergeCell ref="N121:Q121"/>
    <mergeCell ref="F144:I144"/>
    <mergeCell ref="L144:M144"/>
    <mergeCell ref="N144:Q144"/>
    <mergeCell ref="F145:I145"/>
    <mergeCell ref="L145:M145"/>
    <mergeCell ref="N145:Q145"/>
    <mergeCell ref="M137:Q137"/>
    <mergeCell ref="F139:I139"/>
    <mergeCell ref="L139:M139"/>
    <mergeCell ref="N139:Q139"/>
    <mergeCell ref="F143:I143"/>
    <mergeCell ref="L143:M143"/>
    <mergeCell ref="N143:Q143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54:I154"/>
    <mergeCell ref="L154:M154"/>
    <mergeCell ref="N154:Q154"/>
    <mergeCell ref="F155:I155"/>
    <mergeCell ref="L155:M155"/>
    <mergeCell ref="N155:Q155"/>
    <mergeCell ref="F151:I151"/>
    <mergeCell ref="L151:M151"/>
    <mergeCell ref="N151:Q151"/>
    <mergeCell ref="F153:I153"/>
    <mergeCell ref="L153:M153"/>
    <mergeCell ref="N153:Q153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67:I167"/>
    <mergeCell ref="L167:M167"/>
    <mergeCell ref="N167:Q167"/>
    <mergeCell ref="F168:I168"/>
    <mergeCell ref="L168:M168"/>
    <mergeCell ref="N168:Q168"/>
    <mergeCell ref="F164:I164"/>
    <mergeCell ref="L164:M164"/>
    <mergeCell ref="N164:Q164"/>
    <mergeCell ref="F166:I166"/>
    <mergeCell ref="L166:M166"/>
    <mergeCell ref="N166:Q166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78:I178"/>
    <mergeCell ref="L178:M178"/>
    <mergeCell ref="N178:Q178"/>
    <mergeCell ref="F179:I179"/>
    <mergeCell ref="L179:M179"/>
    <mergeCell ref="N179:Q179"/>
    <mergeCell ref="F175:I175"/>
    <mergeCell ref="L175:M175"/>
    <mergeCell ref="N175:Q175"/>
    <mergeCell ref="F177:I177"/>
    <mergeCell ref="L177:M177"/>
    <mergeCell ref="N177:Q177"/>
    <mergeCell ref="F184:I184"/>
    <mergeCell ref="L184:M184"/>
    <mergeCell ref="N184:Q184"/>
    <mergeCell ref="F185:I185"/>
    <mergeCell ref="L185:M185"/>
    <mergeCell ref="N185:Q185"/>
    <mergeCell ref="F180:I180"/>
    <mergeCell ref="L180:M180"/>
    <mergeCell ref="N180:Q180"/>
    <mergeCell ref="F182:I182"/>
    <mergeCell ref="L182:M182"/>
    <mergeCell ref="N182:Q182"/>
    <mergeCell ref="F189:I189"/>
    <mergeCell ref="L189:M189"/>
    <mergeCell ref="N189:Q189"/>
    <mergeCell ref="F190:I190"/>
    <mergeCell ref="L190:M190"/>
    <mergeCell ref="N190:Q190"/>
    <mergeCell ref="F186:I186"/>
    <mergeCell ref="L186:M186"/>
    <mergeCell ref="N186:Q186"/>
    <mergeCell ref="F187:I187"/>
    <mergeCell ref="L187:M187"/>
    <mergeCell ref="N187:Q187"/>
    <mergeCell ref="F193:I193"/>
    <mergeCell ref="L193:M193"/>
    <mergeCell ref="N193:Q193"/>
    <mergeCell ref="F194:I194"/>
    <mergeCell ref="L194:M194"/>
    <mergeCell ref="N194:Q194"/>
    <mergeCell ref="F191:I191"/>
    <mergeCell ref="L191:M191"/>
    <mergeCell ref="N191:Q191"/>
    <mergeCell ref="F192:I192"/>
    <mergeCell ref="L192:M192"/>
    <mergeCell ref="N192:Q192"/>
    <mergeCell ref="F198:I198"/>
    <mergeCell ref="L198:M198"/>
    <mergeCell ref="N198:Q198"/>
    <mergeCell ref="F199:I199"/>
    <mergeCell ref="L199:M199"/>
    <mergeCell ref="N199:Q199"/>
    <mergeCell ref="F195:I195"/>
    <mergeCell ref="L195:M195"/>
    <mergeCell ref="N195:Q195"/>
    <mergeCell ref="F196:I196"/>
    <mergeCell ref="L196:M196"/>
    <mergeCell ref="N196:Q196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207:I207"/>
    <mergeCell ref="L207:M207"/>
    <mergeCell ref="N207:Q207"/>
    <mergeCell ref="F209:I209"/>
    <mergeCell ref="L209:M209"/>
    <mergeCell ref="N209:Q209"/>
    <mergeCell ref="F204:I204"/>
    <mergeCell ref="L204:M204"/>
    <mergeCell ref="N204:Q204"/>
    <mergeCell ref="F205:I205"/>
    <mergeCell ref="L205:M205"/>
    <mergeCell ref="N205:Q205"/>
    <mergeCell ref="F212:I212"/>
    <mergeCell ref="L212:M212"/>
    <mergeCell ref="N212:Q212"/>
    <mergeCell ref="F213:I213"/>
    <mergeCell ref="L213:M213"/>
    <mergeCell ref="N213:Q213"/>
    <mergeCell ref="F210:I210"/>
    <mergeCell ref="L210:M210"/>
    <mergeCell ref="N210:Q210"/>
    <mergeCell ref="F211:I211"/>
    <mergeCell ref="L211:M211"/>
    <mergeCell ref="N211:Q211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20:I220"/>
    <mergeCell ref="L220:M220"/>
    <mergeCell ref="N220:Q220"/>
    <mergeCell ref="F221:I221"/>
    <mergeCell ref="L221:M221"/>
    <mergeCell ref="N221:Q221"/>
    <mergeCell ref="F218:I218"/>
    <mergeCell ref="L218:M218"/>
    <mergeCell ref="N218:Q218"/>
    <mergeCell ref="F219:I219"/>
    <mergeCell ref="L219:M219"/>
    <mergeCell ref="N219:Q219"/>
    <mergeCell ref="F224:I224"/>
    <mergeCell ref="L224:M224"/>
    <mergeCell ref="N224:Q224"/>
    <mergeCell ref="F225:I225"/>
    <mergeCell ref="L225:M225"/>
    <mergeCell ref="N225:Q225"/>
    <mergeCell ref="F222:I222"/>
    <mergeCell ref="L222:M222"/>
    <mergeCell ref="N222:Q222"/>
    <mergeCell ref="F223:I223"/>
    <mergeCell ref="L223:M223"/>
    <mergeCell ref="N223:Q223"/>
    <mergeCell ref="F229:I229"/>
    <mergeCell ref="L229:M229"/>
    <mergeCell ref="N229:Q229"/>
    <mergeCell ref="F230:I230"/>
    <mergeCell ref="L230:M230"/>
    <mergeCell ref="N230:Q230"/>
    <mergeCell ref="F226:I226"/>
    <mergeCell ref="L226:M226"/>
    <mergeCell ref="N226:Q226"/>
    <mergeCell ref="F227:I227"/>
    <mergeCell ref="L227:M227"/>
    <mergeCell ref="N227:Q227"/>
    <mergeCell ref="F236:I236"/>
    <mergeCell ref="L236:M236"/>
    <mergeCell ref="N236:Q236"/>
    <mergeCell ref="F237:I237"/>
    <mergeCell ref="L237:M237"/>
    <mergeCell ref="N237:Q237"/>
    <mergeCell ref="F232:I232"/>
    <mergeCell ref="L232:M232"/>
    <mergeCell ref="N232:Q232"/>
    <mergeCell ref="F234:I234"/>
    <mergeCell ref="L234:M234"/>
    <mergeCell ref="N234:Q234"/>
    <mergeCell ref="F240:I240"/>
    <mergeCell ref="L240:M240"/>
    <mergeCell ref="N240:Q240"/>
    <mergeCell ref="F241:I241"/>
    <mergeCell ref="L241:M241"/>
    <mergeCell ref="N241:Q241"/>
    <mergeCell ref="F238:I238"/>
    <mergeCell ref="L238:M238"/>
    <mergeCell ref="N238:Q238"/>
    <mergeCell ref="F239:I239"/>
    <mergeCell ref="L239:M239"/>
    <mergeCell ref="N239:Q239"/>
    <mergeCell ref="F244:I244"/>
    <mergeCell ref="L244:M244"/>
    <mergeCell ref="N244:Q244"/>
    <mergeCell ref="F245:I245"/>
    <mergeCell ref="L245:M245"/>
    <mergeCell ref="N245:Q245"/>
    <mergeCell ref="F242:I242"/>
    <mergeCell ref="L242:M242"/>
    <mergeCell ref="N242:Q242"/>
    <mergeCell ref="F243:I243"/>
    <mergeCell ref="L243:M243"/>
    <mergeCell ref="N243:Q243"/>
    <mergeCell ref="F248:I248"/>
    <mergeCell ref="L248:M248"/>
    <mergeCell ref="N248:Q248"/>
    <mergeCell ref="F249:I249"/>
    <mergeCell ref="L249:M249"/>
    <mergeCell ref="N249:Q249"/>
    <mergeCell ref="F246:I246"/>
    <mergeCell ref="L246:M246"/>
    <mergeCell ref="N246:Q246"/>
    <mergeCell ref="F247:I247"/>
    <mergeCell ref="L247:M247"/>
    <mergeCell ref="N247:Q247"/>
    <mergeCell ref="F253:I253"/>
    <mergeCell ref="L253:M253"/>
    <mergeCell ref="N253:Q253"/>
    <mergeCell ref="F254:I254"/>
    <mergeCell ref="L254:M254"/>
    <mergeCell ref="N254:Q254"/>
    <mergeCell ref="F250:I250"/>
    <mergeCell ref="L250:M250"/>
    <mergeCell ref="N250:Q250"/>
    <mergeCell ref="F252:I252"/>
    <mergeCell ref="L252:M252"/>
    <mergeCell ref="N252:Q252"/>
    <mergeCell ref="N251:Q251"/>
    <mergeCell ref="F257:I257"/>
    <mergeCell ref="L257:M257"/>
    <mergeCell ref="N257:Q257"/>
    <mergeCell ref="F258:I258"/>
    <mergeCell ref="L258:M258"/>
    <mergeCell ref="N258:Q258"/>
    <mergeCell ref="F255:I255"/>
    <mergeCell ref="L255:M255"/>
    <mergeCell ref="N255:Q255"/>
    <mergeCell ref="F256:I256"/>
    <mergeCell ref="L256:M256"/>
    <mergeCell ref="N256:Q256"/>
    <mergeCell ref="F261:I261"/>
    <mergeCell ref="L261:M261"/>
    <mergeCell ref="N261:Q261"/>
    <mergeCell ref="F262:I262"/>
    <mergeCell ref="L262:M262"/>
    <mergeCell ref="N262:Q262"/>
    <mergeCell ref="F259:I259"/>
    <mergeCell ref="L259:M259"/>
    <mergeCell ref="N259:Q259"/>
    <mergeCell ref="F260:I260"/>
    <mergeCell ref="L260:M260"/>
    <mergeCell ref="N260:Q260"/>
    <mergeCell ref="F265:I265"/>
    <mergeCell ref="L265:M265"/>
    <mergeCell ref="N265:Q265"/>
    <mergeCell ref="F266:I266"/>
    <mergeCell ref="L266:M266"/>
    <mergeCell ref="N266:Q266"/>
    <mergeCell ref="F263:I263"/>
    <mergeCell ref="L263:M263"/>
    <mergeCell ref="N263:Q263"/>
    <mergeCell ref="F264:I264"/>
    <mergeCell ref="L264:M264"/>
    <mergeCell ref="N264:Q264"/>
    <mergeCell ref="F269:I269"/>
    <mergeCell ref="L269:M269"/>
    <mergeCell ref="N269:Q269"/>
    <mergeCell ref="F270:I270"/>
    <mergeCell ref="L270:M270"/>
    <mergeCell ref="N270:Q270"/>
    <mergeCell ref="F267:I267"/>
    <mergeCell ref="L267:M267"/>
    <mergeCell ref="N267:Q267"/>
    <mergeCell ref="F268:I268"/>
    <mergeCell ref="L268:M268"/>
    <mergeCell ref="N268:Q268"/>
    <mergeCell ref="F273:I273"/>
    <mergeCell ref="L273:M273"/>
    <mergeCell ref="N273:Q273"/>
    <mergeCell ref="F274:I274"/>
    <mergeCell ref="L274:M274"/>
    <mergeCell ref="N274:Q274"/>
    <mergeCell ref="F271:I271"/>
    <mergeCell ref="L271:M271"/>
    <mergeCell ref="N271:Q271"/>
    <mergeCell ref="F272:I272"/>
    <mergeCell ref="L272:M272"/>
    <mergeCell ref="N272:Q272"/>
    <mergeCell ref="F278:I278"/>
    <mergeCell ref="L278:M278"/>
    <mergeCell ref="N278:Q278"/>
    <mergeCell ref="F279:I279"/>
    <mergeCell ref="L279:M279"/>
    <mergeCell ref="N279:Q279"/>
    <mergeCell ref="F275:I275"/>
    <mergeCell ref="L275:M275"/>
    <mergeCell ref="N275:Q275"/>
    <mergeCell ref="F276:I276"/>
    <mergeCell ref="L276:M276"/>
    <mergeCell ref="N276:Q276"/>
    <mergeCell ref="F282:I282"/>
    <mergeCell ref="L282:M282"/>
    <mergeCell ref="N282:Q282"/>
    <mergeCell ref="F283:I283"/>
    <mergeCell ref="L283:M283"/>
    <mergeCell ref="N283:Q283"/>
    <mergeCell ref="F280:I280"/>
    <mergeCell ref="L280:M280"/>
    <mergeCell ref="N280:Q280"/>
    <mergeCell ref="F281:I281"/>
    <mergeCell ref="L281:M281"/>
    <mergeCell ref="N281:Q281"/>
    <mergeCell ref="F286:I286"/>
    <mergeCell ref="L286:M286"/>
    <mergeCell ref="N286:Q286"/>
    <mergeCell ref="F288:I288"/>
    <mergeCell ref="L288:M288"/>
    <mergeCell ref="N288:Q288"/>
    <mergeCell ref="F284:I284"/>
    <mergeCell ref="L284:M284"/>
    <mergeCell ref="N284:Q284"/>
    <mergeCell ref="F285:I285"/>
    <mergeCell ref="L285:M285"/>
    <mergeCell ref="N285:Q285"/>
    <mergeCell ref="F292:I292"/>
    <mergeCell ref="L292:M292"/>
    <mergeCell ref="N292:Q292"/>
    <mergeCell ref="F293:I293"/>
    <mergeCell ref="L293:M293"/>
    <mergeCell ref="N293:Q293"/>
    <mergeCell ref="F289:I289"/>
    <mergeCell ref="L289:M289"/>
    <mergeCell ref="N289:Q289"/>
    <mergeCell ref="F290:I290"/>
    <mergeCell ref="L290:M290"/>
    <mergeCell ref="N290:Q290"/>
    <mergeCell ref="F296:I296"/>
    <mergeCell ref="L296:M296"/>
    <mergeCell ref="N296:Q296"/>
    <mergeCell ref="F297:I297"/>
    <mergeCell ref="L297:M297"/>
    <mergeCell ref="N297:Q297"/>
    <mergeCell ref="F294:I294"/>
    <mergeCell ref="L294:M294"/>
    <mergeCell ref="N294:Q294"/>
    <mergeCell ref="F295:I295"/>
    <mergeCell ref="L295:M295"/>
    <mergeCell ref="N295:Q295"/>
    <mergeCell ref="F301:I301"/>
    <mergeCell ref="L301:M301"/>
    <mergeCell ref="N301:Q301"/>
    <mergeCell ref="F302:I302"/>
    <mergeCell ref="L302:M302"/>
    <mergeCell ref="N302:Q302"/>
    <mergeCell ref="F298:I298"/>
    <mergeCell ref="L298:M298"/>
    <mergeCell ref="N298:Q298"/>
    <mergeCell ref="F299:I299"/>
    <mergeCell ref="L299:M299"/>
    <mergeCell ref="N299:Q299"/>
    <mergeCell ref="F306:I306"/>
    <mergeCell ref="L306:M306"/>
    <mergeCell ref="N306:Q306"/>
    <mergeCell ref="F308:I308"/>
    <mergeCell ref="L308:M308"/>
    <mergeCell ref="N308:Q308"/>
    <mergeCell ref="F303:I303"/>
    <mergeCell ref="L303:M303"/>
    <mergeCell ref="N303:Q303"/>
    <mergeCell ref="F305:I305"/>
    <mergeCell ref="L305:M305"/>
    <mergeCell ref="N305:Q305"/>
    <mergeCell ref="L313:M313"/>
    <mergeCell ref="N313:Q313"/>
    <mergeCell ref="F309:I309"/>
    <mergeCell ref="L309:M309"/>
    <mergeCell ref="N309:Q309"/>
    <mergeCell ref="F311:I311"/>
    <mergeCell ref="L311:M311"/>
    <mergeCell ref="N311:Q311"/>
    <mergeCell ref="N310:Q310"/>
    <mergeCell ref="N319:Q319"/>
    <mergeCell ref="N140:Q140"/>
    <mergeCell ref="N141:Q141"/>
    <mergeCell ref="N142:Q142"/>
    <mergeCell ref="N146:Q146"/>
    <mergeCell ref="N152:Q152"/>
    <mergeCell ref="N165:Q165"/>
    <mergeCell ref="N173:Q173"/>
    <mergeCell ref="F317:I317"/>
    <mergeCell ref="L317:M317"/>
    <mergeCell ref="N317:Q317"/>
    <mergeCell ref="F318:I318"/>
    <mergeCell ref="L318:M318"/>
    <mergeCell ref="N318:Q318"/>
    <mergeCell ref="F315:I315"/>
    <mergeCell ref="L315:M315"/>
    <mergeCell ref="N315:Q315"/>
    <mergeCell ref="F316:I316"/>
    <mergeCell ref="L316:M316"/>
    <mergeCell ref="N316:Q316"/>
    <mergeCell ref="F312:I312"/>
    <mergeCell ref="L312:M312"/>
    <mergeCell ref="N312:Q312"/>
    <mergeCell ref="F313:I313"/>
    <mergeCell ref="N314:Q314"/>
    <mergeCell ref="N320:Q320"/>
    <mergeCell ref="H1:K1"/>
    <mergeCell ref="S2:AC2"/>
    <mergeCell ref="N277:Q277"/>
    <mergeCell ref="N287:Q287"/>
    <mergeCell ref="N291:Q291"/>
    <mergeCell ref="N300:Q300"/>
    <mergeCell ref="N304:Q304"/>
    <mergeCell ref="N307:Q307"/>
    <mergeCell ref="N206:Q206"/>
    <mergeCell ref="N208:Q208"/>
    <mergeCell ref="N228:Q228"/>
    <mergeCell ref="N231:Q231"/>
    <mergeCell ref="N233:Q233"/>
    <mergeCell ref="N235:Q235"/>
    <mergeCell ref="N174:Q174"/>
    <mergeCell ref="N176:Q176"/>
    <mergeCell ref="N181:Q181"/>
    <mergeCell ref="N183:Q183"/>
    <mergeCell ref="N188:Q188"/>
    <mergeCell ref="N197:Q197"/>
    <mergeCell ref="F319:I319"/>
    <mergeCell ref="L319:M319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39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F29" sqref="F29"/>
    </sheetView>
  </sheetViews>
  <sheetFormatPr defaultColWidth="11.5" defaultRowHeight="13.5"/>
  <cols>
    <col min="1" max="1" width="9" style="210" customWidth="1"/>
    <col min="2" max="2" width="13.66015625" style="211" hidden="1" customWidth="1"/>
    <col min="3" max="3" width="89.5" style="211" customWidth="1"/>
    <col min="4" max="4" width="5.16015625" style="211" bestFit="1" customWidth="1"/>
    <col min="5" max="6" width="14.16015625" style="212" customWidth="1"/>
    <col min="7" max="7" width="16.5" style="212" customWidth="1"/>
    <col min="8" max="8" width="12.5" style="212" bestFit="1" customWidth="1"/>
    <col min="9" max="9" width="16.33203125" style="212" bestFit="1" customWidth="1"/>
    <col min="10" max="10" width="11.5" style="212" bestFit="1" customWidth="1"/>
    <col min="11" max="11" width="18.5" style="212" bestFit="1" customWidth="1"/>
    <col min="12" max="13" width="11.5" style="182" customWidth="1"/>
    <col min="14" max="14" width="12.83203125" style="181" hidden="1" customWidth="1"/>
    <col min="15" max="16384" width="11.5" style="182" customWidth="1"/>
  </cols>
  <sheetData>
    <row r="1" spans="1:14" ht="14.25">
      <c r="A1" s="176" t="s">
        <v>777</v>
      </c>
      <c r="B1" s="177" t="s">
        <v>778</v>
      </c>
      <c r="C1" s="178" t="s">
        <v>779</v>
      </c>
      <c r="D1" s="178" t="s">
        <v>780</v>
      </c>
      <c r="E1" s="179" t="s">
        <v>781</v>
      </c>
      <c r="F1" s="179" t="s">
        <v>782</v>
      </c>
      <c r="G1" s="179" t="s">
        <v>783</v>
      </c>
      <c r="H1" s="179" t="s">
        <v>784</v>
      </c>
      <c r="I1" s="179" t="s">
        <v>785</v>
      </c>
      <c r="J1" s="179" t="s">
        <v>786</v>
      </c>
      <c r="K1" s="179" t="s">
        <v>787</v>
      </c>
      <c r="L1" s="180"/>
      <c r="M1" s="180"/>
      <c r="N1" s="181" t="e">
        <f>#REF!/100*#REF!+#REF!/100*#REF!+#REF!/100*G2+#REF!/100*G4+#REF!/100*G5+#REF!/100*G6+#REF!/100*G8+#REF!/100*G9+#REF!/100*G11+#REF!/100*G13+#REF!/100*G14+#REF!/100*G16+#REF!/100*G18+#REF!/100*G19+#REF!/100*#REF!+#REF!/100*G21+#REF!/100*G23+#REF!/100*G25+#REF!/100*G27+#REF!/100*G30+#REF!/100*G31+#REF!/100*G32+#REF!/100*G33</f>
        <v>#REF!</v>
      </c>
    </row>
    <row r="2" spans="1:13" ht="14.25">
      <c r="A2" s="176"/>
      <c r="B2" s="183"/>
      <c r="C2" s="184"/>
      <c r="D2" s="184"/>
      <c r="E2" s="185"/>
      <c r="F2" s="185"/>
      <c r="G2" s="185"/>
      <c r="H2" s="185"/>
      <c r="I2" s="185"/>
      <c r="J2" s="185"/>
      <c r="K2" s="185"/>
      <c r="L2" s="180"/>
      <c r="M2" s="180"/>
    </row>
    <row r="3" spans="1:13" ht="14.25">
      <c r="A3" s="186" t="s">
        <v>788</v>
      </c>
      <c r="B3" s="187" t="s">
        <v>788</v>
      </c>
      <c r="C3" s="188" t="s">
        <v>789</v>
      </c>
      <c r="D3" s="189"/>
      <c r="E3" s="190"/>
      <c r="F3" s="191"/>
      <c r="G3" s="191"/>
      <c r="H3" s="191"/>
      <c r="I3" s="191"/>
      <c r="J3" s="191"/>
      <c r="K3" s="191"/>
      <c r="L3" s="180"/>
      <c r="M3" s="180"/>
    </row>
    <row r="4" spans="1:13" ht="14.25">
      <c r="A4" s="176" t="s">
        <v>790</v>
      </c>
      <c r="B4" s="183"/>
      <c r="C4" s="192" t="s">
        <v>791</v>
      </c>
      <c r="D4" s="189" t="s">
        <v>792</v>
      </c>
      <c r="E4" s="193">
        <v>13</v>
      </c>
      <c r="F4" s="213"/>
      <c r="G4" s="194">
        <f aca="true" t="shared" si="0" ref="G4:G10">E4*F4</f>
        <v>0</v>
      </c>
      <c r="H4" s="214"/>
      <c r="I4" s="194">
        <f aca="true" t="shared" si="1" ref="I4:I10">H4*E4</f>
        <v>0</v>
      </c>
      <c r="J4" s="194">
        <f aca="true" t="shared" si="2" ref="J4:J10">F4+H4</f>
        <v>0</v>
      </c>
      <c r="K4" s="194">
        <f aca="true" t="shared" si="3" ref="K4:K10">E4*J4</f>
        <v>0</v>
      </c>
      <c r="L4" s="180"/>
      <c r="M4" s="180"/>
    </row>
    <row r="5" spans="1:13" ht="14.25">
      <c r="A5" s="176" t="s">
        <v>793</v>
      </c>
      <c r="B5" s="183"/>
      <c r="C5" s="192" t="s">
        <v>794</v>
      </c>
      <c r="D5" s="189" t="s">
        <v>792</v>
      </c>
      <c r="E5" s="193">
        <v>12</v>
      </c>
      <c r="F5" s="213"/>
      <c r="G5" s="194">
        <f t="shared" si="0"/>
        <v>0</v>
      </c>
      <c r="H5" s="214"/>
      <c r="I5" s="194">
        <f t="shared" si="1"/>
        <v>0</v>
      </c>
      <c r="J5" s="194">
        <f t="shared" si="2"/>
        <v>0</v>
      </c>
      <c r="K5" s="194">
        <f t="shared" si="3"/>
        <v>0</v>
      </c>
      <c r="L5" s="180"/>
      <c r="M5" s="180"/>
    </row>
    <row r="6" spans="1:13" ht="14.25">
      <c r="A6" s="176" t="s">
        <v>795</v>
      </c>
      <c r="B6" s="183"/>
      <c r="C6" s="192" t="s">
        <v>796</v>
      </c>
      <c r="D6" s="189" t="s">
        <v>792</v>
      </c>
      <c r="E6" s="193">
        <v>62</v>
      </c>
      <c r="F6" s="213"/>
      <c r="G6" s="194">
        <f t="shared" si="0"/>
        <v>0</v>
      </c>
      <c r="H6" s="214"/>
      <c r="I6" s="194">
        <f t="shared" si="1"/>
        <v>0</v>
      </c>
      <c r="J6" s="194">
        <f t="shared" si="2"/>
        <v>0</v>
      </c>
      <c r="K6" s="194">
        <f t="shared" si="3"/>
        <v>0</v>
      </c>
      <c r="L6" s="180"/>
      <c r="M6" s="180"/>
    </row>
    <row r="7" spans="1:13" ht="14.25">
      <c r="A7" s="195" t="s">
        <v>797</v>
      </c>
      <c r="B7" s="187"/>
      <c r="C7" s="192" t="s">
        <v>798</v>
      </c>
      <c r="D7" s="189" t="s">
        <v>792</v>
      </c>
      <c r="E7" s="193">
        <v>47</v>
      </c>
      <c r="F7" s="213"/>
      <c r="G7" s="194">
        <f t="shared" si="0"/>
        <v>0</v>
      </c>
      <c r="H7" s="214"/>
      <c r="I7" s="194">
        <f t="shared" si="1"/>
        <v>0</v>
      </c>
      <c r="J7" s="194">
        <f t="shared" si="2"/>
        <v>0</v>
      </c>
      <c r="K7" s="194">
        <f t="shared" si="3"/>
        <v>0</v>
      </c>
      <c r="L7" s="180"/>
      <c r="M7" s="180"/>
    </row>
    <row r="8" spans="1:13" ht="14.25">
      <c r="A8" s="176" t="s">
        <v>799</v>
      </c>
      <c r="B8" s="183"/>
      <c r="C8" s="192" t="s">
        <v>800</v>
      </c>
      <c r="D8" s="189" t="s">
        <v>792</v>
      </c>
      <c r="E8" s="193">
        <v>425</v>
      </c>
      <c r="F8" s="213"/>
      <c r="G8" s="194">
        <f t="shared" si="0"/>
        <v>0</v>
      </c>
      <c r="H8" s="214"/>
      <c r="I8" s="194">
        <f t="shared" si="1"/>
        <v>0</v>
      </c>
      <c r="J8" s="194">
        <f t="shared" si="2"/>
        <v>0</v>
      </c>
      <c r="K8" s="194">
        <f t="shared" si="3"/>
        <v>0</v>
      </c>
      <c r="L8" s="180"/>
      <c r="M8" s="180"/>
    </row>
    <row r="9" spans="1:13" ht="14.25">
      <c r="A9" s="176" t="s">
        <v>801</v>
      </c>
      <c r="B9" s="183"/>
      <c r="C9" s="192" t="s">
        <v>802</v>
      </c>
      <c r="D9" s="189" t="s">
        <v>792</v>
      </c>
      <c r="E9" s="193">
        <v>145</v>
      </c>
      <c r="F9" s="213"/>
      <c r="G9" s="194">
        <f t="shared" si="0"/>
        <v>0</v>
      </c>
      <c r="H9" s="214"/>
      <c r="I9" s="194">
        <f t="shared" si="1"/>
        <v>0</v>
      </c>
      <c r="J9" s="194">
        <f t="shared" si="2"/>
        <v>0</v>
      </c>
      <c r="K9" s="194">
        <f t="shared" si="3"/>
        <v>0</v>
      </c>
      <c r="L9" s="180"/>
      <c r="M9" s="180"/>
    </row>
    <row r="10" spans="1:13" ht="14.25">
      <c r="A10" s="195" t="s">
        <v>803</v>
      </c>
      <c r="B10" s="187"/>
      <c r="C10" s="192" t="s">
        <v>804</v>
      </c>
      <c r="D10" s="189" t="s">
        <v>792</v>
      </c>
      <c r="E10" s="193">
        <v>34</v>
      </c>
      <c r="F10" s="213"/>
      <c r="G10" s="194">
        <f t="shared" si="0"/>
        <v>0</v>
      </c>
      <c r="H10" s="214"/>
      <c r="I10" s="194">
        <f t="shared" si="1"/>
        <v>0</v>
      </c>
      <c r="J10" s="194">
        <f t="shared" si="2"/>
        <v>0</v>
      </c>
      <c r="K10" s="194">
        <f t="shared" si="3"/>
        <v>0</v>
      </c>
      <c r="L10" s="180"/>
      <c r="M10" s="180"/>
    </row>
    <row r="11" spans="1:13" ht="14.25">
      <c r="A11" s="176"/>
      <c r="B11" s="183"/>
      <c r="C11" s="184"/>
      <c r="D11" s="184"/>
      <c r="E11" s="185"/>
      <c r="F11" s="194"/>
      <c r="G11" s="194"/>
      <c r="H11" s="194"/>
      <c r="I11" s="194"/>
      <c r="J11" s="194"/>
      <c r="K11" s="194"/>
      <c r="L11" s="180"/>
      <c r="M11" s="180"/>
    </row>
    <row r="12" spans="1:13" ht="14.25">
      <c r="A12" s="186" t="s">
        <v>805</v>
      </c>
      <c r="B12" s="187"/>
      <c r="C12" s="188" t="s">
        <v>806</v>
      </c>
      <c r="D12" s="189"/>
      <c r="E12" s="193"/>
      <c r="F12" s="196"/>
      <c r="G12" s="191"/>
      <c r="H12" s="191"/>
      <c r="I12" s="191"/>
      <c r="J12" s="191"/>
      <c r="K12" s="191"/>
      <c r="L12" s="180"/>
      <c r="M12" s="180"/>
    </row>
    <row r="13" spans="1:13" ht="16.5">
      <c r="A13" s="176" t="s">
        <v>807</v>
      </c>
      <c r="B13" s="183"/>
      <c r="C13" s="192" t="s">
        <v>808</v>
      </c>
      <c r="D13" s="189" t="s">
        <v>248</v>
      </c>
      <c r="E13" s="193">
        <v>350</v>
      </c>
      <c r="F13" s="213"/>
      <c r="G13" s="194">
        <f aca="true" t="shared" si="4" ref="G13:G20">E13*F13</f>
        <v>0</v>
      </c>
      <c r="H13" s="214"/>
      <c r="I13" s="194">
        <f aca="true" t="shared" si="5" ref="I13:I20">H13*E13</f>
        <v>0</v>
      </c>
      <c r="J13" s="194">
        <f aca="true" t="shared" si="6" ref="J13:J20">F13+H13</f>
        <v>0</v>
      </c>
      <c r="K13" s="194">
        <f aca="true" t="shared" si="7" ref="K13:K20">E13*J13</f>
        <v>0</v>
      </c>
      <c r="L13" s="180"/>
      <c r="M13" s="180"/>
    </row>
    <row r="14" spans="1:13" ht="16.5">
      <c r="A14" s="176" t="s">
        <v>809</v>
      </c>
      <c r="B14" s="183"/>
      <c r="C14" s="192" t="s">
        <v>810</v>
      </c>
      <c r="D14" s="189" t="s">
        <v>248</v>
      </c>
      <c r="E14" s="193">
        <v>5120</v>
      </c>
      <c r="F14" s="213"/>
      <c r="G14" s="194">
        <f t="shared" si="4"/>
        <v>0</v>
      </c>
      <c r="H14" s="214"/>
      <c r="I14" s="194">
        <f t="shared" si="5"/>
        <v>0</v>
      </c>
      <c r="J14" s="194">
        <f t="shared" si="6"/>
        <v>0</v>
      </c>
      <c r="K14" s="194">
        <f t="shared" si="7"/>
        <v>0</v>
      </c>
      <c r="L14" s="180"/>
      <c r="M14" s="180"/>
    </row>
    <row r="15" spans="1:13" ht="16.5">
      <c r="A15" s="195" t="s">
        <v>811</v>
      </c>
      <c r="B15" s="187"/>
      <c r="C15" s="192" t="s">
        <v>812</v>
      </c>
      <c r="D15" s="189" t="s">
        <v>248</v>
      </c>
      <c r="E15" s="193">
        <v>8560</v>
      </c>
      <c r="F15" s="213"/>
      <c r="G15" s="194">
        <f t="shared" si="4"/>
        <v>0</v>
      </c>
      <c r="H15" s="215"/>
      <c r="I15" s="194">
        <f t="shared" si="5"/>
        <v>0</v>
      </c>
      <c r="J15" s="194">
        <f t="shared" si="6"/>
        <v>0</v>
      </c>
      <c r="K15" s="194">
        <f t="shared" si="7"/>
        <v>0</v>
      </c>
      <c r="L15" s="180"/>
      <c r="M15" s="180"/>
    </row>
    <row r="16" spans="1:13" ht="16.5">
      <c r="A16" s="176" t="s">
        <v>813</v>
      </c>
      <c r="B16" s="183"/>
      <c r="C16" s="192" t="s">
        <v>814</v>
      </c>
      <c r="D16" s="189" t="s">
        <v>248</v>
      </c>
      <c r="E16" s="193">
        <v>375</v>
      </c>
      <c r="F16" s="213"/>
      <c r="G16" s="194">
        <f t="shared" si="4"/>
        <v>0</v>
      </c>
      <c r="H16" s="214"/>
      <c r="I16" s="194">
        <f t="shared" si="5"/>
        <v>0</v>
      </c>
      <c r="J16" s="194">
        <f t="shared" si="6"/>
        <v>0</v>
      </c>
      <c r="K16" s="194">
        <f t="shared" si="7"/>
        <v>0</v>
      </c>
      <c r="L16" s="180"/>
      <c r="M16" s="180"/>
    </row>
    <row r="17" spans="1:14" ht="14.25">
      <c r="A17" s="195" t="s">
        <v>815</v>
      </c>
      <c r="B17" s="187"/>
      <c r="C17" s="192" t="s">
        <v>816</v>
      </c>
      <c r="D17" s="189" t="s">
        <v>248</v>
      </c>
      <c r="E17" s="193">
        <v>285</v>
      </c>
      <c r="F17" s="213"/>
      <c r="G17" s="194">
        <f t="shared" si="4"/>
        <v>0</v>
      </c>
      <c r="H17" s="215"/>
      <c r="I17" s="194">
        <f t="shared" si="5"/>
        <v>0</v>
      </c>
      <c r="J17" s="194">
        <f t="shared" si="6"/>
        <v>0</v>
      </c>
      <c r="K17" s="194">
        <f t="shared" si="7"/>
        <v>0</v>
      </c>
      <c r="L17" s="180"/>
      <c r="M17" s="180"/>
      <c r="N17" s="182"/>
    </row>
    <row r="18" spans="1:14" ht="14.25">
      <c r="A18" s="176" t="s">
        <v>815</v>
      </c>
      <c r="B18" s="183"/>
      <c r="C18" s="192" t="s">
        <v>817</v>
      </c>
      <c r="D18" s="189" t="s">
        <v>248</v>
      </c>
      <c r="E18" s="193">
        <v>675</v>
      </c>
      <c r="F18" s="213"/>
      <c r="G18" s="194">
        <f t="shared" si="4"/>
        <v>0</v>
      </c>
      <c r="H18" s="214"/>
      <c r="I18" s="194">
        <f t="shared" si="5"/>
        <v>0</v>
      </c>
      <c r="J18" s="194">
        <f t="shared" si="6"/>
        <v>0</v>
      </c>
      <c r="K18" s="194">
        <f t="shared" si="7"/>
        <v>0</v>
      </c>
      <c r="L18" s="180"/>
      <c r="M18" s="180"/>
      <c r="N18" s="182"/>
    </row>
    <row r="19" spans="1:14" ht="14.25">
      <c r="A19" s="176" t="s">
        <v>818</v>
      </c>
      <c r="B19" s="183"/>
      <c r="C19" s="192" t="s">
        <v>819</v>
      </c>
      <c r="D19" s="189" t="s">
        <v>248</v>
      </c>
      <c r="E19" s="193">
        <v>85</v>
      </c>
      <c r="F19" s="213"/>
      <c r="G19" s="194">
        <f t="shared" si="4"/>
        <v>0</v>
      </c>
      <c r="H19" s="214"/>
      <c r="I19" s="194">
        <f t="shared" si="5"/>
        <v>0</v>
      </c>
      <c r="J19" s="194">
        <f t="shared" si="6"/>
        <v>0</v>
      </c>
      <c r="K19" s="194">
        <f t="shared" si="7"/>
        <v>0</v>
      </c>
      <c r="L19" s="180"/>
      <c r="M19" s="180"/>
      <c r="N19" s="182"/>
    </row>
    <row r="20" spans="1:14" ht="16.5">
      <c r="A20" s="195" t="s">
        <v>820</v>
      </c>
      <c r="B20" s="187"/>
      <c r="C20" s="192" t="s">
        <v>821</v>
      </c>
      <c r="D20" s="189" t="s">
        <v>248</v>
      </c>
      <c r="E20" s="193">
        <v>150</v>
      </c>
      <c r="F20" s="213"/>
      <c r="G20" s="194">
        <f t="shared" si="4"/>
        <v>0</v>
      </c>
      <c r="H20" s="215"/>
      <c r="I20" s="194">
        <f t="shared" si="5"/>
        <v>0</v>
      </c>
      <c r="J20" s="194">
        <f t="shared" si="6"/>
        <v>0</v>
      </c>
      <c r="K20" s="194">
        <f t="shared" si="7"/>
        <v>0</v>
      </c>
      <c r="L20" s="180"/>
      <c r="M20" s="180"/>
      <c r="N20" s="182"/>
    </row>
    <row r="21" spans="1:14" ht="14.25">
      <c r="A21" s="176"/>
      <c r="B21" s="183"/>
      <c r="C21" s="184"/>
      <c r="D21" s="184"/>
      <c r="E21" s="185"/>
      <c r="F21" s="194"/>
      <c r="G21" s="194"/>
      <c r="H21" s="194"/>
      <c r="I21" s="194"/>
      <c r="J21" s="194"/>
      <c r="K21" s="194"/>
      <c r="L21" s="180"/>
      <c r="M21" s="180"/>
      <c r="N21" s="182"/>
    </row>
    <row r="22" spans="1:14" ht="14.25">
      <c r="A22" s="186" t="s">
        <v>822</v>
      </c>
      <c r="B22" s="187"/>
      <c r="C22" s="188" t="s">
        <v>823</v>
      </c>
      <c r="D22" s="189"/>
      <c r="E22" s="193"/>
      <c r="F22" s="196"/>
      <c r="G22" s="191"/>
      <c r="H22" s="191"/>
      <c r="I22" s="191"/>
      <c r="J22" s="191"/>
      <c r="K22" s="191"/>
      <c r="L22" s="180"/>
      <c r="M22" s="180"/>
      <c r="N22" s="182"/>
    </row>
    <row r="23" spans="1:14" ht="14.25">
      <c r="A23" s="176" t="s">
        <v>824</v>
      </c>
      <c r="B23" s="183"/>
      <c r="C23" s="197" t="s">
        <v>825</v>
      </c>
      <c r="D23" s="189" t="s">
        <v>792</v>
      </c>
      <c r="E23" s="193">
        <v>140</v>
      </c>
      <c r="F23" s="214"/>
      <c r="G23" s="194">
        <f aca="true" t="shared" si="8" ref="G23:G31">E23*F23</f>
        <v>0</v>
      </c>
      <c r="H23" s="214"/>
      <c r="I23" s="194">
        <f aca="true" t="shared" si="9" ref="I23:I31">H23*E23</f>
        <v>0</v>
      </c>
      <c r="J23" s="194">
        <f aca="true" t="shared" si="10" ref="J23:J31">F23+H23</f>
        <v>0</v>
      </c>
      <c r="K23" s="194">
        <f aca="true" t="shared" si="11" ref="K23:K31">E23*J23</f>
        <v>0</v>
      </c>
      <c r="L23" s="180"/>
      <c r="M23" s="180"/>
      <c r="N23" s="182"/>
    </row>
    <row r="24" spans="1:14" ht="14.25">
      <c r="A24" s="176" t="s">
        <v>826</v>
      </c>
      <c r="B24" s="183"/>
      <c r="C24" s="197" t="s">
        <v>827</v>
      </c>
      <c r="D24" s="189" t="s">
        <v>792</v>
      </c>
      <c r="E24" s="193">
        <v>151</v>
      </c>
      <c r="F24" s="214"/>
      <c r="G24" s="194">
        <f t="shared" si="8"/>
        <v>0</v>
      </c>
      <c r="H24" s="214"/>
      <c r="I24" s="194">
        <f t="shared" si="9"/>
        <v>0</v>
      </c>
      <c r="J24" s="194">
        <f t="shared" si="10"/>
        <v>0</v>
      </c>
      <c r="K24" s="194">
        <f t="shared" si="11"/>
        <v>0</v>
      </c>
      <c r="L24" s="180"/>
      <c r="M24" s="180"/>
      <c r="N24" s="182"/>
    </row>
    <row r="25" spans="1:14" ht="14.25">
      <c r="A25" s="176" t="s">
        <v>828</v>
      </c>
      <c r="B25" s="183"/>
      <c r="C25" s="197" t="s">
        <v>829</v>
      </c>
      <c r="D25" s="189" t="s">
        <v>792</v>
      </c>
      <c r="E25" s="193">
        <v>22</v>
      </c>
      <c r="F25" s="213"/>
      <c r="G25" s="194">
        <f t="shared" si="8"/>
        <v>0</v>
      </c>
      <c r="H25" s="214"/>
      <c r="I25" s="194">
        <f t="shared" si="9"/>
        <v>0</v>
      </c>
      <c r="J25" s="194">
        <f t="shared" si="10"/>
        <v>0</v>
      </c>
      <c r="K25" s="194">
        <f t="shared" si="11"/>
        <v>0</v>
      </c>
      <c r="L25" s="180"/>
      <c r="M25" s="180"/>
      <c r="N25" s="182"/>
    </row>
    <row r="26" spans="1:14" ht="14.25">
      <c r="A26" s="195" t="s">
        <v>830</v>
      </c>
      <c r="B26" s="198"/>
      <c r="C26" s="197" t="s">
        <v>831</v>
      </c>
      <c r="D26" s="189" t="s">
        <v>792</v>
      </c>
      <c r="E26" s="193">
        <v>72</v>
      </c>
      <c r="F26" s="213"/>
      <c r="G26" s="194">
        <f t="shared" si="8"/>
        <v>0</v>
      </c>
      <c r="H26" s="214"/>
      <c r="I26" s="194">
        <f t="shared" si="9"/>
        <v>0</v>
      </c>
      <c r="J26" s="194">
        <f t="shared" si="10"/>
        <v>0</v>
      </c>
      <c r="K26" s="194">
        <f t="shared" si="11"/>
        <v>0</v>
      </c>
      <c r="L26" s="180"/>
      <c r="M26" s="180"/>
      <c r="N26" s="182"/>
    </row>
    <row r="27" spans="1:14" ht="14.25">
      <c r="A27" s="176" t="s">
        <v>832</v>
      </c>
      <c r="B27" s="183"/>
      <c r="C27" s="197" t="s">
        <v>833</v>
      </c>
      <c r="D27" s="189" t="s">
        <v>792</v>
      </c>
      <c r="E27" s="193">
        <v>31</v>
      </c>
      <c r="F27" s="213"/>
      <c r="G27" s="194">
        <f t="shared" si="8"/>
        <v>0</v>
      </c>
      <c r="H27" s="214"/>
      <c r="I27" s="194">
        <f t="shared" si="9"/>
        <v>0</v>
      </c>
      <c r="J27" s="194">
        <f t="shared" si="10"/>
        <v>0</v>
      </c>
      <c r="K27" s="194">
        <f t="shared" si="11"/>
        <v>0</v>
      </c>
      <c r="L27" s="180"/>
      <c r="M27" s="180"/>
      <c r="N27" s="182"/>
    </row>
    <row r="28" spans="1:14" ht="14.25">
      <c r="A28" s="195" t="s">
        <v>834</v>
      </c>
      <c r="B28" s="198"/>
      <c r="C28" s="197" t="s">
        <v>835</v>
      </c>
      <c r="D28" s="189" t="s">
        <v>792</v>
      </c>
      <c r="E28" s="193">
        <v>26</v>
      </c>
      <c r="F28" s="213"/>
      <c r="G28" s="194">
        <f t="shared" si="8"/>
        <v>0</v>
      </c>
      <c r="H28" s="214"/>
      <c r="I28" s="194">
        <f t="shared" si="9"/>
        <v>0</v>
      </c>
      <c r="J28" s="194">
        <f t="shared" si="10"/>
        <v>0</v>
      </c>
      <c r="K28" s="194">
        <f t="shared" si="11"/>
        <v>0</v>
      </c>
      <c r="L28" s="180"/>
      <c r="M28" s="180"/>
      <c r="N28" s="182"/>
    </row>
    <row r="29" spans="1:14" ht="14.25">
      <c r="A29" s="195" t="s">
        <v>836</v>
      </c>
      <c r="B29" s="198"/>
      <c r="C29" s="197" t="s">
        <v>837</v>
      </c>
      <c r="D29" s="189" t="s">
        <v>792</v>
      </c>
      <c r="E29" s="193">
        <v>55</v>
      </c>
      <c r="F29" s="216"/>
      <c r="G29" s="194">
        <f t="shared" si="8"/>
        <v>0</v>
      </c>
      <c r="H29" s="214"/>
      <c r="I29" s="194">
        <f t="shared" si="9"/>
        <v>0</v>
      </c>
      <c r="J29" s="194">
        <f t="shared" si="10"/>
        <v>0</v>
      </c>
      <c r="K29" s="194">
        <f t="shared" si="11"/>
        <v>0</v>
      </c>
      <c r="L29" s="180"/>
      <c r="M29" s="180"/>
      <c r="N29" s="182"/>
    </row>
    <row r="30" spans="1:14" ht="14.25">
      <c r="A30" s="176" t="s">
        <v>838</v>
      </c>
      <c r="B30" s="183"/>
      <c r="C30" s="197" t="s">
        <v>839</v>
      </c>
      <c r="D30" s="189" t="s">
        <v>792</v>
      </c>
      <c r="E30" s="193">
        <v>9</v>
      </c>
      <c r="F30" s="216"/>
      <c r="G30" s="194">
        <f t="shared" si="8"/>
        <v>0</v>
      </c>
      <c r="H30" s="214"/>
      <c r="I30" s="194">
        <f t="shared" si="9"/>
        <v>0</v>
      </c>
      <c r="J30" s="194">
        <f t="shared" si="10"/>
        <v>0</v>
      </c>
      <c r="K30" s="194">
        <f t="shared" si="11"/>
        <v>0</v>
      </c>
      <c r="L30" s="180"/>
      <c r="M30" s="180"/>
      <c r="N30" s="182"/>
    </row>
    <row r="31" spans="1:14" ht="14.25">
      <c r="A31" s="176" t="s">
        <v>840</v>
      </c>
      <c r="B31" s="184"/>
      <c r="C31" s="197" t="s">
        <v>841</v>
      </c>
      <c r="D31" s="189" t="s">
        <v>792</v>
      </c>
      <c r="E31" s="193">
        <v>3</v>
      </c>
      <c r="F31" s="216"/>
      <c r="G31" s="194">
        <f t="shared" si="8"/>
        <v>0</v>
      </c>
      <c r="H31" s="214"/>
      <c r="I31" s="194">
        <f t="shared" si="9"/>
        <v>0</v>
      </c>
      <c r="J31" s="194">
        <f t="shared" si="10"/>
        <v>0</v>
      </c>
      <c r="K31" s="194">
        <f t="shared" si="11"/>
        <v>0</v>
      </c>
      <c r="L31" s="180"/>
      <c r="M31" s="180"/>
      <c r="N31" s="182"/>
    </row>
    <row r="32" spans="1:14" ht="14.25">
      <c r="A32" s="176"/>
      <c r="B32" s="183"/>
      <c r="C32" s="197"/>
      <c r="D32" s="189"/>
      <c r="E32" s="193"/>
      <c r="F32" s="185"/>
      <c r="G32" s="185"/>
      <c r="H32" s="185"/>
      <c r="I32" s="185"/>
      <c r="J32" s="185"/>
      <c r="K32" s="185"/>
      <c r="L32" s="180"/>
      <c r="M32" s="180"/>
      <c r="N32" s="182"/>
    </row>
    <row r="33" spans="1:14" ht="14.25">
      <c r="A33" s="176"/>
      <c r="B33" s="183"/>
      <c r="C33" s="199" t="s">
        <v>842</v>
      </c>
      <c r="D33" s="189"/>
      <c r="E33" s="193"/>
      <c r="F33" s="185"/>
      <c r="G33" s="185"/>
      <c r="H33" s="185"/>
      <c r="I33" s="185"/>
      <c r="J33" s="185"/>
      <c r="K33" s="185"/>
      <c r="L33" s="180"/>
      <c r="M33" s="180"/>
      <c r="N33" s="182"/>
    </row>
    <row r="34" spans="1:14" ht="14.25">
      <c r="A34" s="176" t="s">
        <v>843</v>
      </c>
      <c r="B34" s="184"/>
      <c r="C34" s="200" t="s">
        <v>844</v>
      </c>
      <c r="D34" s="189" t="s">
        <v>792</v>
      </c>
      <c r="E34" s="193">
        <v>23</v>
      </c>
      <c r="F34" s="214"/>
      <c r="G34" s="194">
        <f>E34*F34</f>
        <v>0</v>
      </c>
      <c r="H34" s="214"/>
      <c r="I34" s="194">
        <f>H34*E34</f>
        <v>0</v>
      </c>
      <c r="J34" s="194">
        <f>F34+H34</f>
        <v>0</v>
      </c>
      <c r="K34" s="194">
        <f>E34*J34</f>
        <v>0</v>
      </c>
      <c r="L34" s="180"/>
      <c r="M34" s="180"/>
      <c r="N34" s="182"/>
    </row>
    <row r="35" spans="1:14" ht="14.25">
      <c r="A35" s="176"/>
      <c r="B35" s="184"/>
      <c r="C35" s="184"/>
      <c r="D35" s="184"/>
      <c r="E35" s="185"/>
      <c r="F35" s="185"/>
      <c r="G35" s="185"/>
      <c r="H35" s="185"/>
      <c r="I35" s="185"/>
      <c r="J35" s="185"/>
      <c r="K35" s="185"/>
      <c r="L35" s="180"/>
      <c r="M35" s="180"/>
      <c r="N35" s="182"/>
    </row>
    <row r="36" spans="1:14" ht="14.25">
      <c r="A36" s="186" t="s">
        <v>845</v>
      </c>
      <c r="B36" s="198"/>
      <c r="C36" s="201" t="s">
        <v>846</v>
      </c>
      <c r="D36" s="189"/>
      <c r="E36" s="193"/>
      <c r="F36" s="202"/>
      <c r="G36" s="203"/>
      <c r="H36" s="203"/>
      <c r="I36" s="203"/>
      <c r="J36" s="203"/>
      <c r="K36" s="203"/>
      <c r="L36" s="180"/>
      <c r="M36" s="180"/>
      <c r="N36" s="182"/>
    </row>
    <row r="37" spans="1:14" ht="14.25">
      <c r="A37" s="195" t="s">
        <v>847</v>
      </c>
      <c r="B37" s="198"/>
      <c r="C37" s="192" t="s">
        <v>848</v>
      </c>
      <c r="D37" s="189" t="s">
        <v>849</v>
      </c>
      <c r="E37" s="193">
        <v>1</v>
      </c>
      <c r="F37" s="214"/>
      <c r="G37" s="194">
        <f>E37*F37</f>
        <v>0</v>
      </c>
      <c r="H37" s="214"/>
      <c r="I37" s="194">
        <f>H37*E37</f>
        <v>0</v>
      </c>
      <c r="J37" s="194">
        <f>F37+H37</f>
        <v>0</v>
      </c>
      <c r="K37" s="194">
        <f>E37*J37</f>
        <v>0</v>
      </c>
      <c r="L37" s="180"/>
      <c r="M37" s="180"/>
      <c r="N37" s="182"/>
    </row>
    <row r="38" spans="1:14" ht="14.25">
      <c r="A38" s="195" t="s">
        <v>850</v>
      </c>
      <c r="B38" s="198"/>
      <c r="C38" s="192" t="s">
        <v>851</v>
      </c>
      <c r="D38" s="189" t="s">
        <v>849</v>
      </c>
      <c r="E38" s="193">
        <v>1</v>
      </c>
      <c r="F38" s="214"/>
      <c r="G38" s="194">
        <f>E38*F38</f>
        <v>0</v>
      </c>
      <c r="H38" s="214"/>
      <c r="I38" s="194">
        <f>H38*E38</f>
        <v>0</v>
      </c>
      <c r="J38" s="194">
        <f>F38+H38</f>
        <v>0</v>
      </c>
      <c r="K38" s="194">
        <f>E38*J38</f>
        <v>0</v>
      </c>
      <c r="L38" s="180"/>
      <c r="M38" s="180"/>
      <c r="N38" s="182"/>
    </row>
    <row r="39" spans="1:14" ht="14.25">
      <c r="A39" s="195" t="s">
        <v>850</v>
      </c>
      <c r="B39" s="198"/>
      <c r="C39" s="192" t="s">
        <v>852</v>
      </c>
      <c r="D39" s="189" t="s">
        <v>849</v>
      </c>
      <c r="E39" s="193">
        <v>1</v>
      </c>
      <c r="F39" s="214"/>
      <c r="G39" s="194">
        <f>E39*F39</f>
        <v>0</v>
      </c>
      <c r="H39" s="214"/>
      <c r="I39" s="194">
        <f>H39*E39</f>
        <v>0</v>
      </c>
      <c r="J39" s="194">
        <f>F39+H39</f>
        <v>0</v>
      </c>
      <c r="K39" s="194">
        <f>E39*J39</f>
        <v>0</v>
      </c>
      <c r="L39" s="180"/>
      <c r="M39" s="180"/>
      <c r="N39" s="182"/>
    </row>
    <row r="40" spans="1:14" ht="14.25">
      <c r="A40" s="195" t="s">
        <v>853</v>
      </c>
      <c r="B40" s="187"/>
      <c r="C40" s="192" t="s">
        <v>854</v>
      </c>
      <c r="D40" s="189" t="s">
        <v>849</v>
      </c>
      <c r="E40" s="193">
        <v>1</v>
      </c>
      <c r="F40" s="213"/>
      <c r="G40" s="194">
        <f>E40*F40</f>
        <v>0</v>
      </c>
      <c r="H40" s="215"/>
      <c r="I40" s="194">
        <f>H40*E40</f>
        <v>0</v>
      </c>
      <c r="J40" s="194">
        <f>F40+H40</f>
        <v>0</v>
      </c>
      <c r="K40" s="194">
        <f>E40*J40</f>
        <v>0</v>
      </c>
      <c r="L40" s="180"/>
      <c r="M40" s="180"/>
      <c r="N40" s="182"/>
    </row>
    <row r="41" spans="1:14" ht="14.25">
      <c r="A41" s="176" t="s">
        <v>855</v>
      </c>
      <c r="B41" s="204"/>
      <c r="C41" s="192" t="s">
        <v>856</v>
      </c>
      <c r="D41" s="189" t="s">
        <v>849</v>
      </c>
      <c r="E41" s="193">
        <v>1</v>
      </c>
      <c r="F41" s="213"/>
      <c r="G41" s="194">
        <f>E41*F41</f>
        <v>0</v>
      </c>
      <c r="H41" s="214"/>
      <c r="I41" s="194">
        <f>H41*E41</f>
        <v>0</v>
      </c>
      <c r="J41" s="194">
        <f>F41+H41</f>
        <v>0</v>
      </c>
      <c r="K41" s="194">
        <f>E41*J41</f>
        <v>0</v>
      </c>
      <c r="L41" s="180"/>
      <c r="M41" s="180"/>
      <c r="N41" s="182"/>
    </row>
    <row r="42" spans="1:14" ht="14.25">
      <c r="A42" s="195"/>
      <c r="B42" s="187"/>
      <c r="C42" s="192" t="s">
        <v>857</v>
      </c>
      <c r="D42" s="189"/>
      <c r="E42" s="190"/>
      <c r="F42" s="205"/>
      <c r="G42" s="205">
        <f>SUM(G4:G41)</f>
        <v>0</v>
      </c>
      <c r="H42" s="205"/>
      <c r="I42" s="205">
        <f>SUM(I4:I41)</f>
        <v>0</v>
      </c>
      <c r="J42" s="205"/>
      <c r="K42" s="205">
        <f>SUM(K4:K41)</f>
        <v>0</v>
      </c>
      <c r="L42" s="180"/>
      <c r="M42" s="180"/>
      <c r="N42" s="182"/>
    </row>
    <row r="43" spans="1:14" ht="14.25">
      <c r="A43" s="176"/>
      <c r="B43" s="183"/>
      <c r="C43" s="184"/>
      <c r="D43" s="184"/>
      <c r="E43" s="185"/>
      <c r="F43" s="185"/>
      <c r="G43" s="185"/>
      <c r="H43" s="185"/>
      <c r="I43" s="185"/>
      <c r="J43" s="185"/>
      <c r="K43" s="185"/>
      <c r="L43" s="180"/>
      <c r="M43" s="180"/>
      <c r="N43" s="182"/>
    </row>
    <row r="44" spans="1:14" ht="14.25">
      <c r="A44" s="195"/>
      <c r="B44" s="198"/>
      <c r="C44" s="198" t="s">
        <v>858</v>
      </c>
      <c r="D44" s="198" t="s">
        <v>374</v>
      </c>
      <c r="E44" s="217"/>
      <c r="F44" s="206"/>
      <c r="G44" s="206">
        <f>E44%*G42</f>
        <v>0</v>
      </c>
      <c r="H44" s="206"/>
      <c r="I44" s="206"/>
      <c r="J44" s="206"/>
      <c r="K44" s="206"/>
      <c r="L44" s="180"/>
      <c r="M44" s="180"/>
      <c r="N44" s="182"/>
    </row>
    <row r="45" spans="1:14" ht="14.25">
      <c r="A45" s="176"/>
      <c r="B45" s="184"/>
      <c r="C45" s="184"/>
      <c r="D45" s="184"/>
      <c r="E45" s="185"/>
      <c r="F45" s="185"/>
      <c r="G45" s="185"/>
      <c r="H45" s="185"/>
      <c r="I45" s="185"/>
      <c r="J45" s="185"/>
      <c r="K45" s="185"/>
      <c r="L45" s="180"/>
      <c r="M45" s="180"/>
      <c r="N45" s="182"/>
    </row>
    <row r="46" spans="1:14" ht="15">
      <c r="A46" s="207"/>
      <c r="B46" s="208"/>
      <c r="C46" s="208" t="s">
        <v>859</v>
      </c>
      <c r="D46" s="208"/>
      <c r="E46" s="209"/>
      <c r="F46" s="209"/>
      <c r="G46" s="209">
        <f>SUM(G42:G45)</f>
        <v>0</v>
      </c>
      <c r="H46" s="209"/>
      <c r="I46" s="209"/>
      <c r="J46" s="209"/>
      <c r="K46" s="209">
        <f>G46+I42</f>
        <v>0</v>
      </c>
      <c r="L46" s="180"/>
      <c r="M46" s="180"/>
      <c r="N46" s="182"/>
    </row>
    <row r="47" spans="1:14" ht="15">
      <c r="A47" s="207"/>
      <c r="B47" s="208"/>
      <c r="C47" s="208"/>
      <c r="D47" s="208"/>
      <c r="E47" s="209"/>
      <c r="F47" s="209"/>
      <c r="G47" s="209"/>
      <c r="H47" s="209"/>
      <c r="I47" s="209"/>
      <c r="J47" s="209"/>
      <c r="K47" s="209"/>
      <c r="L47" s="180"/>
      <c r="M47" s="180"/>
      <c r="N47" s="182"/>
    </row>
  </sheetData>
  <sheetProtection password="D955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2"/>
  <sheetViews>
    <sheetView zoomScalePageLayoutView="0" workbookViewId="0" topLeftCell="A58">
      <selection activeCell="B119" sqref="B119"/>
    </sheetView>
  </sheetViews>
  <sheetFormatPr defaultColWidth="9.16015625" defaultRowHeight="13.5"/>
  <cols>
    <col min="1" max="1" width="7.83203125" style="229" bestFit="1" customWidth="1"/>
    <col min="2" max="2" width="112" style="229" bestFit="1" customWidth="1"/>
    <col min="3" max="3" width="9.16015625" style="229" customWidth="1"/>
    <col min="4" max="4" width="11.5" style="230" bestFit="1" customWidth="1"/>
    <col min="5" max="5" width="12.66015625" style="230" bestFit="1" customWidth="1"/>
    <col min="6" max="6" width="17.33203125" style="230" bestFit="1" customWidth="1"/>
    <col min="7" max="7" width="11.5" style="230" bestFit="1" customWidth="1"/>
    <col min="8" max="8" width="16.83203125" style="230" bestFit="1" customWidth="1"/>
    <col min="9" max="9" width="12.66015625" style="230" bestFit="1" customWidth="1"/>
    <col min="10" max="10" width="18.5" style="230" bestFit="1" customWidth="1"/>
    <col min="11" max="12" width="9.16015625" style="222" customWidth="1"/>
    <col min="13" max="13" width="14.16015625" style="221" hidden="1" customWidth="1"/>
    <col min="14" max="16384" width="9.16015625" style="222" customWidth="1"/>
  </cols>
  <sheetData>
    <row r="1" spans="1:13" ht="13.5">
      <c r="A1" s="218" t="s">
        <v>777</v>
      </c>
      <c r="B1" s="218" t="s">
        <v>779</v>
      </c>
      <c r="C1" s="218" t="s">
        <v>780</v>
      </c>
      <c r="D1" s="219" t="s">
        <v>781</v>
      </c>
      <c r="E1" s="219" t="s">
        <v>782</v>
      </c>
      <c r="F1" s="219" t="s">
        <v>783</v>
      </c>
      <c r="G1" s="219" t="s">
        <v>784</v>
      </c>
      <c r="H1" s="219" t="s">
        <v>785</v>
      </c>
      <c r="I1" s="219" t="s">
        <v>786</v>
      </c>
      <c r="J1" s="219" t="s">
        <v>787</v>
      </c>
      <c r="K1" s="220"/>
      <c r="L1" s="220"/>
      <c r="M1" s="221">
        <f>'[1]Parametry'!B33/100*F4+'[1]Parametry'!B33/100*F5+'[1]Parametry'!B33/100*F7+'[1]Parametry'!B33/100*F8+'[1]Parametry'!B33/100*F9+'[1]Parametry'!B33/100*F10+'[1]Parametry'!B33/100*F11+'[1]Parametry'!B33/100*F13+'[1]Parametry'!B33/100*F14+'[1]Parametry'!B33/100*F15+'[1]Parametry'!B33/100*F16+'[1]Parametry'!B33/100*F17+'[1]Parametry'!B33/100*F18+'[1]Parametry'!B33/100*F19+'[1]Parametry'!B33/100*F20+'[1]Parametry'!B33/100*F21+'[1]Parametry'!B33/100*F23+'[1]Parametry'!B33/100*F24+'[1]Parametry'!B33/100*F77+'[1]Parametry'!B33/100*F78+'[1]Parametry'!B33/100*F79+'[1]Parametry'!B33/100*F80+'[1]Parametry'!B33/100*F82</f>
        <v>0</v>
      </c>
    </row>
    <row r="2" spans="1:13" ht="15.75">
      <c r="A2" s="223" t="s">
        <v>21</v>
      </c>
      <c r="B2" s="223" t="s">
        <v>860</v>
      </c>
      <c r="C2" s="223" t="s">
        <v>21</v>
      </c>
      <c r="D2" s="224"/>
      <c r="E2" s="224"/>
      <c r="F2" s="224"/>
      <c r="G2" s="224"/>
      <c r="H2" s="224"/>
      <c r="I2" s="224"/>
      <c r="J2" s="224"/>
      <c r="K2" s="220"/>
      <c r="L2" s="220"/>
      <c r="M2" s="221">
        <f>M1+'[1]Parametry'!B33/100*F83+'[1]Parametry'!B33/100*F85+'[1]Parametry'!B33/100*F87+'[1]Parametry'!B33/100*F88+'[1]Parametry'!B33/100*F89+'[1]Parametry'!B33/100*F90+'[1]Parametry'!B33/100*F91+'[1]Parametry'!B33/100*F92+'[1]Parametry'!B33/100*F93+'[1]Parametry'!B33/100*F94+'[1]Parametry'!B33/100*F95+'[1]Parametry'!B33/100*F96+'[1]Parametry'!B33/100*F97+'[1]Parametry'!B33/100*F98+'[1]Parametry'!B33/100*F99+'[1]Parametry'!B33/100*F101+'[1]Parametry'!B33/100*F102+'[1]Parametry'!B33/100*F103+'[1]Parametry'!B33/100*F104+'[1]Parametry'!B33/100*F105+'[1]Parametry'!B33/100*F106+'[1]Parametry'!B33/100*F107</f>
        <v>0</v>
      </c>
    </row>
    <row r="3" spans="1:12" ht="14.25">
      <c r="A3" s="225" t="s">
        <v>21</v>
      </c>
      <c r="B3" s="225" t="s">
        <v>861</v>
      </c>
      <c r="C3" s="225" t="s">
        <v>21</v>
      </c>
      <c r="D3" s="226"/>
      <c r="E3" s="226"/>
      <c r="F3" s="226"/>
      <c r="G3" s="226"/>
      <c r="H3" s="226"/>
      <c r="I3" s="226"/>
      <c r="J3" s="226"/>
      <c r="K3" s="220"/>
      <c r="L3" s="220"/>
    </row>
    <row r="4" spans="1:12" ht="13.5">
      <c r="A4" s="227" t="s">
        <v>23</v>
      </c>
      <c r="B4" s="227" t="s">
        <v>862</v>
      </c>
      <c r="C4" s="227" t="s">
        <v>792</v>
      </c>
      <c r="D4" s="228">
        <v>18</v>
      </c>
      <c r="E4" s="231"/>
      <c r="F4" s="228">
        <f>D4*E4</f>
        <v>0</v>
      </c>
      <c r="G4" s="231"/>
      <c r="H4" s="228">
        <f>D4*G4</f>
        <v>0</v>
      </c>
      <c r="I4" s="228">
        <f>E4+G4</f>
        <v>0</v>
      </c>
      <c r="J4" s="228">
        <f>F4+H4</f>
        <v>0</v>
      </c>
      <c r="K4" s="220"/>
      <c r="L4" s="220"/>
    </row>
    <row r="5" spans="1:12" ht="13.5">
      <c r="A5" s="227" t="s">
        <v>97</v>
      </c>
      <c r="B5" s="227" t="s">
        <v>863</v>
      </c>
      <c r="C5" s="227" t="s">
        <v>248</v>
      </c>
      <c r="D5" s="228">
        <v>400</v>
      </c>
      <c r="E5" s="231"/>
      <c r="F5" s="228">
        <f>D5*E5</f>
        <v>0</v>
      </c>
      <c r="G5" s="231"/>
      <c r="H5" s="228">
        <f>D5*G5</f>
        <v>0</v>
      </c>
      <c r="I5" s="228">
        <f>E5+G5</f>
        <v>0</v>
      </c>
      <c r="J5" s="228">
        <f>F5+H5</f>
        <v>0</v>
      </c>
      <c r="K5" s="220"/>
      <c r="L5" s="220"/>
    </row>
    <row r="6" spans="1:12" ht="14.25">
      <c r="A6" s="225" t="s">
        <v>21</v>
      </c>
      <c r="B6" s="225" t="s">
        <v>864</v>
      </c>
      <c r="C6" s="225" t="s">
        <v>21</v>
      </c>
      <c r="D6" s="226"/>
      <c r="E6" s="226"/>
      <c r="F6" s="226"/>
      <c r="G6" s="226"/>
      <c r="H6" s="226"/>
      <c r="I6" s="226"/>
      <c r="J6" s="226"/>
      <c r="K6" s="220"/>
      <c r="L6" s="220"/>
    </row>
    <row r="7" spans="1:12" ht="13.5">
      <c r="A7" s="227" t="s">
        <v>391</v>
      </c>
      <c r="B7" s="227" t="s">
        <v>865</v>
      </c>
      <c r="C7" s="227" t="s">
        <v>792</v>
      </c>
      <c r="D7" s="228">
        <v>4</v>
      </c>
      <c r="E7" s="231"/>
      <c r="F7" s="228">
        <f>D7*E7</f>
        <v>0</v>
      </c>
      <c r="G7" s="231"/>
      <c r="H7" s="228">
        <f>D7*G7</f>
        <v>0</v>
      </c>
      <c r="I7" s="228">
        <f aca="true" t="shared" si="0" ref="I7:J11">E7+G7</f>
        <v>0</v>
      </c>
      <c r="J7" s="228">
        <f t="shared" si="0"/>
        <v>0</v>
      </c>
      <c r="K7" s="220"/>
      <c r="L7" s="220"/>
    </row>
    <row r="8" spans="1:12" ht="13.5">
      <c r="A8" s="227" t="s">
        <v>161</v>
      </c>
      <c r="B8" s="227" t="s">
        <v>866</v>
      </c>
      <c r="C8" s="227" t="s">
        <v>248</v>
      </c>
      <c r="D8" s="228">
        <v>200</v>
      </c>
      <c r="E8" s="231"/>
      <c r="F8" s="228">
        <f>D8*E8</f>
        <v>0</v>
      </c>
      <c r="G8" s="231"/>
      <c r="H8" s="228">
        <f>D8*G8</f>
        <v>0</v>
      </c>
      <c r="I8" s="228">
        <f t="shared" si="0"/>
        <v>0</v>
      </c>
      <c r="J8" s="228">
        <f t="shared" si="0"/>
        <v>0</v>
      </c>
      <c r="K8" s="220"/>
      <c r="L8" s="220"/>
    </row>
    <row r="9" spans="1:12" ht="13.5">
      <c r="A9" s="227" t="s">
        <v>380</v>
      </c>
      <c r="B9" s="227" t="s">
        <v>867</v>
      </c>
      <c r="C9" s="227" t="s">
        <v>792</v>
      </c>
      <c r="D9" s="228">
        <v>8</v>
      </c>
      <c r="E9" s="231"/>
      <c r="F9" s="228">
        <f>D9*E9</f>
        <v>0</v>
      </c>
      <c r="G9" s="231"/>
      <c r="H9" s="228">
        <f>D9*G9</f>
        <v>0</v>
      </c>
      <c r="I9" s="228">
        <f t="shared" si="0"/>
        <v>0</v>
      </c>
      <c r="J9" s="228">
        <f t="shared" si="0"/>
        <v>0</v>
      </c>
      <c r="K9" s="220"/>
      <c r="L9" s="220"/>
    </row>
    <row r="10" spans="1:12" ht="13.5">
      <c r="A10" s="227" t="s">
        <v>403</v>
      </c>
      <c r="B10" s="227" t="s">
        <v>868</v>
      </c>
      <c r="C10" s="227" t="s">
        <v>792</v>
      </c>
      <c r="D10" s="228">
        <v>2</v>
      </c>
      <c r="E10" s="231"/>
      <c r="F10" s="228">
        <f>D10*E10</f>
        <v>0</v>
      </c>
      <c r="G10" s="231"/>
      <c r="H10" s="228">
        <f>D10*G10</f>
        <v>0</v>
      </c>
      <c r="I10" s="228">
        <f t="shared" si="0"/>
        <v>0</v>
      </c>
      <c r="J10" s="228">
        <f t="shared" si="0"/>
        <v>0</v>
      </c>
      <c r="K10" s="220"/>
      <c r="L10" s="220"/>
    </row>
    <row r="11" spans="1:12" ht="13.5">
      <c r="A11" s="227" t="s">
        <v>207</v>
      </c>
      <c r="B11" s="227" t="s">
        <v>869</v>
      </c>
      <c r="C11" s="227" t="s">
        <v>248</v>
      </c>
      <c r="D11" s="228">
        <v>200</v>
      </c>
      <c r="E11" s="231"/>
      <c r="F11" s="228">
        <f>D11*E11</f>
        <v>0</v>
      </c>
      <c r="G11" s="231"/>
      <c r="H11" s="228">
        <f>D11*G11</f>
        <v>0</v>
      </c>
      <c r="I11" s="228">
        <f t="shared" si="0"/>
        <v>0</v>
      </c>
      <c r="J11" s="228">
        <f t="shared" si="0"/>
        <v>0</v>
      </c>
      <c r="K11" s="220"/>
      <c r="L11" s="220"/>
    </row>
    <row r="12" spans="1:12" ht="14.25">
      <c r="A12" s="225" t="s">
        <v>21</v>
      </c>
      <c r="B12" s="225" t="s">
        <v>870</v>
      </c>
      <c r="C12" s="225" t="s">
        <v>21</v>
      </c>
      <c r="D12" s="226"/>
      <c r="E12" s="226"/>
      <c r="F12" s="226"/>
      <c r="G12" s="226"/>
      <c r="H12" s="226"/>
      <c r="I12" s="226"/>
      <c r="J12" s="226"/>
      <c r="K12" s="220"/>
      <c r="L12" s="220"/>
    </row>
    <row r="13" spans="1:12" ht="13.5">
      <c r="A13" s="227" t="s">
        <v>211</v>
      </c>
      <c r="B13" s="227" t="s">
        <v>871</v>
      </c>
      <c r="C13" s="227" t="s">
        <v>792</v>
      </c>
      <c r="D13" s="228">
        <v>1</v>
      </c>
      <c r="E13" s="231"/>
      <c r="F13" s="228">
        <f aca="true" t="shared" si="1" ref="F13:F21">D13*E13</f>
        <v>0</v>
      </c>
      <c r="G13" s="231"/>
      <c r="H13" s="228">
        <f aca="true" t="shared" si="2" ref="H13:H21">D13*G13</f>
        <v>0</v>
      </c>
      <c r="I13" s="228">
        <f aca="true" t="shared" si="3" ref="I13:J21">E13+G13</f>
        <v>0</v>
      </c>
      <c r="J13" s="228">
        <f t="shared" si="3"/>
        <v>0</v>
      </c>
      <c r="K13" s="220"/>
      <c r="L13" s="220"/>
    </row>
    <row r="14" spans="1:12" ht="13.5">
      <c r="A14" s="227" t="s">
        <v>198</v>
      </c>
      <c r="B14" s="227" t="s">
        <v>872</v>
      </c>
      <c r="C14" s="227" t="s">
        <v>792</v>
      </c>
      <c r="D14" s="228">
        <v>3</v>
      </c>
      <c r="E14" s="231"/>
      <c r="F14" s="228">
        <f t="shared" si="1"/>
        <v>0</v>
      </c>
      <c r="G14" s="231"/>
      <c r="H14" s="228">
        <f t="shared" si="2"/>
        <v>0</v>
      </c>
      <c r="I14" s="228">
        <f t="shared" si="3"/>
        <v>0</v>
      </c>
      <c r="J14" s="228">
        <f t="shared" si="3"/>
        <v>0</v>
      </c>
      <c r="K14" s="220"/>
      <c r="L14" s="220"/>
    </row>
    <row r="15" spans="1:12" ht="13.5">
      <c r="A15" s="227" t="s">
        <v>27</v>
      </c>
      <c r="B15" s="227" t="s">
        <v>873</v>
      </c>
      <c r="C15" s="227" t="s">
        <v>792</v>
      </c>
      <c r="D15" s="228">
        <v>2</v>
      </c>
      <c r="E15" s="231"/>
      <c r="F15" s="228">
        <f t="shared" si="1"/>
        <v>0</v>
      </c>
      <c r="G15" s="231"/>
      <c r="H15" s="228">
        <f t="shared" si="2"/>
        <v>0</v>
      </c>
      <c r="I15" s="228">
        <f t="shared" si="3"/>
        <v>0</v>
      </c>
      <c r="J15" s="228">
        <f t="shared" si="3"/>
        <v>0</v>
      </c>
      <c r="K15" s="220"/>
      <c r="L15" s="220"/>
    </row>
    <row r="16" spans="1:12" ht="13.5">
      <c r="A16" s="227" t="s">
        <v>704</v>
      </c>
      <c r="B16" s="227" t="s">
        <v>874</v>
      </c>
      <c r="C16" s="227" t="s">
        <v>248</v>
      </c>
      <c r="D16" s="228">
        <v>3000</v>
      </c>
      <c r="E16" s="231"/>
      <c r="F16" s="228">
        <f t="shared" si="1"/>
        <v>0</v>
      </c>
      <c r="G16" s="231"/>
      <c r="H16" s="228">
        <f t="shared" si="2"/>
        <v>0</v>
      </c>
      <c r="I16" s="228">
        <f t="shared" si="3"/>
        <v>0</v>
      </c>
      <c r="J16" s="228">
        <f t="shared" si="3"/>
        <v>0</v>
      </c>
      <c r="K16" s="220"/>
      <c r="L16" s="220"/>
    </row>
    <row r="17" spans="1:13" ht="13.5">
      <c r="A17" s="227" t="s">
        <v>676</v>
      </c>
      <c r="B17" s="227" t="s">
        <v>875</v>
      </c>
      <c r="C17" s="227" t="s">
        <v>792</v>
      </c>
      <c r="D17" s="228">
        <v>150</v>
      </c>
      <c r="E17" s="231"/>
      <c r="F17" s="228">
        <f t="shared" si="1"/>
        <v>0</v>
      </c>
      <c r="G17" s="231"/>
      <c r="H17" s="228">
        <f t="shared" si="2"/>
        <v>0</v>
      </c>
      <c r="I17" s="228">
        <f t="shared" si="3"/>
        <v>0</v>
      </c>
      <c r="J17" s="228">
        <f t="shared" si="3"/>
        <v>0</v>
      </c>
      <c r="K17" s="220"/>
      <c r="L17" s="220"/>
      <c r="M17" s="222"/>
    </row>
    <row r="18" spans="1:13" ht="13.5">
      <c r="A18" s="227" t="s">
        <v>202</v>
      </c>
      <c r="B18" s="227" t="s">
        <v>876</v>
      </c>
      <c r="C18" s="227" t="s">
        <v>792</v>
      </c>
      <c r="D18" s="228">
        <v>2</v>
      </c>
      <c r="E18" s="231"/>
      <c r="F18" s="228">
        <f t="shared" si="1"/>
        <v>0</v>
      </c>
      <c r="G18" s="231"/>
      <c r="H18" s="228">
        <f t="shared" si="2"/>
        <v>0</v>
      </c>
      <c r="I18" s="228">
        <f t="shared" si="3"/>
        <v>0</v>
      </c>
      <c r="J18" s="228">
        <f t="shared" si="3"/>
        <v>0</v>
      </c>
      <c r="K18" s="220"/>
      <c r="L18" s="220"/>
      <c r="M18" s="222"/>
    </row>
    <row r="19" spans="1:13" ht="13.5">
      <c r="A19" s="227" t="s">
        <v>292</v>
      </c>
      <c r="B19" s="227" t="s">
        <v>877</v>
      </c>
      <c r="C19" s="227" t="s">
        <v>792</v>
      </c>
      <c r="D19" s="228">
        <v>152</v>
      </c>
      <c r="E19" s="231"/>
      <c r="F19" s="228">
        <f t="shared" si="1"/>
        <v>0</v>
      </c>
      <c r="G19" s="231"/>
      <c r="H19" s="228">
        <f t="shared" si="2"/>
        <v>0</v>
      </c>
      <c r="I19" s="228">
        <f t="shared" si="3"/>
        <v>0</v>
      </c>
      <c r="J19" s="228">
        <f t="shared" si="3"/>
        <v>0</v>
      </c>
      <c r="K19" s="220"/>
      <c r="L19" s="220"/>
      <c r="M19" s="222"/>
    </row>
    <row r="20" spans="1:13" ht="13.5">
      <c r="A20" s="227" t="s">
        <v>9</v>
      </c>
      <c r="B20" s="227" t="s">
        <v>878</v>
      </c>
      <c r="C20" s="227" t="s">
        <v>792</v>
      </c>
      <c r="D20" s="228">
        <v>74</v>
      </c>
      <c r="E20" s="231"/>
      <c r="F20" s="228">
        <f t="shared" si="1"/>
        <v>0</v>
      </c>
      <c r="G20" s="231"/>
      <c r="H20" s="228">
        <f t="shared" si="2"/>
        <v>0</v>
      </c>
      <c r="I20" s="228">
        <f t="shared" si="3"/>
        <v>0</v>
      </c>
      <c r="J20" s="228">
        <f t="shared" si="3"/>
        <v>0</v>
      </c>
      <c r="K20" s="220"/>
      <c r="L20" s="220"/>
      <c r="M20" s="222"/>
    </row>
    <row r="21" spans="1:13" ht="13.5">
      <c r="A21" s="227" t="s">
        <v>240</v>
      </c>
      <c r="B21" s="227" t="s">
        <v>879</v>
      </c>
      <c r="C21" s="227" t="s">
        <v>792</v>
      </c>
      <c r="D21" s="228">
        <v>3</v>
      </c>
      <c r="E21" s="231"/>
      <c r="F21" s="228">
        <f t="shared" si="1"/>
        <v>0</v>
      </c>
      <c r="G21" s="231"/>
      <c r="H21" s="228">
        <f t="shared" si="2"/>
        <v>0</v>
      </c>
      <c r="I21" s="228">
        <f t="shared" si="3"/>
        <v>0</v>
      </c>
      <c r="J21" s="228">
        <f t="shared" si="3"/>
        <v>0</v>
      </c>
      <c r="K21" s="220"/>
      <c r="L21" s="220"/>
      <c r="M21" s="222"/>
    </row>
    <row r="22" spans="1:13" ht="14.25">
      <c r="A22" s="225" t="s">
        <v>21</v>
      </c>
      <c r="B22" s="225" t="s">
        <v>880</v>
      </c>
      <c r="C22" s="225" t="s">
        <v>21</v>
      </c>
      <c r="D22" s="226"/>
      <c r="E22" s="226"/>
      <c r="F22" s="226"/>
      <c r="G22" s="226"/>
      <c r="H22" s="226"/>
      <c r="I22" s="226"/>
      <c r="J22" s="226"/>
      <c r="K22" s="220"/>
      <c r="L22" s="220"/>
      <c r="M22" s="222"/>
    </row>
    <row r="23" spans="1:13" ht="13.5">
      <c r="A23" s="227" t="s">
        <v>245</v>
      </c>
      <c r="B23" s="227" t="s">
        <v>881</v>
      </c>
      <c r="C23" s="227" t="s">
        <v>248</v>
      </c>
      <c r="D23" s="228">
        <v>200</v>
      </c>
      <c r="E23" s="231"/>
      <c r="F23" s="228">
        <f>D23*E23</f>
        <v>0</v>
      </c>
      <c r="G23" s="231"/>
      <c r="H23" s="228">
        <f>D23*G23</f>
        <v>0</v>
      </c>
      <c r="I23" s="228">
        <f>E23+G23</f>
        <v>0</v>
      </c>
      <c r="J23" s="228">
        <f>F23+H23</f>
        <v>0</v>
      </c>
      <c r="K23" s="220"/>
      <c r="L23" s="220"/>
      <c r="M23" s="222"/>
    </row>
    <row r="24" spans="1:13" ht="13.5">
      <c r="A24" s="227" t="s">
        <v>250</v>
      </c>
      <c r="B24" s="227" t="s">
        <v>882</v>
      </c>
      <c r="C24" s="227" t="s">
        <v>792</v>
      </c>
      <c r="D24" s="228">
        <v>5</v>
      </c>
      <c r="E24" s="231"/>
      <c r="F24" s="228">
        <f>D24*E24</f>
        <v>0</v>
      </c>
      <c r="G24" s="231"/>
      <c r="H24" s="228">
        <f>D24*G24</f>
        <v>0</v>
      </c>
      <c r="I24" s="228">
        <f>E24+G24</f>
        <v>0</v>
      </c>
      <c r="J24" s="228">
        <f>F24+H24</f>
        <v>0</v>
      </c>
      <c r="K24" s="220"/>
      <c r="L24" s="220"/>
      <c r="M24" s="222"/>
    </row>
    <row r="25" spans="1:13" ht="14.25">
      <c r="A25" s="225" t="s">
        <v>21</v>
      </c>
      <c r="B25" s="225" t="s">
        <v>883</v>
      </c>
      <c r="C25" s="225" t="s">
        <v>21</v>
      </c>
      <c r="D25" s="226"/>
      <c r="E25" s="226"/>
      <c r="F25" s="226"/>
      <c r="G25" s="226"/>
      <c r="H25" s="226"/>
      <c r="I25" s="226"/>
      <c r="J25" s="226"/>
      <c r="K25" s="220"/>
      <c r="L25" s="220"/>
      <c r="M25" s="222"/>
    </row>
    <row r="26" spans="1:13" ht="14.25">
      <c r="A26" s="225" t="s">
        <v>21</v>
      </c>
      <c r="B26" s="225" t="s">
        <v>884</v>
      </c>
      <c r="C26" s="225" t="s">
        <v>21</v>
      </c>
      <c r="D26" s="226"/>
      <c r="E26" s="226"/>
      <c r="F26" s="226"/>
      <c r="G26" s="226"/>
      <c r="H26" s="226"/>
      <c r="I26" s="226"/>
      <c r="J26" s="226"/>
      <c r="K26" s="220"/>
      <c r="L26" s="220"/>
      <c r="M26" s="222"/>
    </row>
    <row r="27" spans="1:13" ht="13.5">
      <c r="A27" s="227" t="s">
        <v>254</v>
      </c>
      <c r="B27" s="227" t="s">
        <v>885</v>
      </c>
      <c r="C27" s="227" t="s">
        <v>792</v>
      </c>
      <c r="D27" s="228">
        <v>2</v>
      </c>
      <c r="E27" s="231"/>
      <c r="F27" s="228">
        <f aca="true" t="shared" si="4" ref="F27:F40">D27*E27</f>
        <v>0</v>
      </c>
      <c r="G27" s="231"/>
      <c r="H27" s="228">
        <f aca="true" t="shared" si="5" ref="H27:H40">D27*G27</f>
        <v>0</v>
      </c>
      <c r="I27" s="228">
        <f aca="true" t="shared" si="6" ref="I27:J40">E27+G27</f>
        <v>0</v>
      </c>
      <c r="J27" s="228">
        <f t="shared" si="6"/>
        <v>0</v>
      </c>
      <c r="K27" s="220"/>
      <c r="L27" s="220"/>
      <c r="M27" s="222"/>
    </row>
    <row r="28" spans="1:13" ht="13.5">
      <c r="A28" s="227" t="s">
        <v>258</v>
      </c>
      <c r="B28" s="227" t="s">
        <v>886</v>
      </c>
      <c r="C28" s="227" t="s">
        <v>792</v>
      </c>
      <c r="D28" s="228">
        <v>2</v>
      </c>
      <c r="E28" s="231"/>
      <c r="F28" s="228">
        <f t="shared" si="4"/>
        <v>0</v>
      </c>
      <c r="G28" s="231"/>
      <c r="H28" s="228">
        <f t="shared" si="5"/>
        <v>0</v>
      </c>
      <c r="I28" s="228">
        <f t="shared" si="6"/>
        <v>0</v>
      </c>
      <c r="J28" s="228">
        <f t="shared" si="6"/>
        <v>0</v>
      </c>
      <c r="K28" s="220"/>
      <c r="L28" s="220"/>
      <c r="M28" s="222"/>
    </row>
    <row r="29" spans="1:13" ht="13.5">
      <c r="A29" s="227" t="s">
        <v>8</v>
      </c>
      <c r="B29" s="227" t="s">
        <v>887</v>
      </c>
      <c r="C29" s="227" t="s">
        <v>792</v>
      </c>
      <c r="D29" s="228">
        <v>2</v>
      </c>
      <c r="E29" s="231"/>
      <c r="F29" s="228">
        <f t="shared" si="4"/>
        <v>0</v>
      </c>
      <c r="G29" s="231"/>
      <c r="H29" s="228">
        <f t="shared" si="5"/>
        <v>0</v>
      </c>
      <c r="I29" s="228">
        <f t="shared" si="6"/>
        <v>0</v>
      </c>
      <c r="J29" s="228">
        <f t="shared" si="6"/>
        <v>0</v>
      </c>
      <c r="K29" s="220"/>
      <c r="L29" s="220"/>
      <c r="M29" s="222"/>
    </row>
    <row r="30" spans="1:13" ht="13.5">
      <c r="A30" s="227" t="s">
        <v>265</v>
      </c>
      <c r="B30" s="227" t="s">
        <v>888</v>
      </c>
      <c r="C30" s="227" t="s">
        <v>792</v>
      </c>
      <c r="D30" s="228">
        <v>2</v>
      </c>
      <c r="E30" s="231"/>
      <c r="F30" s="228">
        <f t="shared" si="4"/>
        <v>0</v>
      </c>
      <c r="G30" s="231"/>
      <c r="H30" s="228">
        <f t="shared" si="5"/>
        <v>0</v>
      </c>
      <c r="I30" s="228">
        <f t="shared" si="6"/>
        <v>0</v>
      </c>
      <c r="J30" s="228">
        <f t="shared" si="6"/>
        <v>0</v>
      </c>
      <c r="K30" s="220"/>
      <c r="L30" s="220"/>
      <c r="M30" s="222"/>
    </row>
    <row r="31" spans="1:13" ht="13.5">
      <c r="A31" s="227" t="s">
        <v>521</v>
      </c>
      <c r="B31" s="227" t="s">
        <v>889</v>
      </c>
      <c r="C31" s="227" t="s">
        <v>792</v>
      </c>
      <c r="D31" s="228">
        <v>6</v>
      </c>
      <c r="E31" s="231"/>
      <c r="F31" s="228">
        <f t="shared" si="4"/>
        <v>0</v>
      </c>
      <c r="G31" s="231"/>
      <c r="H31" s="228">
        <f t="shared" si="5"/>
        <v>0</v>
      </c>
      <c r="I31" s="228">
        <f t="shared" si="6"/>
        <v>0</v>
      </c>
      <c r="J31" s="228">
        <f t="shared" si="6"/>
        <v>0</v>
      </c>
      <c r="K31" s="220"/>
      <c r="L31" s="220"/>
      <c r="M31" s="222"/>
    </row>
    <row r="32" spans="1:13" ht="13.5">
      <c r="A32" s="227" t="s">
        <v>493</v>
      </c>
      <c r="B32" s="227" t="s">
        <v>890</v>
      </c>
      <c r="C32" s="227" t="s">
        <v>792</v>
      </c>
      <c r="D32" s="228">
        <v>10</v>
      </c>
      <c r="E32" s="231"/>
      <c r="F32" s="228">
        <f t="shared" si="4"/>
        <v>0</v>
      </c>
      <c r="G32" s="231"/>
      <c r="H32" s="228">
        <f t="shared" si="5"/>
        <v>0</v>
      </c>
      <c r="I32" s="228">
        <f t="shared" si="6"/>
        <v>0</v>
      </c>
      <c r="J32" s="228">
        <f t="shared" si="6"/>
        <v>0</v>
      </c>
      <c r="K32" s="220"/>
      <c r="L32" s="220"/>
      <c r="M32" s="222"/>
    </row>
    <row r="33" spans="1:13" ht="13.5">
      <c r="A33" s="227" t="s">
        <v>310</v>
      </c>
      <c r="B33" s="227" t="s">
        <v>891</v>
      </c>
      <c r="C33" s="227" t="s">
        <v>792</v>
      </c>
      <c r="D33" s="228">
        <v>2</v>
      </c>
      <c r="E33" s="231"/>
      <c r="F33" s="228">
        <f t="shared" si="4"/>
        <v>0</v>
      </c>
      <c r="G33" s="231"/>
      <c r="H33" s="228">
        <f t="shared" si="5"/>
        <v>0</v>
      </c>
      <c r="I33" s="228">
        <f t="shared" si="6"/>
        <v>0</v>
      </c>
      <c r="J33" s="228">
        <f t="shared" si="6"/>
        <v>0</v>
      </c>
      <c r="K33" s="220"/>
      <c r="L33" s="220"/>
      <c r="M33" s="222"/>
    </row>
    <row r="34" spans="1:13" ht="13.5">
      <c r="A34" s="227" t="s">
        <v>343</v>
      </c>
      <c r="B34" s="227" t="s">
        <v>892</v>
      </c>
      <c r="C34" s="227" t="s">
        <v>792</v>
      </c>
      <c r="D34" s="228">
        <v>4</v>
      </c>
      <c r="E34" s="231"/>
      <c r="F34" s="228">
        <f t="shared" si="4"/>
        <v>0</v>
      </c>
      <c r="G34" s="231"/>
      <c r="H34" s="228">
        <f t="shared" si="5"/>
        <v>0</v>
      </c>
      <c r="I34" s="228">
        <f t="shared" si="6"/>
        <v>0</v>
      </c>
      <c r="J34" s="228">
        <f t="shared" si="6"/>
        <v>0</v>
      </c>
      <c r="K34" s="220"/>
      <c r="L34" s="220"/>
      <c r="M34" s="222"/>
    </row>
    <row r="35" spans="1:13" ht="13.5">
      <c r="A35" s="227" t="s">
        <v>462</v>
      </c>
      <c r="B35" s="227" t="s">
        <v>893</v>
      </c>
      <c r="C35" s="227" t="s">
        <v>792</v>
      </c>
      <c r="D35" s="228">
        <v>4</v>
      </c>
      <c r="E35" s="231"/>
      <c r="F35" s="228">
        <f t="shared" si="4"/>
        <v>0</v>
      </c>
      <c r="G35" s="231"/>
      <c r="H35" s="228">
        <f t="shared" si="5"/>
        <v>0</v>
      </c>
      <c r="I35" s="228">
        <f t="shared" si="6"/>
        <v>0</v>
      </c>
      <c r="J35" s="228">
        <f t="shared" si="6"/>
        <v>0</v>
      </c>
      <c r="K35" s="220"/>
      <c r="L35" s="220"/>
      <c r="M35" s="222"/>
    </row>
    <row r="36" spans="1:13" ht="13.5">
      <c r="A36" s="227" t="s">
        <v>748</v>
      </c>
      <c r="B36" s="227" t="s">
        <v>894</v>
      </c>
      <c r="C36" s="227" t="s">
        <v>792</v>
      </c>
      <c r="D36" s="228">
        <v>2</v>
      </c>
      <c r="E36" s="231"/>
      <c r="F36" s="228">
        <f t="shared" si="4"/>
        <v>0</v>
      </c>
      <c r="G36" s="231"/>
      <c r="H36" s="228">
        <f t="shared" si="5"/>
        <v>0</v>
      </c>
      <c r="I36" s="228">
        <f t="shared" si="6"/>
        <v>0</v>
      </c>
      <c r="J36" s="228">
        <f t="shared" si="6"/>
        <v>0</v>
      </c>
      <c r="K36" s="220"/>
      <c r="L36" s="220"/>
      <c r="M36" s="222"/>
    </row>
    <row r="37" spans="1:13" ht="13.5">
      <c r="A37" s="227" t="s">
        <v>752</v>
      </c>
      <c r="B37" s="227" t="s">
        <v>895</v>
      </c>
      <c r="C37" s="227" t="s">
        <v>792</v>
      </c>
      <c r="D37" s="228">
        <v>20</v>
      </c>
      <c r="E37" s="231"/>
      <c r="F37" s="228">
        <f t="shared" si="4"/>
        <v>0</v>
      </c>
      <c r="G37" s="231"/>
      <c r="H37" s="228">
        <f t="shared" si="5"/>
        <v>0</v>
      </c>
      <c r="I37" s="228">
        <f t="shared" si="6"/>
        <v>0</v>
      </c>
      <c r="J37" s="228">
        <f t="shared" si="6"/>
        <v>0</v>
      </c>
      <c r="K37" s="220"/>
      <c r="L37" s="220"/>
      <c r="M37" s="222"/>
    </row>
    <row r="38" spans="1:13" ht="13.5">
      <c r="A38" s="227" t="s">
        <v>269</v>
      </c>
      <c r="B38" s="227" t="s">
        <v>896</v>
      </c>
      <c r="C38" s="227" t="s">
        <v>792</v>
      </c>
      <c r="D38" s="228">
        <v>2</v>
      </c>
      <c r="E38" s="231"/>
      <c r="F38" s="228">
        <f t="shared" si="4"/>
        <v>0</v>
      </c>
      <c r="G38" s="231"/>
      <c r="H38" s="228">
        <f t="shared" si="5"/>
        <v>0</v>
      </c>
      <c r="I38" s="228">
        <f t="shared" si="6"/>
        <v>0</v>
      </c>
      <c r="J38" s="228">
        <f t="shared" si="6"/>
        <v>0</v>
      </c>
      <c r="K38" s="220"/>
      <c r="L38" s="220"/>
      <c r="M38" s="222"/>
    </row>
    <row r="39" spans="1:13" ht="13.5">
      <c r="A39" s="227" t="s">
        <v>179</v>
      </c>
      <c r="B39" s="227" t="s">
        <v>897</v>
      </c>
      <c r="C39" s="227" t="s">
        <v>792</v>
      </c>
      <c r="D39" s="228">
        <v>2</v>
      </c>
      <c r="E39" s="231"/>
      <c r="F39" s="228">
        <f t="shared" si="4"/>
        <v>0</v>
      </c>
      <c r="G39" s="231"/>
      <c r="H39" s="228">
        <f t="shared" si="5"/>
        <v>0</v>
      </c>
      <c r="I39" s="228">
        <f t="shared" si="6"/>
        <v>0</v>
      </c>
      <c r="J39" s="228">
        <f t="shared" si="6"/>
        <v>0</v>
      </c>
      <c r="K39" s="220"/>
      <c r="L39" s="220"/>
      <c r="M39" s="222"/>
    </row>
    <row r="40" spans="1:13" ht="13.5">
      <c r="A40" s="227" t="s">
        <v>304</v>
      </c>
      <c r="B40" s="227" t="s">
        <v>898</v>
      </c>
      <c r="C40" s="227" t="s">
        <v>792</v>
      </c>
      <c r="D40" s="228">
        <v>2</v>
      </c>
      <c r="E40" s="231"/>
      <c r="F40" s="228">
        <f t="shared" si="4"/>
        <v>0</v>
      </c>
      <c r="G40" s="231"/>
      <c r="H40" s="228">
        <f t="shared" si="5"/>
        <v>0</v>
      </c>
      <c r="I40" s="228">
        <f t="shared" si="6"/>
        <v>0</v>
      </c>
      <c r="J40" s="228">
        <f t="shared" si="6"/>
        <v>0</v>
      </c>
      <c r="K40" s="220"/>
      <c r="L40" s="220"/>
      <c r="M40" s="222"/>
    </row>
    <row r="41" spans="1:13" ht="14.25">
      <c r="A41" s="225" t="s">
        <v>21</v>
      </c>
      <c r="B41" s="225" t="s">
        <v>899</v>
      </c>
      <c r="C41" s="225" t="s">
        <v>21</v>
      </c>
      <c r="D41" s="226"/>
      <c r="E41" s="226"/>
      <c r="F41" s="226"/>
      <c r="G41" s="226"/>
      <c r="H41" s="226"/>
      <c r="I41" s="226"/>
      <c r="J41" s="226"/>
      <c r="K41" s="220"/>
      <c r="L41" s="220"/>
      <c r="M41" s="222"/>
    </row>
    <row r="42" spans="1:13" ht="13.5">
      <c r="A42" s="227" t="s">
        <v>167</v>
      </c>
      <c r="B42" s="227" t="s">
        <v>900</v>
      </c>
      <c r="C42" s="227" t="s">
        <v>792</v>
      </c>
      <c r="D42" s="228">
        <v>4</v>
      </c>
      <c r="E42" s="231"/>
      <c r="F42" s="228">
        <f>D42*E42</f>
        <v>0</v>
      </c>
      <c r="G42" s="231"/>
      <c r="H42" s="228">
        <f>D42*G42</f>
        <v>0</v>
      </c>
      <c r="I42" s="228">
        <f aca="true" t="shared" si="7" ref="I42:J44">E42+G42</f>
        <v>0</v>
      </c>
      <c r="J42" s="228">
        <f t="shared" si="7"/>
        <v>0</v>
      </c>
      <c r="K42" s="220"/>
      <c r="L42" s="220"/>
      <c r="M42" s="222"/>
    </row>
    <row r="43" spans="1:13" ht="13.5">
      <c r="A43" s="227" t="s">
        <v>163</v>
      </c>
      <c r="B43" s="227" t="s">
        <v>901</v>
      </c>
      <c r="C43" s="227" t="s">
        <v>792</v>
      </c>
      <c r="D43" s="228">
        <v>2</v>
      </c>
      <c r="E43" s="231"/>
      <c r="F43" s="228">
        <f>D43*E43</f>
        <v>0</v>
      </c>
      <c r="G43" s="231"/>
      <c r="H43" s="228">
        <f>D43*G43</f>
        <v>0</v>
      </c>
      <c r="I43" s="228">
        <f t="shared" si="7"/>
        <v>0</v>
      </c>
      <c r="J43" s="228">
        <f t="shared" si="7"/>
        <v>0</v>
      </c>
      <c r="K43" s="220"/>
      <c r="L43" s="220"/>
      <c r="M43" s="222"/>
    </row>
    <row r="44" spans="1:13" ht="13.5">
      <c r="A44" s="227" t="s">
        <v>156</v>
      </c>
      <c r="B44" s="227" t="s">
        <v>902</v>
      </c>
      <c r="C44" s="227" t="s">
        <v>792</v>
      </c>
      <c r="D44" s="228">
        <v>4</v>
      </c>
      <c r="E44" s="231"/>
      <c r="F44" s="228">
        <f>D44*E44</f>
        <v>0</v>
      </c>
      <c r="G44" s="231"/>
      <c r="H44" s="228">
        <f>D44*G44</f>
        <v>0</v>
      </c>
      <c r="I44" s="228">
        <f t="shared" si="7"/>
        <v>0</v>
      </c>
      <c r="J44" s="228">
        <f t="shared" si="7"/>
        <v>0</v>
      </c>
      <c r="K44" s="220"/>
      <c r="L44" s="220"/>
      <c r="M44" s="222"/>
    </row>
    <row r="45" spans="1:13" ht="14.25">
      <c r="A45" s="225" t="s">
        <v>21</v>
      </c>
      <c r="B45" s="225" t="s">
        <v>903</v>
      </c>
      <c r="C45" s="225" t="s">
        <v>21</v>
      </c>
      <c r="D45" s="226"/>
      <c r="E45" s="226"/>
      <c r="F45" s="226"/>
      <c r="G45" s="226"/>
      <c r="H45" s="226"/>
      <c r="I45" s="226"/>
      <c r="J45" s="226"/>
      <c r="K45" s="220"/>
      <c r="L45" s="220"/>
      <c r="M45" s="222"/>
    </row>
    <row r="46" spans="1:13" ht="13.5">
      <c r="A46" s="227" t="s">
        <v>481</v>
      </c>
      <c r="B46" s="227" t="s">
        <v>904</v>
      </c>
      <c r="C46" s="227" t="s">
        <v>792</v>
      </c>
      <c r="D46" s="228">
        <v>137</v>
      </c>
      <c r="E46" s="231"/>
      <c r="F46" s="228">
        <f>D46*E46</f>
        <v>0</v>
      </c>
      <c r="G46" s="231"/>
      <c r="H46" s="228">
        <f>D46*G46</f>
        <v>0</v>
      </c>
      <c r="I46" s="228">
        <f aca="true" t="shared" si="8" ref="I46:J48">E46+G46</f>
        <v>0</v>
      </c>
      <c r="J46" s="228">
        <f t="shared" si="8"/>
        <v>0</v>
      </c>
      <c r="K46" s="220"/>
      <c r="L46" s="220"/>
      <c r="M46" s="222"/>
    </row>
    <row r="47" spans="1:13" ht="13.5">
      <c r="A47" s="227" t="s">
        <v>477</v>
      </c>
      <c r="B47" s="227" t="s">
        <v>905</v>
      </c>
      <c r="C47" s="227" t="s">
        <v>792</v>
      </c>
      <c r="D47" s="228">
        <v>137</v>
      </c>
      <c r="E47" s="231"/>
      <c r="F47" s="228">
        <f>D47*E47</f>
        <v>0</v>
      </c>
      <c r="G47" s="231"/>
      <c r="H47" s="228">
        <f>D47*G47</f>
        <v>0</v>
      </c>
      <c r="I47" s="228">
        <f t="shared" si="8"/>
        <v>0</v>
      </c>
      <c r="J47" s="228">
        <f t="shared" si="8"/>
        <v>0</v>
      </c>
      <c r="K47" s="220"/>
      <c r="L47" s="220"/>
      <c r="M47" s="222"/>
    </row>
    <row r="48" spans="1:13" ht="13.5">
      <c r="A48" s="227" t="s">
        <v>473</v>
      </c>
      <c r="B48" s="227" t="s">
        <v>906</v>
      </c>
      <c r="C48" s="227" t="s">
        <v>792</v>
      </c>
      <c r="D48" s="228">
        <v>137</v>
      </c>
      <c r="E48" s="231"/>
      <c r="F48" s="228">
        <f>D48*E48</f>
        <v>0</v>
      </c>
      <c r="G48" s="231"/>
      <c r="H48" s="228">
        <f>D48*G48</f>
        <v>0</v>
      </c>
      <c r="I48" s="228">
        <f t="shared" si="8"/>
        <v>0</v>
      </c>
      <c r="J48" s="228">
        <f t="shared" si="8"/>
        <v>0</v>
      </c>
      <c r="K48" s="220"/>
      <c r="L48" s="220"/>
      <c r="M48" s="222"/>
    </row>
    <row r="49" spans="1:13" ht="14.25">
      <c r="A49" s="225" t="s">
        <v>21</v>
      </c>
      <c r="B49" s="225" t="s">
        <v>907</v>
      </c>
      <c r="C49" s="225" t="s">
        <v>21</v>
      </c>
      <c r="D49" s="226"/>
      <c r="E49" s="226"/>
      <c r="F49" s="226"/>
      <c r="G49" s="226"/>
      <c r="H49" s="226"/>
      <c r="I49" s="226"/>
      <c r="J49" s="226"/>
      <c r="K49" s="220"/>
      <c r="L49" s="220"/>
      <c r="M49" s="222"/>
    </row>
    <row r="50" spans="1:13" ht="13.5">
      <c r="A50" s="227" t="s">
        <v>635</v>
      </c>
      <c r="B50" s="227" t="s">
        <v>908</v>
      </c>
      <c r="C50" s="227" t="s">
        <v>248</v>
      </c>
      <c r="D50" s="228">
        <v>40000</v>
      </c>
      <c r="E50" s="231"/>
      <c r="F50" s="228">
        <f>D50*E50</f>
        <v>0</v>
      </c>
      <c r="G50" s="231"/>
      <c r="H50" s="228">
        <f>D50*G50</f>
        <v>0</v>
      </c>
      <c r="I50" s="228">
        <f>E50+G50</f>
        <v>0</v>
      </c>
      <c r="J50" s="228">
        <f>F50+H50</f>
        <v>0</v>
      </c>
      <c r="K50" s="220"/>
      <c r="L50" s="220"/>
      <c r="M50" s="222"/>
    </row>
    <row r="51" spans="1:13" ht="14.25">
      <c r="A51" s="225" t="s">
        <v>21</v>
      </c>
      <c r="B51" s="225" t="s">
        <v>909</v>
      </c>
      <c r="C51" s="225" t="s">
        <v>21</v>
      </c>
      <c r="D51" s="226"/>
      <c r="E51" s="226"/>
      <c r="F51" s="226"/>
      <c r="G51" s="226"/>
      <c r="H51" s="226"/>
      <c r="I51" s="226"/>
      <c r="J51" s="226"/>
      <c r="K51" s="220"/>
      <c r="L51" s="220"/>
      <c r="M51" s="222"/>
    </row>
    <row r="52" spans="1:13" ht="13.5">
      <c r="A52" s="227" t="s">
        <v>640</v>
      </c>
      <c r="B52" s="227" t="s">
        <v>910</v>
      </c>
      <c r="C52" s="227" t="s">
        <v>792</v>
      </c>
      <c r="D52" s="228">
        <v>22</v>
      </c>
      <c r="E52" s="231"/>
      <c r="F52" s="228">
        <f>D52*E52</f>
        <v>0</v>
      </c>
      <c r="G52" s="231"/>
      <c r="H52" s="228">
        <f>D52*G52</f>
        <v>0</v>
      </c>
      <c r="I52" s="228">
        <f aca="true" t="shared" si="9" ref="I52:J56">E52+G52</f>
        <v>0</v>
      </c>
      <c r="J52" s="228">
        <f t="shared" si="9"/>
        <v>0</v>
      </c>
      <c r="K52" s="220"/>
      <c r="L52" s="220"/>
      <c r="M52" s="222"/>
    </row>
    <row r="53" spans="1:13" ht="13.5">
      <c r="A53" s="227" t="s">
        <v>644</v>
      </c>
      <c r="B53" s="227" t="s">
        <v>911</v>
      </c>
      <c r="C53" s="227" t="s">
        <v>792</v>
      </c>
      <c r="D53" s="228">
        <v>22</v>
      </c>
      <c r="E53" s="231"/>
      <c r="F53" s="228">
        <f>D53*E53</f>
        <v>0</v>
      </c>
      <c r="G53" s="231"/>
      <c r="H53" s="228">
        <f>D53*G53</f>
        <v>0</v>
      </c>
      <c r="I53" s="228">
        <f t="shared" si="9"/>
        <v>0</v>
      </c>
      <c r="J53" s="228">
        <f t="shared" si="9"/>
        <v>0</v>
      </c>
      <c r="K53" s="220"/>
      <c r="L53" s="220"/>
      <c r="M53" s="222"/>
    </row>
    <row r="54" spans="1:13" ht="13.5">
      <c r="A54" s="227" t="s">
        <v>648</v>
      </c>
      <c r="B54" s="227" t="s">
        <v>912</v>
      </c>
      <c r="C54" s="227" t="s">
        <v>792</v>
      </c>
      <c r="D54" s="228">
        <v>22</v>
      </c>
      <c r="E54" s="231"/>
      <c r="F54" s="228">
        <f>D54*E54</f>
        <v>0</v>
      </c>
      <c r="G54" s="231"/>
      <c r="H54" s="228">
        <f>D54*G54</f>
        <v>0</v>
      </c>
      <c r="I54" s="228">
        <f t="shared" si="9"/>
        <v>0</v>
      </c>
      <c r="J54" s="228">
        <f t="shared" si="9"/>
        <v>0</v>
      </c>
      <c r="K54" s="220"/>
      <c r="L54" s="220"/>
      <c r="M54" s="222"/>
    </row>
    <row r="55" spans="1:13" ht="13.5">
      <c r="A55" s="227" t="s">
        <v>652</v>
      </c>
      <c r="B55" s="227" t="s">
        <v>913</v>
      </c>
      <c r="C55" s="227" t="s">
        <v>792</v>
      </c>
      <c r="D55" s="228">
        <v>132</v>
      </c>
      <c r="E55" s="231"/>
      <c r="F55" s="228">
        <f>D55*E55</f>
        <v>0</v>
      </c>
      <c r="G55" s="231"/>
      <c r="H55" s="228">
        <f>D55*G55</f>
        <v>0</v>
      </c>
      <c r="I55" s="228">
        <f t="shared" si="9"/>
        <v>0</v>
      </c>
      <c r="J55" s="228">
        <f t="shared" si="9"/>
        <v>0</v>
      </c>
      <c r="K55" s="220"/>
      <c r="L55" s="220"/>
      <c r="M55" s="222"/>
    </row>
    <row r="56" spans="1:13" ht="13.5">
      <c r="A56" s="227" t="s">
        <v>656</v>
      </c>
      <c r="B56" s="227" t="s">
        <v>914</v>
      </c>
      <c r="C56" s="227" t="s">
        <v>792</v>
      </c>
      <c r="D56" s="228">
        <v>22</v>
      </c>
      <c r="E56" s="231"/>
      <c r="F56" s="228">
        <f>D56*E56</f>
        <v>0</v>
      </c>
      <c r="G56" s="231"/>
      <c r="H56" s="228">
        <f>D56*G56</f>
        <v>0</v>
      </c>
      <c r="I56" s="228">
        <f t="shared" si="9"/>
        <v>0</v>
      </c>
      <c r="J56" s="228">
        <f t="shared" si="9"/>
        <v>0</v>
      </c>
      <c r="K56" s="220"/>
      <c r="L56" s="220"/>
      <c r="M56" s="222"/>
    </row>
    <row r="57" spans="1:13" ht="14.25">
      <c r="A57" s="225" t="s">
        <v>21</v>
      </c>
      <c r="B57" s="225" t="s">
        <v>915</v>
      </c>
      <c r="C57" s="225" t="s">
        <v>21</v>
      </c>
      <c r="D57" s="226"/>
      <c r="E57" s="226"/>
      <c r="F57" s="226"/>
      <c r="G57" s="226"/>
      <c r="H57" s="226"/>
      <c r="I57" s="226"/>
      <c r="J57" s="226"/>
      <c r="K57" s="220"/>
      <c r="L57" s="220"/>
      <c r="M57" s="222"/>
    </row>
    <row r="58" spans="1:13" ht="13.5">
      <c r="A58" s="227" t="s">
        <v>660</v>
      </c>
      <c r="B58" s="227" t="s">
        <v>916</v>
      </c>
      <c r="C58" s="227" t="s">
        <v>248</v>
      </c>
      <c r="D58" s="228">
        <v>150</v>
      </c>
      <c r="E58" s="231"/>
      <c r="F58" s="228">
        <f>D58*E58</f>
        <v>0</v>
      </c>
      <c r="G58" s="231"/>
      <c r="H58" s="228">
        <f>D58*G58</f>
        <v>0</v>
      </c>
      <c r="I58" s="228">
        <f>E58+G58</f>
        <v>0</v>
      </c>
      <c r="J58" s="228">
        <f>F58+H58</f>
        <v>0</v>
      </c>
      <c r="K58" s="220"/>
      <c r="L58" s="220"/>
      <c r="M58" s="222"/>
    </row>
    <row r="59" spans="1:13" ht="13.5">
      <c r="A59" s="227" t="s">
        <v>917</v>
      </c>
      <c r="B59" s="227" t="s">
        <v>918</v>
      </c>
      <c r="C59" s="227" t="s">
        <v>248</v>
      </c>
      <c r="D59" s="228">
        <v>100</v>
      </c>
      <c r="E59" s="231"/>
      <c r="F59" s="228">
        <f>D59*E59</f>
        <v>0</v>
      </c>
      <c r="G59" s="231"/>
      <c r="H59" s="228">
        <f>D59*G59</f>
        <v>0</v>
      </c>
      <c r="I59" s="228">
        <f>E59+G59</f>
        <v>0</v>
      </c>
      <c r="J59" s="228">
        <f>F59+H59</f>
        <v>0</v>
      </c>
      <c r="K59" s="220"/>
      <c r="L59" s="220"/>
      <c r="M59" s="222"/>
    </row>
    <row r="60" spans="1:13" ht="14.25">
      <c r="A60" s="225" t="s">
        <v>21</v>
      </c>
      <c r="B60" s="225" t="s">
        <v>919</v>
      </c>
      <c r="C60" s="225" t="s">
        <v>21</v>
      </c>
      <c r="D60" s="226"/>
      <c r="E60" s="226"/>
      <c r="F60" s="226"/>
      <c r="G60" s="226"/>
      <c r="H60" s="226"/>
      <c r="I60" s="226"/>
      <c r="J60" s="226"/>
      <c r="K60" s="220"/>
      <c r="L60" s="220"/>
      <c r="M60" s="222"/>
    </row>
    <row r="61" spans="1:13" ht="13.5">
      <c r="A61" s="227" t="s">
        <v>501</v>
      </c>
      <c r="B61" s="227" t="s">
        <v>920</v>
      </c>
      <c r="C61" s="227" t="s">
        <v>248</v>
      </c>
      <c r="D61" s="228">
        <v>200</v>
      </c>
      <c r="E61" s="231"/>
      <c r="F61" s="228">
        <f>D61*E61</f>
        <v>0</v>
      </c>
      <c r="G61" s="231"/>
      <c r="H61" s="228">
        <f>D61*G61</f>
        <v>0</v>
      </c>
      <c r="I61" s="228">
        <f>E61+G61</f>
        <v>0</v>
      </c>
      <c r="J61" s="228">
        <f>F61+H61</f>
        <v>0</v>
      </c>
      <c r="K61" s="220"/>
      <c r="L61" s="220"/>
      <c r="M61" s="222"/>
    </row>
    <row r="62" spans="1:13" ht="14.25">
      <c r="A62" s="225" t="s">
        <v>21</v>
      </c>
      <c r="B62" s="225" t="s">
        <v>921</v>
      </c>
      <c r="C62" s="225" t="s">
        <v>21</v>
      </c>
      <c r="D62" s="226"/>
      <c r="E62" s="226"/>
      <c r="F62" s="226"/>
      <c r="G62" s="226"/>
      <c r="H62" s="226"/>
      <c r="I62" s="226"/>
      <c r="J62" s="226"/>
      <c r="K62" s="220"/>
      <c r="L62" s="220"/>
      <c r="M62" s="222"/>
    </row>
    <row r="63" spans="1:13" ht="13.5">
      <c r="A63" s="227" t="s">
        <v>497</v>
      </c>
      <c r="B63" s="227" t="s">
        <v>922</v>
      </c>
      <c r="C63" s="227" t="s">
        <v>248</v>
      </c>
      <c r="D63" s="228">
        <v>102</v>
      </c>
      <c r="E63" s="231"/>
      <c r="F63" s="228">
        <f aca="true" t="shared" si="10" ref="F63:F71">D63*E63</f>
        <v>0</v>
      </c>
      <c r="G63" s="231"/>
      <c r="H63" s="228">
        <f aca="true" t="shared" si="11" ref="H63:H71">D63*G63</f>
        <v>0</v>
      </c>
      <c r="I63" s="228">
        <f aca="true" t="shared" si="12" ref="I63:J71">E63+G63</f>
        <v>0</v>
      </c>
      <c r="J63" s="228">
        <f t="shared" si="12"/>
        <v>0</v>
      </c>
      <c r="K63" s="220"/>
      <c r="L63" s="220"/>
      <c r="M63" s="222"/>
    </row>
    <row r="64" spans="1:13" ht="13.5">
      <c r="A64" s="227" t="s">
        <v>505</v>
      </c>
      <c r="B64" s="227" t="s">
        <v>923</v>
      </c>
      <c r="C64" s="227" t="s">
        <v>924</v>
      </c>
      <c r="D64" s="228">
        <v>1.67</v>
      </c>
      <c r="E64" s="231"/>
      <c r="F64" s="228">
        <f t="shared" si="10"/>
        <v>0</v>
      </c>
      <c r="G64" s="231"/>
      <c r="H64" s="228">
        <f t="shared" si="11"/>
        <v>0</v>
      </c>
      <c r="I64" s="228">
        <f t="shared" si="12"/>
        <v>0</v>
      </c>
      <c r="J64" s="228">
        <f t="shared" si="12"/>
        <v>0</v>
      </c>
      <c r="K64" s="220"/>
      <c r="L64" s="220"/>
      <c r="M64" s="222"/>
    </row>
    <row r="65" spans="1:13" ht="13.5">
      <c r="A65" s="227" t="s">
        <v>513</v>
      </c>
      <c r="B65" s="227" t="s">
        <v>925</v>
      </c>
      <c r="C65" s="227" t="s">
        <v>926</v>
      </c>
      <c r="D65" s="228">
        <v>1.32</v>
      </c>
      <c r="E65" s="231"/>
      <c r="F65" s="228">
        <f t="shared" si="10"/>
        <v>0</v>
      </c>
      <c r="G65" s="231"/>
      <c r="H65" s="228">
        <f t="shared" si="11"/>
        <v>0</v>
      </c>
      <c r="I65" s="228">
        <f t="shared" si="12"/>
        <v>0</v>
      </c>
      <c r="J65" s="228">
        <f t="shared" si="12"/>
        <v>0</v>
      </c>
      <c r="K65" s="220"/>
      <c r="L65" s="220"/>
      <c r="M65" s="222"/>
    </row>
    <row r="66" spans="1:13" ht="13.5">
      <c r="A66" s="227" t="s">
        <v>509</v>
      </c>
      <c r="B66" s="227" t="s">
        <v>927</v>
      </c>
      <c r="C66" s="227" t="s">
        <v>926</v>
      </c>
      <c r="D66" s="228">
        <v>1.32</v>
      </c>
      <c r="E66" s="231"/>
      <c r="F66" s="228">
        <f t="shared" si="10"/>
        <v>0</v>
      </c>
      <c r="G66" s="231"/>
      <c r="H66" s="228">
        <f t="shared" si="11"/>
        <v>0</v>
      </c>
      <c r="I66" s="228">
        <f t="shared" si="12"/>
        <v>0</v>
      </c>
      <c r="J66" s="228">
        <f t="shared" si="12"/>
        <v>0</v>
      </c>
      <c r="K66" s="220"/>
      <c r="L66" s="220"/>
      <c r="M66" s="222"/>
    </row>
    <row r="67" spans="1:13" ht="13.5">
      <c r="A67" s="227" t="s">
        <v>517</v>
      </c>
      <c r="B67" s="227" t="s">
        <v>928</v>
      </c>
      <c r="C67" s="227" t="s">
        <v>792</v>
      </c>
      <c r="D67" s="228">
        <v>101</v>
      </c>
      <c r="E67" s="231"/>
      <c r="F67" s="228">
        <f t="shared" si="10"/>
        <v>0</v>
      </c>
      <c r="G67" s="231"/>
      <c r="H67" s="228">
        <f t="shared" si="11"/>
        <v>0</v>
      </c>
      <c r="I67" s="228">
        <f t="shared" si="12"/>
        <v>0</v>
      </c>
      <c r="J67" s="228">
        <f t="shared" si="12"/>
        <v>0</v>
      </c>
      <c r="K67" s="220"/>
      <c r="L67" s="220"/>
      <c r="M67" s="222"/>
    </row>
    <row r="68" spans="1:13" ht="13.5">
      <c r="A68" s="227" t="s">
        <v>525</v>
      </c>
      <c r="B68" s="227" t="s">
        <v>929</v>
      </c>
      <c r="C68" s="227" t="s">
        <v>792</v>
      </c>
      <c r="D68" s="228">
        <v>101</v>
      </c>
      <c r="E68" s="231"/>
      <c r="F68" s="228">
        <f t="shared" si="10"/>
        <v>0</v>
      </c>
      <c r="G68" s="231"/>
      <c r="H68" s="228">
        <f t="shared" si="11"/>
        <v>0</v>
      </c>
      <c r="I68" s="228">
        <f t="shared" si="12"/>
        <v>0</v>
      </c>
      <c r="J68" s="228">
        <f t="shared" si="12"/>
        <v>0</v>
      </c>
      <c r="K68" s="220"/>
      <c r="L68" s="220"/>
      <c r="M68" s="222"/>
    </row>
    <row r="69" spans="1:13" ht="13.5">
      <c r="A69" s="227" t="s">
        <v>485</v>
      </c>
      <c r="B69" s="227" t="s">
        <v>930</v>
      </c>
      <c r="C69" s="227" t="s">
        <v>792</v>
      </c>
      <c r="D69" s="228">
        <v>101</v>
      </c>
      <c r="E69" s="231"/>
      <c r="F69" s="228">
        <f t="shared" si="10"/>
        <v>0</v>
      </c>
      <c r="G69" s="231"/>
      <c r="H69" s="228">
        <f t="shared" si="11"/>
        <v>0</v>
      </c>
      <c r="I69" s="228">
        <f t="shared" si="12"/>
        <v>0</v>
      </c>
      <c r="J69" s="228">
        <f t="shared" si="12"/>
        <v>0</v>
      </c>
      <c r="K69" s="220"/>
      <c r="L69" s="220"/>
      <c r="M69" s="222"/>
    </row>
    <row r="70" spans="1:13" ht="13.5">
      <c r="A70" s="227" t="s">
        <v>708</v>
      </c>
      <c r="B70" s="227" t="s">
        <v>931</v>
      </c>
      <c r="C70" s="227" t="s">
        <v>924</v>
      </c>
      <c r="D70" s="228">
        <v>2.02</v>
      </c>
      <c r="E70" s="231"/>
      <c r="F70" s="228">
        <f t="shared" si="10"/>
        <v>0</v>
      </c>
      <c r="G70" s="231"/>
      <c r="H70" s="228">
        <f t="shared" si="11"/>
        <v>0</v>
      </c>
      <c r="I70" s="228">
        <f t="shared" si="12"/>
        <v>0</v>
      </c>
      <c r="J70" s="228">
        <f t="shared" si="12"/>
        <v>0</v>
      </c>
      <c r="K70" s="220"/>
      <c r="L70" s="220"/>
      <c r="M70" s="222"/>
    </row>
    <row r="71" spans="1:13" ht="13.5">
      <c r="A71" s="227" t="s">
        <v>712</v>
      </c>
      <c r="B71" s="227" t="s">
        <v>932</v>
      </c>
      <c r="C71" s="227" t="s">
        <v>792</v>
      </c>
      <c r="D71" s="228">
        <v>6</v>
      </c>
      <c r="E71" s="231"/>
      <c r="F71" s="228">
        <f t="shared" si="10"/>
        <v>0</v>
      </c>
      <c r="G71" s="231"/>
      <c r="H71" s="228">
        <f t="shared" si="11"/>
        <v>0</v>
      </c>
      <c r="I71" s="228">
        <f t="shared" si="12"/>
        <v>0</v>
      </c>
      <c r="J71" s="228">
        <f t="shared" si="12"/>
        <v>0</v>
      </c>
      <c r="K71" s="220"/>
      <c r="L71" s="220"/>
      <c r="M71" s="222"/>
    </row>
    <row r="72" spans="1:13" ht="14.25">
      <c r="A72" s="225" t="s">
        <v>21</v>
      </c>
      <c r="B72" s="225" t="s">
        <v>933</v>
      </c>
      <c r="C72" s="225" t="s">
        <v>21</v>
      </c>
      <c r="D72" s="226"/>
      <c r="E72" s="226"/>
      <c r="F72" s="226"/>
      <c r="G72" s="226"/>
      <c r="H72" s="226"/>
      <c r="I72" s="226"/>
      <c r="J72" s="226"/>
      <c r="K72" s="220"/>
      <c r="L72" s="220"/>
      <c r="M72" s="222"/>
    </row>
    <row r="73" spans="1:13" ht="13.5">
      <c r="A73" s="227" t="s">
        <v>664</v>
      </c>
      <c r="B73" s="227" t="s">
        <v>934</v>
      </c>
      <c r="C73" s="227" t="s">
        <v>792</v>
      </c>
      <c r="D73" s="228">
        <v>1</v>
      </c>
      <c r="E73" s="231"/>
      <c r="F73" s="228">
        <f>D73*E73</f>
        <v>0</v>
      </c>
      <c r="G73" s="231"/>
      <c r="H73" s="228">
        <f>D73*G73</f>
        <v>0</v>
      </c>
      <c r="I73" s="228">
        <f aca="true" t="shared" si="13" ref="I73:J75">E73+G73</f>
        <v>0</v>
      </c>
      <c r="J73" s="228">
        <f t="shared" si="13"/>
        <v>0</v>
      </c>
      <c r="K73" s="220"/>
      <c r="L73" s="220"/>
      <c r="M73" s="222"/>
    </row>
    <row r="74" spans="1:13" ht="13.5">
      <c r="A74" s="227" t="s">
        <v>668</v>
      </c>
      <c r="B74" s="227" t="s">
        <v>935</v>
      </c>
      <c r="C74" s="227" t="s">
        <v>792</v>
      </c>
      <c r="D74" s="228">
        <v>404</v>
      </c>
      <c r="E74" s="231"/>
      <c r="F74" s="228">
        <f>D74*E74</f>
        <v>0</v>
      </c>
      <c r="G74" s="231"/>
      <c r="H74" s="228">
        <f>D74*G74</f>
        <v>0</v>
      </c>
      <c r="I74" s="228">
        <f t="shared" si="13"/>
        <v>0</v>
      </c>
      <c r="J74" s="228">
        <f t="shared" si="13"/>
        <v>0</v>
      </c>
      <c r="K74" s="220"/>
      <c r="L74" s="220"/>
      <c r="M74" s="222"/>
    </row>
    <row r="75" spans="1:13" ht="13.5">
      <c r="A75" s="227" t="s">
        <v>720</v>
      </c>
      <c r="B75" s="227" t="s">
        <v>936</v>
      </c>
      <c r="C75" s="227" t="s">
        <v>792</v>
      </c>
      <c r="D75" s="228">
        <v>24</v>
      </c>
      <c r="E75" s="231"/>
      <c r="F75" s="228">
        <f>D75*E75</f>
        <v>0</v>
      </c>
      <c r="G75" s="231"/>
      <c r="H75" s="228">
        <f>D75*G75</f>
        <v>0</v>
      </c>
      <c r="I75" s="228">
        <f t="shared" si="13"/>
        <v>0</v>
      </c>
      <c r="J75" s="228">
        <f t="shared" si="13"/>
        <v>0</v>
      </c>
      <c r="K75" s="220"/>
      <c r="L75" s="220"/>
      <c r="M75" s="222"/>
    </row>
    <row r="76" spans="1:13" ht="14.25">
      <c r="A76" s="225" t="s">
        <v>21</v>
      </c>
      <c r="B76" s="225" t="s">
        <v>937</v>
      </c>
      <c r="C76" s="225" t="s">
        <v>21</v>
      </c>
      <c r="D76" s="226"/>
      <c r="E76" s="226"/>
      <c r="F76" s="226"/>
      <c r="G76" s="226"/>
      <c r="H76" s="226"/>
      <c r="I76" s="226"/>
      <c r="J76" s="226"/>
      <c r="K76" s="220"/>
      <c r="L76" s="220"/>
      <c r="M76" s="222"/>
    </row>
    <row r="77" spans="1:13" ht="13.5">
      <c r="A77" s="227" t="s">
        <v>724</v>
      </c>
      <c r="B77" s="227" t="s">
        <v>938</v>
      </c>
      <c r="C77" s="227" t="s">
        <v>792</v>
      </c>
      <c r="D77" s="228">
        <v>10</v>
      </c>
      <c r="E77" s="231"/>
      <c r="F77" s="228">
        <f>D77*E77</f>
        <v>0</v>
      </c>
      <c r="G77" s="231"/>
      <c r="H77" s="228">
        <f>D77*G77</f>
        <v>0</v>
      </c>
      <c r="I77" s="228">
        <f aca="true" t="shared" si="14" ref="I77:J80">E77+G77</f>
        <v>0</v>
      </c>
      <c r="J77" s="228">
        <f t="shared" si="14"/>
        <v>0</v>
      </c>
      <c r="K77" s="220"/>
      <c r="L77" s="220"/>
      <c r="M77" s="222"/>
    </row>
    <row r="78" spans="1:13" ht="13.5">
      <c r="A78" s="227" t="s">
        <v>672</v>
      </c>
      <c r="B78" s="227" t="s">
        <v>939</v>
      </c>
      <c r="C78" s="227" t="s">
        <v>792</v>
      </c>
      <c r="D78" s="228">
        <v>8</v>
      </c>
      <c r="E78" s="231"/>
      <c r="F78" s="228">
        <f>D78*E78</f>
        <v>0</v>
      </c>
      <c r="G78" s="231"/>
      <c r="H78" s="228">
        <f>D78*G78</f>
        <v>0</v>
      </c>
      <c r="I78" s="228">
        <f t="shared" si="14"/>
        <v>0</v>
      </c>
      <c r="J78" s="228">
        <f t="shared" si="14"/>
        <v>0</v>
      </c>
      <c r="K78" s="220"/>
      <c r="L78" s="220"/>
      <c r="M78" s="222"/>
    </row>
    <row r="79" spans="1:13" ht="13.5">
      <c r="A79" s="227" t="s">
        <v>716</v>
      </c>
      <c r="B79" s="227" t="s">
        <v>940</v>
      </c>
      <c r="C79" s="227" t="s">
        <v>792</v>
      </c>
      <c r="D79" s="228">
        <v>6</v>
      </c>
      <c r="E79" s="231"/>
      <c r="F79" s="228">
        <f>D79*E79</f>
        <v>0</v>
      </c>
      <c r="G79" s="231"/>
      <c r="H79" s="228">
        <f>D79*G79</f>
        <v>0</v>
      </c>
      <c r="I79" s="228">
        <f t="shared" si="14"/>
        <v>0</v>
      </c>
      <c r="J79" s="228">
        <f t="shared" si="14"/>
        <v>0</v>
      </c>
      <c r="K79" s="220"/>
      <c r="L79" s="220"/>
      <c r="M79" s="222"/>
    </row>
    <row r="80" spans="1:13" ht="13.5">
      <c r="A80" s="227" t="s">
        <v>941</v>
      </c>
      <c r="B80" s="227" t="s">
        <v>942</v>
      </c>
      <c r="C80" s="227" t="s">
        <v>792</v>
      </c>
      <c r="D80" s="228">
        <v>8</v>
      </c>
      <c r="E80" s="231"/>
      <c r="F80" s="228">
        <f>D80*E80</f>
        <v>0</v>
      </c>
      <c r="G80" s="231"/>
      <c r="H80" s="228">
        <f>D80*G80</f>
        <v>0</v>
      </c>
      <c r="I80" s="228">
        <f t="shared" si="14"/>
        <v>0</v>
      </c>
      <c r="J80" s="228">
        <f t="shared" si="14"/>
        <v>0</v>
      </c>
      <c r="K80" s="220"/>
      <c r="L80" s="220"/>
      <c r="M80" s="222"/>
    </row>
    <row r="81" spans="1:13" ht="14.25">
      <c r="A81" s="225" t="s">
        <v>21</v>
      </c>
      <c r="B81" s="225" t="s">
        <v>943</v>
      </c>
      <c r="C81" s="225" t="s">
        <v>21</v>
      </c>
      <c r="D81" s="226"/>
      <c r="E81" s="226"/>
      <c r="F81" s="226"/>
      <c r="G81" s="226"/>
      <c r="H81" s="226"/>
      <c r="I81" s="226"/>
      <c r="J81" s="226"/>
      <c r="K81" s="220"/>
      <c r="L81" s="220"/>
      <c r="M81" s="222"/>
    </row>
    <row r="82" spans="1:13" ht="13.5">
      <c r="A82" s="227" t="s">
        <v>175</v>
      </c>
      <c r="B82" s="227" t="s">
        <v>944</v>
      </c>
      <c r="C82" s="227" t="s">
        <v>792</v>
      </c>
      <c r="D82" s="228">
        <v>5</v>
      </c>
      <c r="E82" s="231"/>
      <c r="F82" s="228">
        <f>D82*E82</f>
        <v>0</v>
      </c>
      <c r="G82" s="231"/>
      <c r="H82" s="228">
        <f>D82*G82</f>
        <v>0</v>
      </c>
      <c r="I82" s="228">
        <f>E82+G82</f>
        <v>0</v>
      </c>
      <c r="J82" s="228">
        <f>F82+H82</f>
        <v>0</v>
      </c>
      <c r="K82" s="220"/>
      <c r="L82" s="220"/>
      <c r="M82" s="222"/>
    </row>
    <row r="83" spans="1:13" ht="13.5">
      <c r="A83" s="227" t="s">
        <v>171</v>
      </c>
      <c r="B83" s="227" t="s">
        <v>945</v>
      </c>
      <c r="C83" s="227" t="s">
        <v>792</v>
      </c>
      <c r="D83" s="228">
        <v>1</v>
      </c>
      <c r="E83" s="231"/>
      <c r="F83" s="228">
        <f>D83*E83</f>
        <v>0</v>
      </c>
      <c r="G83" s="231"/>
      <c r="H83" s="228">
        <f>D83*G83</f>
        <v>0</v>
      </c>
      <c r="I83" s="228">
        <f>E83+G83</f>
        <v>0</v>
      </c>
      <c r="J83" s="228">
        <f>F83+H83</f>
        <v>0</v>
      </c>
      <c r="K83" s="220"/>
      <c r="L83" s="220"/>
      <c r="M83" s="222"/>
    </row>
    <row r="84" spans="1:13" ht="14.25">
      <c r="A84" s="225" t="s">
        <v>21</v>
      </c>
      <c r="B84" s="225" t="s">
        <v>946</v>
      </c>
      <c r="C84" s="225" t="s">
        <v>21</v>
      </c>
      <c r="D84" s="226"/>
      <c r="E84" s="226"/>
      <c r="F84" s="226"/>
      <c r="G84" s="226"/>
      <c r="H84" s="226"/>
      <c r="I84" s="226"/>
      <c r="J84" s="226"/>
      <c r="K84" s="220"/>
      <c r="L84" s="220"/>
      <c r="M84" s="222"/>
    </row>
    <row r="85" spans="1:13" ht="13.5">
      <c r="A85" s="227" t="s">
        <v>680</v>
      </c>
      <c r="B85" s="227" t="s">
        <v>947</v>
      </c>
      <c r="C85" s="227" t="s">
        <v>792</v>
      </c>
      <c r="D85" s="228">
        <v>4</v>
      </c>
      <c r="E85" s="231"/>
      <c r="F85" s="228">
        <f>D85*E85</f>
        <v>0</v>
      </c>
      <c r="G85" s="231"/>
      <c r="H85" s="228">
        <f>D85*G85</f>
        <v>0</v>
      </c>
      <c r="I85" s="228">
        <f>E85+G85</f>
        <v>0</v>
      </c>
      <c r="J85" s="228">
        <f>F85+H85</f>
        <v>0</v>
      </c>
      <c r="K85" s="220"/>
      <c r="L85" s="220"/>
      <c r="M85" s="222"/>
    </row>
    <row r="86" spans="1:13" ht="14.25">
      <c r="A86" s="225" t="s">
        <v>21</v>
      </c>
      <c r="B86" s="225" t="s">
        <v>948</v>
      </c>
      <c r="C86" s="225" t="s">
        <v>21</v>
      </c>
      <c r="D86" s="226"/>
      <c r="E86" s="226"/>
      <c r="F86" s="226"/>
      <c r="G86" s="226"/>
      <c r="H86" s="226"/>
      <c r="I86" s="226"/>
      <c r="J86" s="226"/>
      <c r="K86" s="220"/>
      <c r="L86" s="220"/>
      <c r="M86" s="222"/>
    </row>
    <row r="87" spans="1:13" ht="13.5">
      <c r="A87" s="227" t="s">
        <v>684</v>
      </c>
      <c r="B87" s="227" t="s">
        <v>949</v>
      </c>
      <c r="C87" s="227" t="s">
        <v>248</v>
      </c>
      <c r="D87" s="228">
        <v>3000</v>
      </c>
      <c r="E87" s="231"/>
      <c r="F87" s="228">
        <f aca="true" t="shared" si="15" ref="F87:F99">D87*E87</f>
        <v>0</v>
      </c>
      <c r="G87" s="231"/>
      <c r="H87" s="228">
        <f aca="true" t="shared" si="16" ref="H87:H99">D87*G87</f>
        <v>0</v>
      </c>
      <c r="I87" s="228">
        <f aca="true" t="shared" si="17" ref="I87:J99">E87+G87</f>
        <v>0</v>
      </c>
      <c r="J87" s="228">
        <f t="shared" si="17"/>
        <v>0</v>
      </c>
      <c r="K87" s="220"/>
      <c r="L87" s="220"/>
      <c r="M87" s="222"/>
    </row>
    <row r="88" spans="1:13" ht="13.5">
      <c r="A88" s="227" t="s">
        <v>688</v>
      </c>
      <c r="B88" s="227" t="s">
        <v>950</v>
      </c>
      <c r="C88" s="227" t="s">
        <v>248</v>
      </c>
      <c r="D88" s="228">
        <v>600</v>
      </c>
      <c r="E88" s="231"/>
      <c r="F88" s="228">
        <f t="shared" si="15"/>
        <v>0</v>
      </c>
      <c r="G88" s="231"/>
      <c r="H88" s="228">
        <f t="shared" si="16"/>
        <v>0</v>
      </c>
      <c r="I88" s="228">
        <f t="shared" si="17"/>
        <v>0</v>
      </c>
      <c r="J88" s="228">
        <f t="shared" si="17"/>
        <v>0</v>
      </c>
      <c r="K88" s="220"/>
      <c r="L88" s="220"/>
      <c r="M88" s="222"/>
    </row>
    <row r="89" spans="1:13" ht="13.5">
      <c r="A89" s="227" t="s">
        <v>692</v>
      </c>
      <c r="B89" s="227" t="s">
        <v>951</v>
      </c>
      <c r="C89" s="227" t="s">
        <v>248</v>
      </c>
      <c r="D89" s="228">
        <v>400</v>
      </c>
      <c r="E89" s="231"/>
      <c r="F89" s="228">
        <f t="shared" si="15"/>
        <v>0</v>
      </c>
      <c r="G89" s="231"/>
      <c r="H89" s="228">
        <f t="shared" si="16"/>
        <v>0</v>
      </c>
      <c r="I89" s="228">
        <f t="shared" si="17"/>
        <v>0</v>
      </c>
      <c r="J89" s="228">
        <f t="shared" si="17"/>
        <v>0</v>
      </c>
      <c r="K89" s="220"/>
      <c r="L89" s="220"/>
      <c r="M89" s="222"/>
    </row>
    <row r="90" spans="1:13" ht="13.5">
      <c r="A90" s="227" t="s">
        <v>952</v>
      </c>
      <c r="B90" s="227" t="s">
        <v>953</v>
      </c>
      <c r="C90" s="227" t="s">
        <v>248</v>
      </c>
      <c r="D90" s="228">
        <v>400</v>
      </c>
      <c r="E90" s="231"/>
      <c r="F90" s="228">
        <f t="shared" si="15"/>
        <v>0</v>
      </c>
      <c r="G90" s="231"/>
      <c r="H90" s="228">
        <f t="shared" si="16"/>
        <v>0</v>
      </c>
      <c r="I90" s="228">
        <f t="shared" si="17"/>
        <v>0</v>
      </c>
      <c r="J90" s="228">
        <f t="shared" si="17"/>
        <v>0</v>
      </c>
      <c r="K90" s="220"/>
      <c r="L90" s="220"/>
      <c r="M90" s="222"/>
    </row>
    <row r="91" spans="1:13" ht="13.5">
      <c r="A91" s="227" t="s">
        <v>954</v>
      </c>
      <c r="B91" s="227" t="s">
        <v>955</v>
      </c>
      <c r="C91" s="227" t="s">
        <v>792</v>
      </c>
      <c r="D91" s="228">
        <v>2</v>
      </c>
      <c r="E91" s="231"/>
      <c r="F91" s="228">
        <f t="shared" si="15"/>
        <v>0</v>
      </c>
      <c r="G91" s="231"/>
      <c r="H91" s="228">
        <f t="shared" si="16"/>
        <v>0</v>
      </c>
      <c r="I91" s="228">
        <f t="shared" si="17"/>
        <v>0</v>
      </c>
      <c r="J91" s="228">
        <f t="shared" si="17"/>
        <v>0</v>
      </c>
      <c r="K91" s="220"/>
      <c r="L91" s="220"/>
      <c r="M91" s="222"/>
    </row>
    <row r="92" spans="1:13" ht="13.5">
      <c r="A92" s="227" t="s">
        <v>454</v>
      </c>
      <c r="B92" s="227" t="s">
        <v>956</v>
      </c>
      <c r="C92" s="227" t="s">
        <v>792</v>
      </c>
      <c r="D92" s="228">
        <v>2</v>
      </c>
      <c r="E92" s="231"/>
      <c r="F92" s="228">
        <f t="shared" si="15"/>
        <v>0</v>
      </c>
      <c r="G92" s="231"/>
      <c r="H92" s="228">
        <f t="shared" si="16"/>
        <v>0</v>
      </c>
      <c r="I92" s="228">
        <f t="shared" si="17"/>
        <v>0</v>
      </c>
      <c r="J92" s="228">
        <f t="shared" si="17"/>
        <v>0</v>
      </c>
      <c r="K92" s="220"/>
      <c r="L92" s="220"/>
      <c r="M92" s="222"/>
    </row>
    <row r="93" spans="1:13" ht="13.5">
      <c r="A93" s="227" t="s">
        <v>458</v>
      </c>
      <c r="B93" s="227" t="s">
        <v>957</v>
      </c>
      <c r="C93" s="227" t="s">
        <v>792</v>
      </c>
      <c r="D93" s="228">
        <v>2</v>
      </c>
      <c r="E93" s="231"/>
      <c r="F93" s="228">
        <f t="shared" si="15"/>
        <v>0</v>
      </c>
      <c r="G93" s="231"/>
      <c r="H93" s="228">
        <f t="shared" si="16"/>
        <v>0</v>
      </c>
      <c r="I93" s="228">
        <f t="shared" si="17"/>
        <v>0</v>
      </c>
      <c r="J93" s="228">
        <f t="shared" si="17"/>
        <v>0</v>
      </c>
      <c r="K93" s="220"/>
      <c r="L93" s="220"/>
      <c r="M93" s="222"/>
    </row>
    <row r="94" spans="1:13" ht="13.5">
      <c r="A94" s="227" t="s">
        <v>395</v>
      </c>
      <c r="B94" s="227" t="s">
        <v>958</v>
      </c>
      <c r="C94" s="227" t="s">
        <v>792</v>
      </c>
      <c r="D94" s="228">
        <v>4</v>
      </c>
      <c r="E94" s="231"/>
      <c r="F94" s="228">
        <f t="shared" si="15"/>
        <v>0</v>
      </c>
      <c r="G94" s="231"/>
      <c r="H94" s="228">
        <f t="shared" si="16"/>
        <v>0</v>
      </c>
      <c r="I94" s="228">
        <f t="shared" si="17"/>
        <v>0</v>
      </c>
      <c r="J94" s="228">
        <f t="shared" si="17"/>
        <v>0</v>
      </c>
      <c r="K94" s="220"/>
      <c r="L94" s="220"/>
      <c r="M94" s="222"/>
    </row>
    <row r="95" spans="1:13" ht="13.5">
      <c r="A95" s="227" t="s">
        <v>439</v>
      </c>
      <c r="B95" s="227" t="s">
        <v>959</v>
      </c>
      <c r="C95" s="227" t="s">
        <v>792</v>
      </c>
      <c r="D95" s="228">
        <v>19</v>
      </c>
      <c r="E95" s="231"/>
      <c r="F95" s="228">
        <f t="shared" si="15"/>
        <v>0</v>
      </c>
      <c r="G95" s="231"/>
      <c r="H95" s="228">
        <f t="shared" si="16"/>
        <v>0</v>
      </c>
      <c r="I95" s="228">
        <f t="shared" si="17"/>
        <v>0</v>
      </c>
      <c r="J95" s="228">
        <f t="shared" si="17"/>
        <v>0</v>
      </c>
      <c r="K95" s="220"/>
      <c r="L95" s="220"/>
      <c r="M95" s="222"/>
    </row>
    <row r="96" spans="1:13" ht="13.5">
      <c r="A96" s="227" t="s">
        <v>384</v>
      </c>
      <c r="B96" s="227" t="s">
        <v>960</v>
      </c>
      <c r="C96" s="227" t="s">
        <v>792</v>
      </c>
      <c r="D96" s="228">
        <v>48</v>
      </c>
      <c r="E96" s="231"/>
      <c r="F96" s="228">
        <f t="shared" si="15"/>
        <v>0</v>
      </c>
      <c r="G96" s="231"/>
      <c r="H96" s="228">
        <f t="shared" si="16"/>
        <v>0</v>
      </c>
      <c r="I96" s="228">
        <f t="shared" si="17"/>
        <v>0</v>
      </c>
      <c r="J96" s="228">
        <f t="shared" si="17"/>
        <v>0</v>
      </c>
      <c r="K96" s="220"/>
      <c r="L96" s="220"/>
      <c r="M96" s="222"/>
    </row>
    <row r="97" spans="1:13" ht="13.5">
      <c r="A97" s="227" t="s">
        <v>399</v>
      </c>
      <c r="B97" s="227" t="s">
        <v>961</v>
      </c>
      <c r="C97" s="227" t="s">
        <v>792</v>
      </c>
      <c r="D97" s="228">
        <v>30</v>
      </c>
      <c r="E97" s="231"/>
      <c r="F97" s="228">
        <f t="shared" si="15"/>
        <v>0</v>
      </c>
      <c r="G97" s="231"/>
      <c r="H97" s="228">
        <f t="shared" si="16"/>
        <v>0</v>
      </c>
      <c r="I97" s="228">
        <f t="shared" si="17"/>
        <v>0</v>
      </c>
      <c r="J97" s="228">
        <f t="shared" si="17"/>
        <v>0</v>
      </c>
      <c r="K97" s="220"/>
      <c r="L97" s="220"/>
      <c r="M97" s="222"/>
    </row>
    <row r="98" spans="1:13" ht="13.5">
      <c r="A98" s="227" t="s">
        <v>962</v>
      </c>
      <c r="B98" s="227" t="s">
        <v>963</v>
      </c>
      <c r="C98" s="227" t="s">
        <v>792</v>
      </c>
      <c r="D98" s="228">
        <v>66</v>
      </c>
      <c r="E98" s="231"/>
      <c r="F98" s="228">
        <f t="shared" si="15"/>
        <v>0</v>
      </c>
      <c r="G98" s="231"/>
      <c r="H98" s="228">
        <f t="shared" si="16"/>
        <v>0</v>
      </c>
      <c r="I98" s="228">
        <f t="shared" si="17"/>
        <v>0</v>
      </c>
      <c r="J98" s="228">
        <f t="shared" si="17"/>
        <v>0</v>
      </c>
      <c r="K98" s="220"/>
      <c r="L98" s="220"/>
      <c r="M98" s="222"/>
    </row>
    <row r="99" spans="1:13" ht="13.5">
      <c r="A99" s="227" t="s">
        <v>415</v>
      </c>
      <c r="B99" s="227" t="s">
        <v>964</v>
      </c>
      <c r="C99" s="227" t="s">
        <v>792</v>
      </c>
      <c r="D99" s="228">
        <v>30</v>
      </c>
      <c r="E99" s="231"/>
      <c r="F99" s="228">
        <f t="shared" si="15"/>
        <v>0</v>
      </c>
      <c r="G99" s="231"/>
      <c r="H99" s="228">
        <f t="shared" si="16"/>
        <v>0</v>
      </c>
      <c r="I99" s="228">
        <f t="shared" si="17"/>
        <v>0</v>
      </c>
      <c r="J99" s="228">
        <f t="shared" si="17"/>
        <v>0</v>
      </c>
      <c r="K99" s="220"/>
      <c r="L99" s="220"/>
      <c r="M99" s="222"/>
    </row>
    <row r="100" spans="1:13" ht="14.25">
      <c r="A100" s="225" t="s">
        <v>21</v>
      </c>
      <c r="B100" s="225" t="s">
        <v>965</v>
      </c>
      <c r="C100" s="225" t="s">
        <v>21</v>
      </c>
      <c r="D100" s="226"/>
      <c r="E100" s="226"/>
      <c r="F100" s="226"/>
      <c r="G100" s="226"/>
      <c r="H100" s="226"/>
      <c r="I100" s="226"/>
      <c r="J100" s="226"/>
      <c r="K100" s="220"/>
      <c r="L100" s="220"/>
      <c r="M100" s="222"/>
    </row>
    <row r="101" spans="1:13" ht="13.5">
      <c r="A101" s="227" t="s">
        <v>411</v>
      </c>
      <c r="B101" s="227" t="s">
        <v>966</v>
      </c>
      <c r="C101" s="227" t="s">
        <v>792</v>
      </c>
      <c r="D101" s="228">
        <v>1</v>
      </c>
      <c r="E101" s="231"/>
      <c r="F101" s="228">
        <f aca="true" t="shared" si="18" ref="F101:F123">D101*E101</f>
        <v>0</v>
      </c>
      <c r="G101" s="231"/>
      <c r="H101" s="228">
        <f aca="true" t="shared" si="19" ref="H101:H123">D101*G101</f>
        <v>0</v>
      </c>
      <c r="I101" s="228">
        <f aca="true" t="shared" si="20" ref="I101:J123">E101+G101</f>
        <v>0</v>
      </c>
      <c r="J101" s="228">
        <f t="shared" si="20"/>
        <v>0</v>
      </c>
      <c r="K101" s="220"/>
      <c r="L101" s="220"/>
      <c r="M101" s="222"/>
    </row>
    <row r="102" spans="1:13" ht="13.5">
      <c r="A102" s="227" t="s">
        <v>407</v>
      </c>
      <c r="B102" s="227" t="s">
        <v>967</v>
      </c>
      <c r="C102" s="227" t="s">
        <v>792</v>
      </c>
      <c r="D102" s="228">
        <v>1</v>
      </c>
      <c r="E102" s="231"/>
      <c r="F102" s="228">
        <f t="shared" si="18"/>
        <v>0</v>
      </c>
      <c r="G102" s="231"/>
      <c r="H102" s="228">
        <f t="shared" si="19"/>
        <v>0</v>
      </c>
      <c r="I102" s="228">
        <f t="shared" si="20"/>
        <v>0</v>
      </c>
      <c r="J102" s="228">
        <f t="shared" si="20"/>
        <v>0</v>
      </c>
      <c r="K102" s="220"/>
      <c r="L102" s="220"/>
      <c r="M102" s="222"/>
    </row>
    <row r="103" spans="1:13" ht="13.5">
      <c r="A103" s="227" t="s">
        <v>419</v>
      </c>
      <c r="B103" s="227" t="s">
        <v>968</v>
      </c>
      <c r="C103" s="227" t="s">
        <v>792</v>
      </c>
      <c r="D103" s="228">
        <v>1</v>
      </c>
      <c r="E103" s="231"/>
      <c r="F103" s="228">
        <f t="shared" si="18"/>
        <v>0</v>
      </c>
      <c r="G103" s="231"/>
      <c r="H103" s="228">
        <f t="shared" si="19"/>
        <v>0</v>
      </c>
      <c r="I103" s="228">
        <f t="shared" si="20"/>
        <v>0</v>
      </c>
      <c r="J103" s="228">
        <f t="shared" si="20"/>
        <v>0</v>
      </c>
      <c r="K103" s="220"/>
      <c r="L103" s="220"/>
      <c r="M103" s="222"/>
    </row>
    <row r="104" spans="1:13" ht="13.5">
      <c r="A104" s="227" t="s">
        <v>969</v>
      </c>
      <c r="B104" s="227" t="s">
        <v>970</v>
      </c>
      <c r="C104" s="227" t="s">
        <v>792</v>
      </c>
      <c r="D104" s="228">
        <v>1</v>
      </c>
      <c r="E104" s="231"/>
      <c r="F104" s="228">
        <f t="shared" si="18"/>
        <v>0</v>
      </c>
      <c r="G104" s="231"/>
      <c r="H104" s="228">
        <f t="shared" si="19"/>
        <v>0</v>
      </c>
      <c r="I104" s="228">
        <f t="shared" si="20"/>
        <v>0</v>
      </c>
      <c r="J104" s="228">
        <f t="shared" si="20"/>
        <v>0</v>
      </c>
      <c r="K104" s="220"/>
      <c r="L104" s="220"/>
      <c r="M104" s="222"/>
    </row>
    <row r="105" spans="1:13" ht="13.5">
      <c r="A105" s="227" t="s">
        <v>427</v>
      </c>
      <c r="B105" s="227" t="s">
        <v>971</v>
      </c>
      <c r="C105" s="227" t="s">
        <v>792</v>
      </c>
      <c r="D105" s="228">
        <v>1</v>
      </c>
      <c r="E105" s="231"/>
      <c r="F105" s="228">
        <f t="shared" si="18"/>
        <v>0</v>
      </c>
      <c r="G105" s="231"/>
      <c r="H105" s="228">
        <f t="shared" si="19"/>
        <v>0</v>
      </c>
      <c r="I105" s="228">
        <f t="shared" si="20"/>
        <v>0</v>
      </c>
      <c r="J105" s="228">
        <f t="shared" si="20"/>
        <v>0</v>
      </c>
      <c r="K105" s="220"/>
      <c r="L105" s="220"/>
      <c r="M105" s="222"/>
    </row>
    <row r="106" spans="1:13" ht="13.5">
      <c r="A106" s="227" t="s">
        <v>423</v>
      </c>
      <c r="B106" s="227" t="s">
        <v>972</v>
      </c>
      <c r="C106" s="227" t="s">
        <v>248</v>
      </c>
      <c r="D106" s="228">
        <v>600</v>
      </c>
      <c r="E106" s="231"/>
      <c r="F106" s="228">
        <f t="shared" si="18"/>
        <v>0</v>
      </c>
      <c r="G106" s="231"/>
      <c r="H106" s="228">
        <f t="shared" si="19"/>
        <v>0</v>
      </c>
      <c r="I106" s="228">
        <f t="shared" si="20"/>
        <v>0</v>
      </c>
      <c r="J106" s="228">
        <f t="shared" si="20"/>
        <v>0</v>
      </c>
      <c r="K106" s="220"/>
      <c r="L106" s="220"/>
      <c r="M106" s="222"/>
    </row>
    <row r="107" spans="1:13" ht="13.5">
      <c r="A107" s="227" t="s">
        <v>447</v>
      </c>
      <c r="B107" s="227" t="s">
        <v>973</v>
      </c>
      <c r="C107" s="227" t="s">
        <v>792</v>
      </c>
      <c r="D107" s="228">
        <v>1</v>
      </c>
      <c r="E107" s="231"/>
      <c r="F107" s="228">
        <f t="shared" si="18"/>
        <v>0</v>
      </c>
      <c r="G107" s="231"/>
      <c r="H107" s="228">
        <f t="shared" si="19"/>
        <v>0</v>
      </c>
      <c r="I107" s="228">
        <f t="shared" si="20"/>
        <v>0</v>
      </c>
      <c r="J107" s="228">
        <f t="shared" si="20"/>
        <v>0</v>
      </c>
      <c r="K107" s="220"/>
      <c r="L107" s="220"/>
      <c r="M107" s="222"/>
    </row>
    <row r="108" spans="1:13" ht="13.5">
      <c r="A108" s="227" t="s">
        <v>728</v>
      </c>
      <c r="B108" s="227" t="s">
        <v>974</v>
      </c>
      <c r="C108" s="227" t="s">
        <v>792</v>
      </c>
      <c r="D108" s="228">
        <v>11</v>
      </c>
      <c r="E108" s="231"/>
      <c r="F108" s="228">
        <f t="shared" si="18"/>
        <v>0</v>
      </c>
      <c r="G108" s="231"/>
      <c r="H108" s="228">
        <f t="shared" si="19"/>
        <v>0</v>
      </c>
      <c r="I108" s="228">
        <f t="shared" si="20"/>
        <v>0</v>
      </c>
      <c r="J108" s="228">
        <f t="shared" si="20"/>
        <v>0</v>
      </c>
      <c r="K108" s="220"/>
      <c r="L108" s="220"/>
      <c r="M108" s="222"/>
    </row>
    <row r="109" spans="1:13" ht="13.5">
      <c r="A109" s="227" t="s">
        <v>732</v>
      </c>
      <c r="B109" s="227" t="s">
        <v>975</v>
      </c>
      <c r="C109" s="227" t="s">
        <v>792</v>
      </c>
      <c r="D109" s="228">
        <v>8</v>
      </c>
      <c r="E109" s="231"/>
      <c r="F109" s="228">
        <f t="shared" si="18"/>
        <v>0</v>
      </c>
      <c r="G109" s="231"/>
      <c r="H109" s="228">
        <f t="shared" si="19"/>
        <v>0</v>
      </c>
      <c r="I109" s="228">
        <f t="shared" si="20"/>
        <v>0</v>
      </c>
      <c r="J109" s="228">
        <f t="shared" si="20"/>
        <v>0</v>
      </c>
      <c r="K109" s="220"/>
      <c r="L109" s="220"/>
      <c r="M109" s="222"/>
    </row>
    <row r="110" spans="1:13" ht="13.5">
      <c r="A110" s="227" t="s">
        <v>537</v>
      </c>
      <c r="B110" s="227" t="s">
        <v>976</v>
      </c>
      <c r="C110" s="227" t="s">
        <v>792</v>
      </c>
      <c r="D110" s="228">
        <v>1</v>
      </c>
      <c r="E110" s="231"/>
      <c r="F110" s="228">
        <f t="shared" si="18"/>
        <v>0</v>
      </c>
      <c r="G110" s="231"/>
      <c r="H110" s="228">
        <f t="shared" si="19"/>
        <v>0</v>
      </c>
      <c r="I110" s="228">
        <f t="shared" si="20"/>
        <v>0</v>
      </c>
      <c r="J110" s="228">
        <f t="shared" si="20"/>
        <v>0</v>
      </c>
      <c r="K110" s="220"/>
      <c r="L110" s="220"/>
      <c r="M110" s="222"/>
    </row>
    <row r="111" spans="1:13" ht="13.5">
      <c r="A111" s="227" t="s">
        <v>560</v>
      </c>
      <c r="B111" s="227" t="s">
        <v>977</v>
      </c>
      <c r="C111" s="227" t="s">
        <v>792</v>
      </c>
      <c r="D111" s="228">
        <v>7</v>
      </c>
      <c r="E111" s="231"/>
      <c r="F111" s="228">
        <f t="shared" si="18"/>
        <v>0</v>
      </c>
      <c r="G111" s="231"/>
      <c r="H111" s="228">
        <f t="shared" si="19"/>
        <v>0</v>
      </c>
      <c r="I111" s="228">
        <f t="shared" si="20"/>
        <v>0</v>
      </c>
      <c r="J111" s="228">
        <f t="shared" si="20"/>
        <v>0</v>
      </c>
      <c r="K111" s="220"/>
      <c r="L111" s="220"/>
      <c r="M111" s="222"/>
    </row>
    <row r="112" spans="1:13" ht="13.5">
      <c r="A112" s="227" t="s">
        <v>564</v>
      </c>
      <c r="B112" s="227" t="s">
        <v>978</v>
      </c>
      <c r="C112" s="227" t="s">
        <v>792</v>
      </c>
      <c r="D112" s="228">
        <v>9</v>
      </c>
      <c r="E112" s="231"/>
      <c r="F112" s="228">
        <f t="shared" si="18"/>
        <v>0</v>
      </c>
      <c r="G112" s="231"/>
      <c r="H112" s="228">
        <f t="shared" si="19"/>
        <v>0</v>
      </c>
      <c r="I112" s="228">
        <f t="shared" si="20"/>
        <v>0</v>
      </c>
      <c r="J112" s="228">
        <f t="shared" si="20"/>
        <v>0</v>
      </c>
      <c r="K112" s="220"/>
      <c r="L112" s="220"/>
      <c r="M112" s="222"/>
    </row>
    <row r="113" spans="1:13" ht="13.5">
      <c r="A113" s="227" t="s">
        <v>568</v>
      </c>
      <c r="B113" s="227" t="s">
        <v>979</v>
      </c>
      <c r="C113" s="227" t="s">
        <v>792</v>
      </c>
      <c r="D113" s="228">
        <v>4</v>
      </c>
      <c r="E113" s="231"/>
      <c r="F113" s="228">
        <f t="shared" si="18"/>
        <v>0</v>
      </c>
      <c r="G113" s="231"/>
      <c r="H113" s="228">
        <f t="shared" si="19"/>
        <v>0</v>
      </c>
      <c r="I113" s="228">
        <f t="shared" si="20"/>
        <v>0</v>
      </c>
      <c r="J113" s="228">
        <f t="shared" si="20"/>
        <v>0</v>
      </c>
      <c r="K113" s="220"/>
      <c r="L113" s="220"/>
      <c r="M113" s="222"/>
    </row>
    <row r="114" spans="1:13" ht="13.5">
      <c r="A114" s="227" t="s">
        <v>572</v>
      </c>
      <c r="B114" s="227" t="s">
        <v>980</v>
      </c>
      <c r="C114" s="227" t="s">
        <v>792</v>
      </c>
      <c r="D114" s="228">
        <v>4</v>
      </c>
      <c r="E114" s="231"/>
      <c r="F114" s="228">
        <f t="shared" si="18"/>
        <v>0</v>
      </c>
      <c r="G114" s="231"/>
      <c r="H114" s="228">
        <f t="shared" si="19"/>
        <v>0</v>
      </c>
      <c r="I114" s="228">
        <f t="shared" si="20"/>
        <v>0</v>
      </c>
      <c r="J114" s="228">
        <f t="shared" si="20"/>
        <v>0</v>
      </c>
      <c r="K114" s="220"/>
      <c r="L114" s="220"/>
      <c r="M114" s="222"/>
    </row>
    <row r="115" spans="1:13" ht="13.5">
      <c r="A115" s="227" t="s">
        <v>576</v>
      </c>
      <c r="B115" s="227" t="s">
        <v>981</v>
      </c>
      <c r="C115" s="227" t="s">
        <v>792</v>
      </c>
      <c r="D115" s="228">
        <v>4</v>
      </c>
      <c r="E115" s="231"/>
      <c r="F115" s="228">
        <f t="shared" si="18"/>
        <v>0</v>
      </c>
      <c r="G115" s="231"/>
      <c r="H115" s="228">
        <f t="shared" si="19"/>
        <v>0</v>
      </c>
      <c r="I115" s="228">
        <f t="shared" si="20"/>
        <v>0</v>
      </c>
      <c r="J115" s="228">
        <f t="shared" si="20"/>
        <v>0</v>
      </c>
      <c r="K115" s="220"/>
      <c r="L115" s="220"/>
      <c r="M115" s="222"/>
    </row>
    <row r="116" spans="1:13" ht="13.5">
      <c r="A116" s="227" t="s">
        <v>623</v>
      </c>
      <c r="B116" s="227" t="s">
        <v>982</v>
      </c>
      <c r="C116" s="227" t="s">
        <v>792</v>
      </c>
      <c r="D116" s="228">
        <v>1</v>
      </c>
      <c r="E116" s="231"/>
      <c r="F116" s="228">
        <f t="shared" si="18"/>
        <v>0</v>
      </c>
      <c r="G116" s="231"/>
      <c r="H116" s="228">
        <f t="shared" si="19"/>
        <v>0</v>
      </c>
      <c r="I116" s="228">
        <f t="shared" si="20"/>
        <v>0</v>
      </c>
      <c r="J116" s="228">
        <f t="shared" si="20"/>
        <v>0</v>
      </c>
      <c r="K116" s="220"/>
      <c r="L116" s="220"/>
      <c r="M116" s="222"/>
    </row>
    <row r="117" spans="1:13" ht="13.5">
      <c r="A117" s="227" t="s">
        <v>580</v>
      </c>
      <c r="B117" s="227" t="s">
        <v>983</v>
      </c>
      <c r="C117" s="227" t="s">
        <v>792</v>
      </c>
      <c r="D117" s="228">
        <v>2</v>
      </c>
      <c r="E117" s="231"/>
      <c r="F117" s="228">
        <f t="shared" si="18"/>
        <v>0</v>
      </c>
      <c r="G117" s="231"/>
      <c r="H117" s="228">
        <f t="shared" si="19"/>
        <v>0</v>
      </c>
      <c r="I117" s="228">
        <f t="shared" si="20"/>
        <v>0</v>
      </c>
      <c r="J117" s="228">
        <f t="shared" si="20"/>
        <v>0</v>
      </c>
      <c r="K117" s="220"/>
      <c r="L117" s="220"/>
      <c r="M117" s="222"/>
    </row>
    <row r="118" spans="1:13" ht="13.5">
      <c r="A118" s="227" t="s">
        <v>584</v>
      </c>
      <c r="B118" s="227" t="s">
        <v>984</v>
      </c>
      <c r="C118" s="227" t="s">
        <v>792</v>
      </c>
      <c r="D118" s="228">
        <v>1</v>
      </c>
      <c r="E118" s="231"/>
      <c r="F118" s="228">
        <f t="shared" si="18"/>
        <v>0</v>
      </c>
      <c r="G118" s="231"/>
      <c r="H118" s="228">
        <f t="shared" si="19"/>
        <v>0</v>
      </c>
      <c r="I118" s="228">
        <f t="shared" si="20"/>
        <v>0</v>
      </c>
      <c r="J118" s="228">
        <f t="shared" si="20"/>
        <v>0</v>
      </c>
      <c r="K118" s="220"/>
      <c r="L118" s="220"/>
      <c r="M118" s="222"/>
    </row>
    <row r="119" spans="1:13" ht="13.5">
      <c r="A119" s="227" t="s">
        <v>588</v>
      </c>
      <c r="B119" s="227" t="s">
        <v>985</v>
      </c>
      <c r="C119" s="227" t="s">
        <v>792</v>
      </c>
      <c r="D119" s="228">
        <v>6</v>
      </c>
      <c r="E119" s="231"/>
      <c r="F119" s="228">
        <f t="shared" si="18"/>
        <v>0</v>
      </c>
      <c r="G119" s="231"/>
      <c r="H119" s="228">
        <f t="shared" si="19"/>
        <v>0</v>
      </c>
      <c r="I119" s="228">
        <f t="shared" si="20"/>
        <v>0</v>
      </c>
      <c r="J119" s="228">
        <f t="shared" si="20"/>
        <v>0</v>
      </c>
      <c r="K119" s="220"/>
      <c r="L119" s="220"/>
      <c r="M119" s="222"/>
    </row>
    <row r="120" spans="1:13" ht="13.5">
      <c r="A120" s="227" t="s">
        <v>592</v>
      </c>
      <c r="B120" s="227" t="s">
        <v>986</v>
      </c>
      <c r="C120" s="227" t="s">
        <v>792</v>
      </c>
      <c r="D120" s="228">
        <v>1</v>
      </c>
      <c r="E120" s="231"/>
      <c r="F120" s="228">
        <f t="shared" si="18"/>
        <v>0</v>
      </c>
      <c r="G120" s="231"/>
      <c r="H120" s="228">
        <f t="shared" si="19"/>
        <v>0</v>
      </c>
      <c r="I120" s="228">
        <f t="shared" si="20"/>
        <v>0</v>
      </c>
      <c r="J120" s="228">
        <f t="shared" si="20"/>
        <v>0</v>
      </c>
      <c r="K120" s="220"/>
      <c r="L120" s="220"/>
      <c r="M120" s="222"/>
    </row>
    <row r="121" spans="1:13" ht="13.5">
      <c r="A121" s="227" t="s">
        <v>28</v>
      </c>
      <c r="B121" s="227" t="s">
        <v>987</v>
      </c>
      <c r="C121" s="227" t="s">
        <v>792</v>
      </c>
      <c r="D121" s="228">
        <v>1</v>
      </c>
      <c r="E121" s="231"/>
      <c r="F121" s="228">
        <f t="shared" si="18"/>
        <v>0</v>
      </c>
      <c r="G121" s="231"/>
      <c r="H121" s="228">
        <f t="shared" si="19"/>
        <v>0</v>
      </c>
      <c r="I121" s="228">
        <f t="shared" si="20"/>
        <v>0</v>
      </c>
      <c r="J121" s="228">
        <f t="shared" si="20"/>
        <v>0</v>
      </c>
      <c r="K121" s="220"/>
      <c r="L121" s="220"/>
      <c r="M121" s="222"/>
    </row>
    <row r="122" spans="1:13" ht="13.5">
      <c r="A122" s="227" t="s">
        <v>544</v>
      </c>
      <c r="B122" s="227" t="s">
        <v>949</v>
      </c>
      <c r="C122" s="227" t="s">
        <v>248</v>
      </c>
      <c r="D122" s="228">
        <v>200</v>
      </c>
      <c r="E122" s="231"/>
      <c r="F122" s="228">
        <f t="shared" si="18"/>
        <v>0</v>
      </c>
      <c r="G122" s="231"/>
      <c r="H122" s="228">
        <f t="shared" si="19"/>
        <v>0</v>
      </c>
      <c r="I122" s="228">
        <f t="shared" si="20"/>
        <v>0</v>
      </c>
      <c r="J122" s="228">
        <f t="shared" si="20"/>
        <v>0</v>
      </c>
      <c r="K122" s="220"/>
      <c r="L122" s="220"/>
      <c r="M122" s="222"/>
    </row>
    <row r="123" spans="1:13" ht="13.5">
      <c r="A123" s="227" t="s">
        <v>548</v>
      </c>
      <c r="B123" s="227" t="s">
        <v>988</v>
      </c>
      <c r="C123" s="227" t="s">
        <v>248</v>
      </c>
      <c r="D123" s="228">
        <v>100</v>
      </c>
      <c r="E123" s="231"/>
      <c r="F123" s="228">
        <f t="shared" si="18"/>
        <v>0</v>
      </c>
      <c r="G123" s="231"/>
      <c r="H123" s="228">
        <f t="shared" si="19"/>
        <v>0</v>
      </c>
      <c r="I123" s="228">
        <f t="shared" si="20"/>
        <v>0</v>
      </c>
      <c r="J123" s="228">
        <f t="shared" si="20"/>
        <v>0</v>
      </c>
      <c r="K123" s="220"/>
      <c r="L123" s="220"/>
      <c r="M123" s="222"/>
    </row>
    <row r="124" spans="1:13" ht="14.25">
      <c r="A124" s="225" t="s">
        <v>21</v>
      </c>
      <c r="B124" s="225" t="s">
        <v>989</v>
      </c>
      <c r="C124" s="225" t="s">
        <v>21</v>
      </c>
      <c r="D124" s="226"/>
      <c r="E124" s="226"/>
      <c r="F124" s="226"/>
      <c r="G124" s="226"/>
      <c r="H124" s="226"/>
      <c r="I124" s="226"/>
      <c r="J124" s="226"/>
      <c r="K124" s="220"/>
      <c r="L124" s="220"/>
      <c r="M124" s="222"/>
    </row>
    <row r="125" spans="1:13" ht="13.5">
      <c r="A125" s="227" t="s">
        <v>552</v>
      </c>
      <c r="B125" s="227" t="s">
        <v>990</v>
      </c>
      <c r="C125" s="227" t="s">
        <v>792</v>
      </c>
      <c r="D125" s="228">
        <v>2</v>
      </c>
      <c r="E125" s="231"/>
      <c r="F125" s="228">
        <f>D125*E125</f>
        <v>0</v>
      </c>
      <c r="G125" s="231"/>
      <c r="H125" s="228">
        <f>D125*G125</f>
        <v>0</v>
      </c>
      <c r="I125" s="228">
        <f aca="true" t="shared" si="21" ref="I125:J130">E125+G125</f>
        <v>0</v>
      </c>
      <c r="J125" s="228">
        <f t="shared" si="21"/>
        <v>0</v>
      </c>
      <c r="K125" s="220"/>
      <c r="L125" s="220"/>
      <c r="M125" s="222"/>
    </row>
    <row r="126" spans="1:13" ht="13.5">
      <c r="A126" s="227" t="s">
        <v>556</v>
      </c>
      <c r="B126" s="227" t="s">
        <v>991</v>
      </c>
      <c r="C126" s="227" t="s">
        <v>792</v>
      </c>
      <c r="D126" s="228">
        <v>1</v>
      </c>
      <c r="E126" s="231"/>
      <c r="F126" s="228">
        <f>D126*E126</f>
        <v>0</v>
      </c>
      <c r="G126" s="231"/>
      <c r="H126" s="228">
        <f>D126*G126</f>
        <v>0</v>
      </c>
      <c r="I126" s="228">
        <f t="shared" si="21"/>
        <v>0</v>
      </c>
      <c r="J126" s="228">
        <f t="shared" si="21"/>
        <v>0</v>
      </c>
      <c r="K126" s="220"/>
      <c r="L126" s="220"/>
      <c r="M126" s="222"/>
    </row>
    <row r="127" spans="1:13" ht="13.5">
      <c r="A127" s="227" t="s">
        <v>736</v>
      </c>
      <c r="B127" s="227" t="s">
        <v>992</v>
      </c>
      <c r="C127" s="227" t="s">
        <v>792</v>
      </c>
      <c r="D127" s="228">
        <v>1</v>
      </c>
      <c r="E127" s="231"/>
      <c r="F127" s="228">
        <f>D127*E127</f>
        <v>0</v>
      </c>
      <c r="G127" s="231"/>
      <c r="H127" s="228">
        <f>D127*G127</f>
        <v>0</v>
      </c>
      <c r="I127" s="228">
        <f t="shared" si="21"/>
        <v>0</v>
      </c>
      <c r="J127" s="228">
        <f t="shared" si="21"/>
        <v>0</v>
      </c>
      <c r="K127" s="220"/>
      <c r="L127" s="220"/>
      <c r="M127" s="222"/>
    </row>
    <row r="128" spans="1:13" ht="13.5">
      <c r="A128" s="227" t="s">
        <v>740</v>
      </c>
      <c r="B128" s="227" t="s">
        <v>993</v>
      </c>
      <c r="C128" s="227" t="s">
        <v>792</v>
      </c>
      <c r="D128" s="228">
        <v>1</v>
      </c>
      <c r="E128" s="231"/>
      <c r="F128" s="228">
        <f>D128*E128</f>
        <v>0</v>
      </c>
      <c r="G128" s="231"/>
      <c r="H128" s="228">
        <f>D128*G128</f>
        <v>0</v>
      </c>
      <c r="I128" s="228">
        <f t="shared" si="21"/>
        <v>0</v>
      </c>
      <c r="J128" s="228">
        <f t="shared" si="21"/>
        <v>0</v>
      </c>
      <c r="K128" s="220"/>
      <c r="L128" s="220"/>
      <c r="M128" s="222"/>
    </row>
    <row r="129" spans="1:13" ht="13.5">
      <c r="A129" s="227" t="s">
        <v>744</v>
      </c>
      <c r="B129" s="227" t="s">
        <v>994</v>
      </c>
      <c r="C129" s="227" t="s">
        <v>792</v>
      </c>
      <c r="D129" s="228">
        <v>1</v>
      </c>
      <c r="E129" s="231"/>
      <c r="F129" s="228">
        <f>D129*E129</f>
        <v>0</v>
      </c>
      <c r="G129" s="231"/>
      <c r="H129" s="228">
        <f>D129*G129</f>
        <v>0</v>
      </c>
      <c r="I129" s="228">
        <f t="shared" si="21"/>
        <v>0</v>
      </c>
      <c r="J129" s="228">
        <f t="shared" si="21"/>
        <v>0</v>
      </c>
      <c r="K129" s="220"/>
      <c r="L129" s="220"/>
      <c r="M129" s="222"/>
    </row>
    <row r="130" spans="1:13" ht="13.5">
      <c r="A130" s="227" t="s">
        <v>596</v>
      </c>
      <c r="B130" s="227" t="s">
        <v>995</v>
      </c>
      <c r="C130" s="227"/>
      <c r="D130" s="228"/>
      <c r="E130" s="228"/>
      <c r="F130" s="231"/>
      <c r="G130" s="228"/>
      <c r="H130" s="228"/>
      <c r="I130" s="231"/>
      <c r="J130" s="228">
        <f t="shared" si="21"/>
        <v>0</v>
      </c>
      <c r="K130" s="220"/>
      <c r="L130" s="220"/>
      <c r="M130" s="222"/>
    </row>
    <row r="131" spans="1:13" ht="15.75">
      <c r="A131" s="223" t="s">
        <v>21</v>
      </c>
      <c r="B131" s="223" t="s">
        <v>996</v>
      </c>
      <c r="C131" s="223" t="s">
        <v>21</v>
      </c>
      <c r="D131" s="224"/>
      <c r="E131" s="224"/>
      <c r="F131" s="224">
        <f>SUM(F3:F130)</f>
        <v>0</v>
      </c>
      <c r="G131" s="224"/>
      <c r="H131" s="224">
        <f>SUM(H3:H130)</f>
        <v>0</v>
      </c>
      <c r="I131" s="224"/>
      <c r="J131" s="224">
        <f>SUM(J3:J130)</f>
        <v>0</v>
      </c>
      <c r="K131" s="220"/>
      <c r="L131" s="220"/>
      <c r="M131" s="222"/>
    </row>
    <row r="132" spans="1:13" ht="13.5">
      <c r="A132" s="227" t="s">
        <v>21</v>
      </c>
      <c r="B132" s="227" t="s">
        <v>21</v>
      </c>
      <c r="C132" s="227" t="s">
        <v>21</v>
      </c>
      <c r="D132" s="228"/>
      <c r="E132" s="228"/>
      <c r="F132" s="228"/>
      <c r="G132" s="228"/>
      <c r="H132" s="228"/>
      <c r="I132" s="228"/>
      <c r="J132" s="228"/>
      <c r="K132" s="220"/>
      <c r="L132" s="220"/>
      <c r="M132" s="222"/>
    </row>
  </sheetData>
  <sheetProtection password="D955" sheet="1" objects="1" scenarios="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G89" sqref="G89"/>
    </sheetView>
  </sheetViews>
  <sheetFormatPr defaultColWidth="9.16015625" defaultRowHeight="13.5"/>
  <cols>
    <col min="1" max="1" width="9.16015625" style="222" customWidth="1"/>
    <col min="2" max="2" width="58.66015625" style="222" customWidth="1"/>
    <col min="3" max="3" width="7.5" style="222" customWidth="1"/>
    <col min="4" max="4" width="9.16015625" style="222" customWidth="1"/>
    <col min="5" max="5" width="14.16015625" style="230" customWidth="1"/>
    <col min="6" max="6" width="16.66015625" style="230" customWidth="1"/>
    <col min="7" max="7" width="11.66015625" style="222" customWidth="1"/>
    <col min="8" max="16384" width="9.16015625" style="222" customWidth="1"/>
  </cols>
  <sheetData>
    <row r="1" spans="1:6" s="234" customFormat="1" ht="20.25" customHeight="1" thickBot="1">
      <c r="A1" s="232" t="s">
        <v>997</v>
      </c>
      <c r="B1" s="232" t="s">
        <v>998</v>
      </c>
      <c r="C1" s="232" t="s">
        <v>999</v>
      </c>
      <c r="D1" s="232" t="s">
        <v>1000</v>
      </c>
      <c r="E1" s="233" t="s">
        <v>1001</v>
      </c>
      <c r="F1" s="233" t="s">
        <v>859</v>
      </c>
    </row>
    <row r="2" spans="1:6" ht="27.75" thickTop="1">
      <c r="A2" s="235" t="s">
        <v>1002</v>
      </c>
      <c r="B2" s="236" t="s">
        <v>1003</v>
      </c>
      <c r="C2" s="235" t="s">
        <v>792</v>
      </c>
      <c r="D2" s="237">
        <v>1</v>
      </c>
      <c r="E2" s="265"/>
      <c r="F2" s="238">
        <f aca="true" t="shared" si="0" ref="F2:F14">D2*E2</f>
        <v>0</v>
      </c>
    </row>
    <row r="3" spans="1:6" ht="27">
      <c r="A3" s="239"/>
      <c r="B3" s="240" t="s">
        <v>1004</v>
      </c>
      <c r="C3" s="239" t="s">
        <v>1005</v>
      </c>
      <c r="D3" s="241">
        <v>19</v>
      </c>
      <c r="E3" s="266"/>
      <c r="F3" s="242">
        <f t="shared" si="0"/>
        <v>0</v>
      </c>
    </row>
    <row r="4" spans="1:6" ht="27">
      <c r="A4" s="239"/>
      <c r="B4" s="240" t="s">
        <v>1006</v>
      </c>
      <c r="C4" s="239" t="s">
        <v>1005</v>
      </c>
      <c r="D4" s="241">
        <v>17</v>
      </c>
      <c r="E4" s="266"/>
      <c r="F4" s="242">
        <f t="shared" si="0"/>
        <v>0</v>
      </c>
    </row>
    <row r="5" spans="1:6" ht="27">
      <c r="A5" s="239"/>
      <c r="B5" s="240" t="s">
        <v>1007</v>
      </c>
      <c r="C5" s="239" t="s">
        <v>1005</v>
      </c>
      <c r="D5" s="241">
        <v>19</v>
      </c>
      <c r="E5" s="266"/>
      <c r="F5" s="242">
        <f t="shared" si="0"/>
        <v>0</v>
      </c>
    </row>
    <row r="6" spans="1:6" ht="27">
      <c r="A6" s="239"/>
      <c r="B6" s="240" t="s">
        <v>1008</v>
      </c>
      <c r="C6" s="239" t="s">
        <v>1005</v>
      </c>
      <c r="D6" s="241">
        <v>11</v>
      </c>
      <c r="E6" s="266"/>
      <c r="F6" s="242">
        <f t="shared" si="0"/>
        <v>0</v>
      </c>
    </row>
    <row r="7" spans="1:6" ht="27">
      <c r="A7" s="239"/>
      <c r="B7" s="240" t="s">
        <v>1009</v>
      </c>
      <c r="C7" s="239" t="s">
        <v>1005</v>
      </c>
      <c r="D7" s="241">
        <v>3</v>
      </c>
      <c r="E7" s="266"/>
      <c r="F7" s="242">
        <f t="shared" si="0"/>
        <v>0</v>
      </c>
    </row>
    <row r="8" spans="1:6" ht="27">
      <c r="A8" s="239"/>
      <c r="B8" s="240" t="s">
        <v>1010</v>
      </c>
      <c r="C8" s="239" t="s">
        <v>1005</v>
      </c>
      <c r="D8" s="241">
        <v>3</v>
      </c>
      <c r="E8" s="266"/>
      <c r="F8" s="242">
        <f t="shared" si="0"/>
        <v>0</v>
      </c>
    </row>
    <row r="9" spans="1:6" ht="27">
      <c r="A9" s="239"/>
      <c r="B9" s="240" t="s">
        <v>1011</v>
      </c>
      <c r="C9" s="239" t="s">
        <v>792</v>
      </c>
      <c r="D9" s="241">
        <v>5</v>
      </c>
      <c r="E9" s="266"/>
      <c r="F9" s="242">
        <f t="shared" si="0"/>
        <v>0</v>
      </c>
    </row>
    <row r="10" spans="1:6" ht="27">
      <c r="A10" s="239"/>
      <c r="B10" s="240" t="s">
        <v>1012</v>
      </c>
      <c r="C10" s="239" t="s">
        <v>792</v>
      </c>
      <c r="D10" s="241">
        <v>2</v>
      </c>
      <c r="E10" s="266"/>
      <c r="F10" s="242">
        <f t="shared" si="0"/>
        <v>0</v>
      </c>
    </row>
    <row r="11" spans="1:6" ht="81">
      <c r="A11" s="239" t="s">
        <v>1013</v>
      </c>
      <c r="B11" s="240" t="s">
        <v>1014</v>
      </c>
      <c r="C11" s="239" t="s">
        <v>792</v>
      </c>
      <c r="D11" s="243">
        <v>3</v>
      </c>
      <c r="E11" s="266"/>
      <c r="F11" s="242">
        <f t="shared" si="0"/>
        <v>0</v>
      </c>
    </row>
    <row r="12" spans="1:6" ht="81">
      <c r="A12" s="239" t="s">
        <v>1015</v>
      </c>
      <c r="B12" s="240" t="s">
        <v>1016</v>
      </c>
      <c r="C12" s="239" t="s">
        <v>792</v>
      </c>
      <c r="D12" s="243">
        <v>1</v>
      </c>
      <c r="E12" s="266"/>
      <c r="F12" s="242">
        <f t="shared" si="0"/>
        <v>0</v>
      </c>
    </row>
    <row r="13" spans="1:6" ht="81">
      <c r="A13" s="239" t="s">
        <v>1017</v>
      </c>
      <c r="B13" s="240" t="s">
        <v>1018</v>
      </c>
      <c r="C13" s="239" t="s">
        <v>792</v>
      </c>
      <c r="D13" s="243">
        <v>3</v>
      </c>
      <c r="E13" s="266"/>
      <c r="F13" s="242">
        <f t="shared" si="0"/>
        <v>0</v>
      </c>
    </row>
    <row r="14" spans="1:6" ht="54">
      <c r="A14" s="244" t="s">
        <v>1019</v>
      </c>
      <c r="B14" s="240" t="s">
        <v>1020</v>
      </c>
      <c r="C14" s="239" t="s">
        <v>792</v>
      </c>
      <c r="D14" s="243">
        <v>1</v>
      </c>
      <c r="E14" s="266"/>
      <c r="F14" s="242">
        <f t="shared" si="0"/>
        <v>0</v>
      </c>
    </row>
    <row r="15" spans="2:6" ht="13.5">
      <c r="B15" s="245"/>
      <c r="C15" s="246"/>
      <c r="D15" s="246"/>
      <c r="E15" s="247"/>
      <c r="F15" s="247"/>
    </row>
    <row r="16" spans="2:6" ht="13.5">
      <c r="B16" s="245"/>
      <c r="C16" s="248"/>
      <c r="D16" s="248"/>
      <c r="E16" s="249"/>
      <c r="F16" s="249"/>
    </row>
    <row r="17" spans="1:6" ht="27">
      <c r="A17" s="239" t="s">
        <v>1021</v>
      </c>
      <c r="B17" s="240" t="s">
        <v>1003</v>
      </c>
      <c r="C17" s="239" t="s">
        <v>792</v>
      </c>
      <c r="D17" s="241">
        <v>1</v>
      </c>
      <c r="E17" s="266"/>
      <c r="F17" s="242">
        <f aca="true" t="shared" si="1" ref="F17:F31">D17*E17</f>
        <v>0</v>
      </c>
    </row>
    <row r="18" spans="1:6" ht="27">
      <c r="A18" s="239"/>
      <c r="B18" s="240" t="s">
        <v>1004</v>
      </c>
      <c r="C18" s="239" t="s">
        <v>1005</v>
      </c>
      <c r="D18" s="241">
        <v>24</v>
      </c>
      <c r="E18" s="266"/>
      <c r="F18" s="242">
        <f t="shared" si="1"/>
        <v>0</v>
      </c>
    </row>
    <row r="19" spans="1:6" ht="27">
      <c r="A19" s="239"/>
      <c r="B19" s="240" t="s">
        <v>1006</v>
      </c>
      <c r="C19" s="239" t="s">
        <v>1005</v>
      </c>
      <c r="D19" s="241">
        <v>41</v>
      </c>
      <c r="E19" s="266"/>
      <c r="F19" s="242">
        <f t="shared" si="1"/>
        <v>0</v>
      </c>
    </row>
    <row r="20" spans="1:6" ht="27">
      <c r="A20" s="239"/>
      <c r="B20" s="240" t="s">
        <v>1007</v>
      </c>
      <c r="C20" s="239" t="s">
        <v>1005</v>
      </c>
      <c r="D20" s="241">
        <v>28</v>
      </c>
      <c r="E20" s="266"/>
      <c r="F20" s="242">
        <f t="shared" si="1"/>
        <v>0</v>
      </c>
    </row>
    <row r="21" spans="1:6" ht="27">
      <c r="A21" s="239"/>
      <c r="B21" s="240" t="s">
        <v>1008</v>
      </c>
      <c r="C21" s="239" t="s">
        <v>1005</v>
      </c>
      <c r="D21" s="241">
        <v>23</v>
      </c>
      <c r="E21" s="266"/>
      <c r="F21" s="242">
        <f t="shared" si="1"/>
        <v>0</v>
      </c>
    </row>
    <row r="22" spans="1:6" ht="27">
      <c r="A22" s="239"/>
      <c r="B22" s="240" t="s">
        <v>1009</v>
      </c>
      <c r="C22" s="239" t="s">
        <v>1005</v>
      </c>
      <c r="D22" s="241">
        <v>21</v>
      </c>
      <c r="E22" s="266"/>
      <c r="F22" s="242">
        <f t="shared" si="1"/>
        <v>0</v>
      </c>
    </row>
    <row r="23" spans="1:6" ht="27">
      <c r="A23" s="239"/>
      <c r="B23" s="240" t="s">
        <v>1010</v>
      </c>
      <c r="C23" s="239" t="s">
        <v>1005</v>
      </c>
      <c r="D23" s="241">
        <v>3</v>
      </c>
      <c r="E23" s="266"/>
      <c r="F23" s="242">
        <f t="shared" si="1"/>
        <v>0</v>
      </c>
    </row>
    <row r="24" spans="1:6" ht="27">
      <c r="A24" s="239"/>
      <c r="B24" s="240" t="s">
        <v>1011</v>
      </c>
      <c r="C24" s="239" t="s">
        <v>792</v>
      </c>
      <c r="D24" s="241">
        <v>4</v>
      </c>
      <c r="E24" s="266"/>
      <c r="F24" s="242">
        <f t="shared" si="1"/>
        <v>0</v>
      </c>
    </row>
    <row r="25" spans="1:6" ht="27">
      <c r="A25" s="239"/>
      <c r="B25" s="240" t="s">
        <v>1012</v>
      </c>
      <c r="C25" s="239" t="s">
        <v>792</v>
      </c>
      <c r="D25" s="241">
        <v>5</v>
      </c>
      <c r="E25" s="266"/>
      <c r="F25" s="242">
        <f t="shared" si="1"/>
        <v>0</v>
      </c>
    </row>
    <row r="26" spans="1:6" ht="81">
      <c r="A26" s="239" t="s">
        <v>1022</v>
      </c>
      <c r="B26" s="240" t="s">
        <v>1023</v>
      </c>
      <c r="C26" s="239" t="s">
        <v>792</v>
      </c>
      <c r="D26" s="243">
        <v>2</v>
      </c>
      <c r="E26" s="266"/>
      <c r="F26" s="242">
        <f t="shared" si="1"/>
        <v>0</v>
      </c>
    </row>
    <row r="27" spans="1:6" ht="81">
      <c r="A27" s="239" t="s">
        <v>1024</v>
      </c>
      <c r="B27" s="240" t="s">
        <v>1025</v>
      </c>
      <c r="C27" s="239" t="s">
        <v>792</v>
      </c>
      <c r="D27" s="243">
        <v>1</v>
      </c>
      <c r="E27" s="266"/>
      <c r="F27" s="242">
        <f t="shared" si="1"/>
        <v>0</v>
      </c>
    </row>
    <row r="28" spans="1:6" ht="81">
      <c r="A28" s="239" t="s">
        <v>1026</v>
      </c>
      <c r="B28" s="240" t="s">
        <v>1018</v>
      </c>
      <c r="C28" s="239" t="s">
        <v>792</v>
      </c>
      <c r="D28" s="243">
        <v>6</v>
      </c>
      <c r="E28" s="266"/>
      <c r="F28" s="242">
        <f t="shared" si="1"/>
        <v>0</v>
      </c>
    </row>
    <row r="29" spans="1:6" ht="54">
      <c r="A29" s="239" t="s">
        <v>1027</v>
      </c>
      <c r="B29" s="240" t="s">
        <v>1028</v>
      </c>
      <c r="C29" s="244" t="s">
        <v>792</v>
      </c>
      <c r="D29" s="243">
        <v>1</v>
      </c>
      <c r="E29" s="266"/>
      <c r="F29" s="242">
        <f t="shared" si="1"/>
        <v>0</v>
      </c>
    </row>
    <row r="30" spans="1:6" ht="54">
      <c r="A30" s="239" t="s">
        <v>1029</v>
      </c>
      <c r="B30" s="240" t="s">
        <v>1030</v>
      </c>
      <c r="C30" s="244" t="s">
        <v>792</v>
      </c>
      <c r="D30" s="243">
        <v>1</v>
      </c>
      <c r="E30" s="266"/>
      <c r="F30" s="242">
        <f t="shared" si="1"/>
        <v>0</v>
      </c>
    </row>
    <row r="31" spans="1:6" ht="54">
      <c r="A31" s="239" t="s">
        <v>1031</v>
      </c>
      <c r="B31" s="240" t="s">
        <v>1020</v>
      </c>
      <c r="C31" s="244" t="s">
        <v>792</v>
      </c>
      <c r="D31" s="243">
        <v>1</v>
      </c>
      <c r="E31" s="266"/>
      <c r="F31" s="242">
        <f t="shared" si="1"/>
        <v>0</v>
      </c>
    </row>
    <row r="32" spans="1:6" ht="13.5">
      <c r="A32" s="246"/>
      <c r="B32" s="250"/>
      <c r="C32" s="246"/>
      <c r="D32" s="246"/>
      <c r="E32" s="247"/>
      <c r="F32" s="247"/>
    </row>
    <row r="33" spans="1:6" ht="13.5">
      <c r="A33" s="248"/>
      <c r="B33" s="251"/>
      <c r="C33" s="248"/>
      <c r="D33" s="248"/>
      <c r="E33" s="249"/>
      <c r="F33" s="249"/>
    </row>
    <row r="34" spans="1:6" ht="27">
      <c r="A34" s="239" t="s">
        <v>1032</v>
      </c>
      <c r="B34" s="240" t="s">
        <v>1003</v>
      </c>
      <c r="C34" s="239" t="s">
        <v>792</v>
      </c>
      <c r="D34" s="241">
        <v>1</v>
      </c>
      <c r="E34" s="266"/>
      <c r="F34" s="242">
        <f aca="true" t="shared" si="2" ref="F34:F47">D34*E34</f>
        <v>0</v>
      </c>
    </row>
    <row r="35" spans="1:6" ht="27">
      <c r="A35" s="239"/>
      <c r="B35" s="240" t="s">
        <v>1004</v>
      </c>
      <c r="C35" s="239" t="s">
        <v>1005</v>
      </c>
      <c r="D35" s="241">
        <v>26</v>
      </c>
      <c r="E35" s="266"/>
      <c r="F35" s="242">
        <f t="shared" si="2"/>
        <v>0</v>
      </c>
    </row>
    <row r="36" spans="1:6" ht="27">
      <c r="A36" s="239"/>
      <c r="B36" s="240" t="s">
        <v>1006</v>
      </c>
      <c r="C36" s="239" t="s">
        <v>1005</v>
      </c>
      <c r="D36" s="241">
        <v>44</v>
      </c>
      <c r="E36" s="266"/>
      <c r="F36" s="242">
        <f t="shared" si="2"/>
        <v>0</v>
      </c>
    </row>
    <row r="37" spans="1:6" ht="27">
      <c r="A37" s="239"/>
      <c r="B37" s="240" t="s">
        <v>1007</v>
      </c>
      <c r="C37" s="239" t="s">
        <v>1005</v>
      </c>
      <c r="D37" s="241">
        <v>31</v>
      </c>
      <c r="E37" s="266"/>
      <c r="F37" s="242">
        <f t="shared" si="2"/>
        <v>0</v>
      </c>
    </row>
    <row r="38" spans="1:6" ht="27">
      <c r="A38" s="239"/>
      <c r="B38" s="240" t="s">
        <v>1008</v>
      </c>
      <c r="C38" s="239" t="s">
        <v>1005</v>
      </c>
      <c r="D38" s="241">
        <v>20</v>
      </c>
      <c r="E38" s="266"/>
      <c r="F38" s="242">
        <f t="shared" si="2"/>
        <v>0</v>
      </c>
    </row>
    <row r="39" spans="1:6" ht="27">
      <c r="A39" s="239"/>
      <c r="B39" s="240" t="s">
        <v>1009</v>
      </c>
      <c r="C39" s="239" t="s">
        <v>1005</v>
      </c>
      <c r="D39" s="241">
        <v>22</v>
      </c>
      <c r="E39" s="266"/>
      <c r="F39" s="242">
        <f t="shared" si="2"/>
        <v>0</v>
      </c>
    </row>
    <row r="40" spans="1:6" ht="27">
      <c r="A40" s="239"/>
      <c r="B40" s="240" t="s">
        <v>1010</v>
      </c>
      <c r="C40" s="239" t="s">
        <v>1005</v>
      </c>
      <c r="D40" s="241">
        <v>6</v>
      </c>
      <c r="E40" s="266"/>
      <c r="F40" s="242">
        <f t="shared" si="2"/>
        <v>0</v>
      </c>
    </row>
    <row r="41" spans="1:6" ht="27">
      <c r="A41" s="239"/>
      <c r="B41" s="240" t="s">
        <v>1011</v>
      </c>
      <c r="C41" s="239" t="s">
        <v>792</v>
      </c>
      <c r="D41" s="241">
        <v>5</v>
      </c>
      <c r="E41" s="266"/>
      <c r="F41" s="242">
        <f t="shared" si="2"/>
        <v>0</v>
      </c>
    </row>
    <row r="42" spans="1:6" ht="27">
      <c r="A42" s="239"/>
      <c r="B42" s="240" t="s">
        <v>1033</v>
      </c>
      <c r="C42" s="239" t="s">
        <v>792</v>
      </c>
      <c r="D42" s="241">
        <v>5</v>
      </c>
      <c r="E42" s="266"/>
      <c r="F42" s="242">
        <f t="shared" si="2"/>
        <v>0</v>
      </c>
    </row>
    <row r="43" spans="1:6" ht="81">
      <c r="A43" s="239" t="s">
        <v>1034</v>
      </c>
      <c r="B43" s="240" t="s">
        <v>1014</v>
      </c>
      <c r="C43" s="239" t="s">
        <v>792</v>
      </c>
      <c r="D43" s="243">
        <v>1</v>
      </c>
      <c r="E43" s="266"/>
      <c r="F43" s="242">
        <f t="shared" si="2"/>
        <v>0</v>
      </c>
    </row>
    <row r="44" spans="1:6" ht="81">
      <c r="A44" s="239" t="s">
        <v>1035</v>
      </c>
      <c r="B44" s="240" t="s">
        <v>1018</v>
      </c>
      <c r="C44" s="239" t="s">
        <v>792</v>
      </c>
      <c r="D44" s="243">
        <v>3</v>
      </c>
      <c r="E44" s="266"/>
      <c r="F44" s="242">
        <f t="shared" si="2"/>
        <v>0</v>
      </c>
    </row>
    <row r="45" spans="1:6" ht="54">
      <c r="A45" s="239" t="s">
        <v>1036</v>
      </c>
      <c r="B45" s="240" t="s">
        <v>1028</v>
      </c>
      <c r="C45" s="239" t="s">
        <v>792</v>
      </c>
      <c r="D45" s="243">
        <v>1</v>
      </c>
      <c r="E45" s="266"/>
      <c r="F45" s="242">
        <f t="shared" si="2"/>
        <v>0</v>
      </c>
    </row>
    <row r="46" spans="1:6" ht="54">
      <c r="A46" s="239" t="s">
        <v>1037</v>
      </c>
      <c r="B46" s="240" t="s">
        <v>1038</v>
      </c>
      <c r="C46" s="239" t="s">
        <v>792</v>
      </c>
      <c r="D46" s="243">
        <v>3</v>
      </c>
      <c r="E46" s="266"/>
      <c r="F46" s="242">
        <f t="shared" si="2"/>
        <v>0</v>
      </c>
    </row>
    <row r="47" spans="1:6" ht="54">
      <c r="A47" s="239" t="s">
        <v>1039</v>
      </c>
      <c r="B47" s="240" t="s">
        <v>1020</v>
      </c>
      <c r="C47" s="239" t="s">
        <v>792</v>
      </c>
      <c r="D47" s="243">
        <v>2</v>
      </c>
      <c r="E47" s="266"/>
      <c r="F47" s="242">
        <f t="shared" si="2"/>
        <v>0</v>
      </c>
    </row>
    <row r="48" spans="2:6" ht="13.5">
      <c r="B48" s="245"/>
      <c r="C48" s="246"/>
      <c r="D48" s="246"/>
      <c r="E48" s="247"/>
      <c r="F48" s="247"/>
    </row>
    <row r="49" spans="2:6" ht="13.5">
      <c r="B49" s="245"/>
      <c r="C49" s="248"/>
      <c r="D49" s="248"/>
      <c r="E49" s="249"/>
      <c r="F49" s="249"/>
    </row>
    <row r="50" spans="1:6" ht="27">
      <c r="A50" s="239" t="s">
        <v>1040</v>
      </c>
      <c r="B50" s="240" t="s">
        <v>1003</v>
      </c>
      <c r="C50" s="239" t="s">
        <v>792</v>
      </c>
      <c r="D50" s="241">
        <v>1</v>
      </c>
      <c r="E50" s="266"/>
      <c r="F50" s="242">
        <f aca="true" t="shared" si="3" ref="F50:F65">D50*E50</f>
        <v>0</v>
      </c>
    </row>
    <row r="51" spans="1:6" ht="27">
      <c r="A51" s="239"/>
      <c r="B51" s="240" t="s">
        <v>1004</v>
      </c>
      <c r="C51" s="239" t="s">
        <v>1005</v>
      </c>
      <c r="D51" s="241">
        <v>29</v>
      </c>
      <c r="E51" s="266"/>
      <c r="F51" s="242">
        <f t="shared" si="3"/>
        <v>0</v>
      </c>
    </row>
    <row r="52" spans="1:6" ht="27">
      <c r="A52" s="239"/>
      <c r="B52" s="240" t="s">
        <v>1006</v>
      </c>
      <c r="C52" s="239" t="s">
        <v>1005</v>
      </c>
      <c r="D52" s="241">
        <v>32</v>
      </c>
      <c r="E52" s="266"/>
      <c r="F52" s="242">
        <f t="shared" si="3"/>
        <v>0</v>
      </c>
    </row>
    <row r="53" spans="1:6" ht="27">
      <c r="A53" s="239"/>
      <c r="B53" s="240" t="s">
        <v>1007</v>
      </c>
      <c r="C53" s="239" t="s">
        <v>1005</v>
      </c>
      <c r="D53" s="241">
        <v>45</v>
      </c>
      <c r="E53" s="266"/>
      <c r="F53" s="242">
        <f t="shared" si="3"/>
        <v>0</v>
      </c>
    </row>
    <row r="54" spans="1:6" ht="27">
      <c r="A54" s="239"/>
      <c r="B54" s="240" t="s">
        <v>1008</v>
      </c>
      <c r="C54" s="239" t="s">
        <v>1005</v>
      </c>
      <c r="D54" s="241">
        <v>13</v>
      </c>
      <c r="E54" s="266"/>
      <c r="F54" s="242">
        <f t="shared" si="3"/>
        <v>0</v>
      </c>
    </row>
    <row r="55" spans="1:6" ht="27">
      <c r="A55" s="239"/>
      <c r="B55" s="240" t="s">
        <v>1009</v>
      </c>
      <c r="C55" s="239" t="s">
        <v>1005</v>
      </c>
      <c r="D55" s="241">
        <v>29</v>
      </c>
      <c r="E55" s="266"/>
      <c r="F55" s="242">
        <f t="shared" si="3"/>
        <v>0</v>
      </c>
    </row>
    <row r="56" spans="1:6" ht="27">
      <c r="A56" s="239"/>
      <c r="B56" s="240" t="s">
        <v>1010</v>
      </c>
      <c r="C56" s="239" t="s">
        <v>1005</v>
      </c>
      <c r="D56" s="241">
        <v>8</v>
      </c>
      <c r="E56" s="266"/>
      <c r="F56" s="242">
        <f t="shared" si="3"/>
        <v>0</v>
      </c>
    </row>
    <row r="57" spans="1:6" ht="27">
      <c r="A57" s="239"/>
      <c r="B57" s="240" t="s">
        <v>1041</v>
      </c>
      <c r="C57" s="239" t="s">
        <v>792</v>
      </c>
      <c r="D57" s="241">
        <v>4</v>
      </c>
      <c r="E57" s="266"/>
      <c r="F57" s="242">
        <f t="shared" si="3"/>
        <v>0</v>
      </c>
    </row>
    <row r="58" spans="1:6" ht="27">
      <c r="A58" s="239"/>
      <c r="B58" s="240" t="s">
        <v>1033</v>
      </c>
      <c r="C58" s="239" t="s">
        <v>792</v>
      </c>
      <c r="D58" s="241">
        <v>7</v>
      </c>
      <c r="E58" s="266"/>
      <c r="F58" s="242">
        <f t="shared" si="3"/>
        <v>0</v>
      </c>
    </row>
    <row r="59" spans="1:6" ht="81">
      <c r="A59" s="239" t="s">
        <v>1042</v>
      </c>
      <c r="B59" s="240" t="s">
        <v>1016</v>
      </c>
      <c r="C59" s="239" t="s">
        <v>792</v>
      </c>
      <c r="D59" s="243">
        <v>1</v>
      </c>
      <c r="E59" s="266"/>
      <c r="F59" s="242">
        <f t="shared" si="3"/>
        <v>0</v>
      </c>
    </row>
    <row r="60" spans="1:6" ht="81">
      <c r="A60" s="239" t="s">
        <v>1043</v>
      </c>
      <c r="B60" s="240" t="s">
        <v>1023</v>
      </c>
      <c r="C60" s="239" t="s">
        <v>792</v>
      </c>
      <c r="D60" s="243">
        <v>1</v>
      </c>
      <c r="E60" s="266"/>
      <c r="F60" s="242">
        <f t="shared" si="3"/>
        <v>0</v>
      </c>
    </row>
    <row r="61" spans="1:6" ht="81">
      <c r="A61" s="239" t="s">
        <v>1044</v>
      </c>
      <c r="B61" s="240" t="s">
        <v>1025</v>
      </c>
      <c r="C61" s="239" t="s">
        <v>792</v>
      </c>
      <c r="D61" s="243">
        <v>2</v>
      </c>
      <c r="E61" s="266"/>
      <c r="F61" s="242">
        <f t="shared" si="3"/>
        <v>0</v>
      </c>
    </row>
    <row r="62" spans="1:6" ht="81">
      <c r="A62" s="239" t="s">
        <v>1045</v>
      </c>
      <c r="B62" s="240" t="s">
        <v>1018</v>
      </c>
      <c r="C62" s="239" t="s">
        <v>792</v>
      </c>
      <c r="D62" s="243">
        <v>4</v>
      </c>
      <c r="E62" s="266"/>
      <c r="F62" s="242">
        <f t="shared" si="3"/>
        <v>0</v>
      </c>
    </row>
    <row r="63" spans="1:6" ht="54">
      <c r="A63" s="239" t="s">
        <v>1046</v>
      </c>
      <c r="B63" s="240" t="s">
        <v>1038</v>
      </c>
      <c r="C63" s="239" t="s">
        <v>792</v>
      </c>
      <c r="D63" s="243">
        <v>1</v>
      </c>
      <c r="E63" s="266"/>
      <c r="F63" s="242">
        <f t="shared" si="3"/>
        <v>0</v>
      </c>
    </row>
    <row r="64" spans="1:6" ht="54">
      <c r="A64" s="239" t="s">
        <v>1046</v>
      </c>
      <c r="B64" s="240" t="s">
        <v>1030</v>
      </c>
      <c r="C64" s="239" t="s">
        <v>792</v>
      </c>
      <c r="D64" s="243">
        <v>1</v>
      </c>
      <c r="E64" s="266"/>
      <c r="F64" s="242">
        <f t="shared" si="3"/>
        <v>0</v>
      </c>
    </row>
    <row r="65" spans="1:6" ht="54">
      <c r="A65" s="239" t="s">
        <v>1046</v>
      </c>
      <c r="B65" s="240" t="s">
        <v>1020</v>
      </c>
      <c r="C65" s="239" t="s">
        <v>792</v>
      </c>
      <c r="D65" s="243">
        <v>1</v>
      </c>
      <c r="E65" s="266"/>
      <c r="F65" s="242">
        <f t="shared" si="3"/>
        <v>0</v>
      </c>
    </row>
    <row r="66" spans="2:6" ht="13.5">
      <c r="B66" s="245"/>
      <c r="E66" s="252"/>
      <c r="F66" s="252"/>
    </row>
    <row r="67" spans="1:6" ht="13.5">
      <c r="A67" s="253"/>
      <c r="B67" s="254" t="s">
        <v>1047</v>
      </c>
      <c r="C67" s="239"/>
      <c r="D67" s="241"/>
      <c r="E67" s="242"/>
      <c r="F67" s="242"/>
    </row>
    <row r="68" spans="1:6" ht="13.5">
      <c r="A68" s="239"/>
      <c r="B68" s="254"/>
      <c r="C68" s="239"/>
      <c r="D68" s="241"/>
      <c r="E68" s="242"/>
      <c r="F68" s="242"/>
    </row>
    <row r="69" spans="1:6" ht="42.75">
      <c r="A69" s="255" t="s">
        <v>1048</v>
      </c>
      <c r="B69" s="240" t="s">
        <v>1049</v>
      </c>
      <c r="C69" s="239" t="s">
        <v>1050</v>
      </c>
      <c r="D69" s="241">
        <v>170</v>
      </c>
      <c r="E69" s="266"/>
      <c r="F69" s="242">
        <f aca="true" t="shared" si="4" ref="F69:F75">D69*E69</f>
        <v>0</v>
      </c>
    </row>
    <row r="70" spans="1:6" ht="13.5">
      <c r="A70" s="255" t="s">
        <v>1051</v>
      </c>
      <c r="B70" s="254" t="s">
        <v>1052</v>
      </c>
      <c r="C70" s="239" t="s">
        <v>1005</v>
      </c>
      <c r="D70" s="241">
        <v>250</v>
      </c>
      <c r="E70" s="266"/>
      <c r="F70" s="242">
        <f t="shared" si="4"/>
        <v>0</v>
      </c>
    </row>
    <row r="71" spans="1:6" ht="54">
      <c r="A71" s="255" t="s">
        <v>1053</v>
      </c>
      <c r="B71" s="240" t="s">
        <v>1054</v>
      </c>
      <c r="C71" s="239" t="s">
        <v>792</v>
      </c>
      <c r="D71" s="241">
        <v>68</v>
      </c>
      <c r="E71" s="266"/>
      <c r="F71" s="242">
        <f t="shared" si="4"/>
        <v>0</v>
      </c>
    </row>
    <row r="72" spans="1:6" ht="13.5">
      <c r="A72" s="255" t="s">
        <v>1055</v>
      </c>
      <c r="B72" s="240" t="s">
        <v>1056</v>
      </c>
      <c r="C72" s="239" t="s">
        <v>792</v>
      </c>
      <c r="D72" s="241">
        <v>7</v>
      </c>
      <c r="E72" s="266"/>
      <c r="F72" s="242">
        <f t="shared" si="4"/>
        <v>0</v>
      </c>
    </row>
    <row r="73" spans="1:6" ht="13.5">
      <c r="A73" s="255"/>
      <c r="B73" s="240" t="s">
        <v>1057</v>
      </c>
      <c r="C73" s="239" t="s">
        <v>1005</v>
      </c>
      <c r="D73" s="241">
        <v>150</v>
      </c>
      <c r="E73" s="266"/>
      <c r="F73" s="242">
        <f t="shared" si="4"/>
        <v>0</v>
      </c>
    </row>
    <row r="74" spans="1:6" ht="13.5">
      <c r="A74" s="255"/>
      <c r="B74" s="240" t="s">
        <v>1058</v>
      </c>
      <c r="C74" s="239" t="s">
        <v>792</v>
      </c>
      <c r="D74" s="241">
        <v>16</v>
      </c>
      <c r="E74" s="266"/>
      <c r="F74" s="242">
        <f t="shared" si="4"/>
        <v>0</v>
      </c>
    </row>
    <row r="75" spans="1:6" ht="17.25">
      <c r="A75" s="255"/>
      <c r="B75" s="240" t="s">
        <v>1059</v>
      </c>
      <c r="C75" s="239" t="s">
        <v>1050</v>
      </c>
      <c r="D75" s="241">
        <v>110</v>
      </c>
      <c r="E75" s="266"/>
      <c r="F75" s="242">
        <f t="shared" si="4"/>
        <v>0</v>
      </c>
    </row>
    <row r="76" spans="2:6" ht="13.5">
      <c r="B76" s="245"/>
      <c r="C76" s="256"/>
      <c r="D76" s="256"/>
      <c r="E76" s="252"/>
      <c r="F76" s="252"/>
    </row>
    <row r="77" spans="1:6" ht="13.5">
      <c r="A77" s="253"/>
      <c r="B77" s="254" t="s">
        <v>1060</v>
      </c>
      <c r="C77" s="239"/>
      <c r="D77" s="241"/>
      <c r="E77" s="242"/>
      <c r="F77" s="257"/>
    </row>
    <row r="78" spans="1:6" ht="15">
      <c r="A78" s="255" t="s">
        <v>1061</v>
      </c>
      <c r="B78" s="254" t="s">
        <v>1062</v>
      </c>
      <c r="C78" s="239" t="s">
        <v>792</v>
      </c>
      <c r="D78" s="241">
        <v>3</v>
      </c>
      <c r="E78" s="266"/>
      <c r="F78" s="242">
        <f aca="true" t="shared" si="5" ref="F78:F84">D78*E78</f>
        <v>0</v>
      </c>
    </row>
    <row r="79" spans="1:6" ht="14.25">
      <c r="A79" s="255" t="s">
        <v>1063</v>
      </c>
      <c r="B79" s="254" t="s">
        <v>1064</v>
      </c>
      <c r="C79" s="239" t="s">
        <v>792</v>
      </c>
      <c r="D79" s="241">
        <v>4</v>
      </c>
      <c r="E79" s="266"/>
      <c r="F79" s="242">
        <f t="shared" si="5"/>
        <v>0</v>
      </c>
    </row>
    <row r="80" spans="1:6" ht="14.25">
      <c r="A80" s="255" t="s">
        <v>1065</v>
      </c>
      <c r="B80" s="254" t="s">
        <v>1066</v>
      </c>
      <c r="C80" s="239" t="s">
        <v>792</v>
      </c>
      <c r="D80" s="241">
        <v>2</v>
      </c>
      <c r="E80" s="266"/>
      <c r="F80" s="242">
        <f t="shared" si="5"/>
        <v>0</v>
      </c>
    </row>
    <row r="81" spans="1:6" ht="13.5">
      <c r="A81" s="255" t="s">
        <v>1067</v>
      </c>
      <c r="B81" s="254" t="s">
        <v>1068</v>
      </c>
      <c r="C81" s="239" t="s">
        <v>792</v>
      </c>
      <c r="D81" s="241">
        <v>3</v>
      </c>
      <c r="E81" s="266"/>
      <c r="F81" s="242">
        <f t="shared" si="5"/>
        <v>0</v>
      </c>
    </row>
    <row r="82" spans="1:6" ht="13.5">
      <c r="A82" s="255" t="s">
        <v>1069</v>
      </c>
      <c r="B82" s="254" t="s">
        <v>1070</v>
      </c>
      <c r="C82" s="239" t="s">
        <v>792</v>
      </c>
      <c r="D82" s="241">
        <v>4</v>
      </c>
      <c r="E82" s="266"/>
      <c r="F82" s="242">
        <f t="shared" si="5"/>
        <v>0</v>
      </c>
    </row>
    <row r="83" spans="1:6" ht="13.5">
      <c r="A83" s="255" t="s">
        <v>1071</v>
      </c>
      <c r="B83" s="254" t="s">
        <v>1072</v>
      </c>
      <c r="C83" s="239" t="s">
        <v>792</v>
      </c>
      <c r="D83" s="241">
        <v>2</v>
      </c>
      <c r="E83" s="266"/>
      <c r="F83" s="242">
        <f t="shared" si="5"/>
        <v>0</v>
      </c>
    </row>
    <row r="84" spans="1:6" ht="13.5">
      <c r="A84" s="255" t="s">
        <v>1073</v>
      </c>
      <c r="B84" s="240" t="s">
        <v>1074</v>
      </c>
      <c r="C84" s="239" t="s">
        <v>792</v>
      </c>
      <c r="D84" s="241">
        <v>2</v>
      </c>
      <c r="E84" s="266"/>
      <c r="F84" s="242">
        <f t="shared" si="5"/>
        <v>0</v>
      </c>
    </row>
    <row r="85" spans="1:6" ht="13.5">
      <c r="A85" s="255" t="s">
        <v>1075</v>
      </c>
      <c r="B85" s="240" t="s">
        <v>1076</v>
      </c>
      <c r="C85" s="239" t="s">
        <v>792</v>
      </c>
      <c r="D85" s="241">
        <v>32</v>
      </c>
      <c r="E85" s="266"/>
      <c r="F85" s="242">
        <f aca="true" t="shared" si="6" ref="F85:F90">D85*E85</f>
        <v>0</v>
      </c>
    </row>
    <row r="86" spans="1:6" ht="13.5">
      <c r="A86" s="255" t="s">
        <v>1077</v>
      </c>
      <c r="B86" s="240" t="s">
        <v>1078</v>
      </c>
      <c r="C86" s="239" t="s">
        <v>792</v>
      </c>
      <c r="D86" s="241">
        <v>13</v>
      </c>
      <c r="E86" s="266"/>
      <c r="F86" s="242">
        <f t="shared" si="6"/>
        <v>0</v>
      </c>
    </row>
    <row r="87" spans="1:6" ht="13.5">
      <c r="A87" s="255" t="s">
        <v>1079</v>
      </c>
      <c r="B87" s="254" t="s">
        <v>1080</v>
      </c>
      <c r="C87" s="239" t="s">
        <v>792</v>
      </c>
      <c r="D87" s="241">
        <v>3</v>
      </c>
      <c r="E87" s="266"/>
      <c r="F87" s="242">
        <f t="shared" si="6"/>
        <v>0</v>
      </c>
    </row>
    <row r="88" spans="1:6" ht="13.5">
      <c r="A88" s="255" t="s">
        <v>1081</v>
      </c>
      <c r="B88" s="254" t="s">
        <v>1082</v>
      </c>
      <c r="C88" s="239" t="s">
        <v>792</v>
      </c>
      <c r="D88" s="241">
        <v>4</v>
      </c>
      <c r="E88" s="266"/>
      <c r="F88" s="242">
        <f t="shared" si="6"/>
        <v>0</v>
      </c>
    </row>
    <row r="89" spans="1:6" ht="13.5">
      <c r="A89" s="255" t="s">
        <v>1083</v>
      </c>
      <c r="B89" s="254" t="s">
        <v>1084</v>
      </c>
      <c r="C89" s="239" t="s">
        <v>792</v>
      </c>
      <c r="D89" s="241">
        <v>2</v>
      </c>
      <c r="E89" s="266"/>
      <c r="F89" s="242">
        <f t="shared" si="6"/>
        <v>0</v>
      </c>
    </row>
    <row r="90" spans="1:6" ht="17.25">
      <c r="A90" s="255"/>
      <c r="B90" s="240" t="s">
        <v>1059</v>
      </c>
      <c r="C90" s="239" t="s">
        <v>1050</v>
      </c>
      <c r="D90" s="241">
        <v>25</v>
      </c>
      <c r="E90" s="266"/>
      <c r="F90" s="242">
        <f t="shared" si="6"/>
        <v>0</v>
      </c>
    </row>
    <row r="91" spans="1:6" ht="13.5">
      <c r="A91" s="255"/>
      <c r="B91" s="240"/>
      <c r="C91" s="239"/>
      <c r="D91" s="241"/>
      <c r="E91" s="242"/>
      <c r="F91" s="242"/>
    </row>
    <row r="92" spans="1:6" ht="13.5">
      <c r="A92" s="255"/>
      <c r="B92" s="254" t="s">
        <v>1085</v>
      </c>
      <c r="C92" s="239" t="s">
        <v>1005</v>
      </c>
      <c r="D92" s="241">
        <v>11</v>
      </c>
      <c r="E92" s="266"/>
      <c r="F92" s="242">
        <f>D92*E92</f>
        <v>0</v>
      </c>
    </row>
    <row r="93" spans="1:6" ht="13.5">
      <c r="A93" s="255"/>
      <c r="B93" s="254" t="s">
        <v>1086</v>
      </c>
      <c r="C93" s="239" t="s">
        <v>1005</v>
      </c>
      <c r="D93" s="241">
        <v>35</v>
      </c>
      <c r="E93" s="266"/>
      <c r="F93" s="242">
        <f>D93*E93</f>
        <v>0</v>
      </c>
    </row>
    <row r="94" spans="1:6" ht="13.5">
      <c r="A94" s="255"/>
      <c r="B94" s="254" t="s">
        <v>1087</v>
      </c>
      <c r="C94" s="239" t="s">
        <v>1005</v>
      </c>
      <c r="D94" s="241">
        <v>49</v>
      </c>
      <c r="E94" s="266"/>
      <c r="F94" s="242">
        <f>D94*E94</f>
        <v>0</v>
      </c>
    </row>
    <row r="95" spans="1:6" ht="13.5">
      <c r="A95" s="255"/>
      <c r="B95" s="254" t="s">
        <v>1088</v>
      </c>
      <c r="C95" s="239" t="s">
        <v>1005</v>
      </c>
      <c r="D95" s="241">
        <v>20</v>
      </c>
      <c r="E95" s="266"/>
      <c r="F95" s="242">
        <f>D95*E95</f>
        <v>0</v>
      </c>
    </row>
    <row r="96" spans="1:6" ht="13.5">
      <c r="A96" s="255"/>
      <c r="B96" s="258"/>
      <c r="C96" s="239"/>
      <c r="D96" s="241"/>
      <c r="E96" s="242"/>
      <c r="F96" s="242"/>
    </row>
    <row r="97" spans="1:6" ht="13.5">
      <c r="A97" s="255"/>
      <c r="B97" s="259" t="s">
        <v>1089</v>
      </c>
      <c r="C97" s="239" t="s">
        <v>1005</v>
      </c>
      <c r="D97" s="241">
        <v>22</v>
      </c>
      <c r="E97" s="266"/>
      <c r="F97" s="242">
        <f>D97*E97</f>
        <v>0</v>
      </c>
    </row>
    <row r="98" spans="1:6" ht="13.5">
      <c r="A98" s="255"/>
      <c r="B98" s="259" t="s">
        <v>1090</v>
      </c>
      <c r="C98" s="239" t="s">
        <v>1005</v>
      </c>
      <c r="D98" s="241">
        <v>50</v>
      </c>
      <c r="E98" s="266"/>
      <c r="F98" s="242">
        <f>D98*E98</f>
        <v>0</v>
      </c>
    </row>
    <row r="99" spans="1:6" ht="13.5">
      <c r="A99" s="255"/>
      <c r="B99" s="260"/>
      <c r="C99" s="239"/>
      <c r="D99" s="241"/>
      <c r="E99" s="242"/>
      <c r="F99" s="242"/>
    </row>
    <row r="100" spans="1:6" ht="13.5">
      <c r="A100" s="255"/>
      <c r="B100" s="261"/>
      <c r="C100" s="239"/>
      <c r="D100" s="241"/>
      <c r="E100" s="242"/>
      <c r="F100" s="242"/>
    </row>
    <row r="101" spans="1:6" ht="13.5">
      <c r="A101" s="255"/>
      <c r="B101" s="240" t="s">
        <v>1091</v>
      </c>
      <c r="C101" s="239"/>
      <c r="D101" s="241"/>
      <c r="E101" s="242"/>
      <c r="F101" s="242">
        <f>SUM(F2:F100)</f>
        <v>0</v>
      </c>
    </row>
    <row r="102" spans="1:6" ht="13.5">
      <c r="A102" s="255"/>
      <c r="B102" s="240" t="s">
        <v>1092</v>
      </c>
      <c r="C102" s="262">
        <v>0.3</v>
      </c>
      <c r="D102" s="241"/>
      <c r="E102" s="242"/>
      <c r="F102" s="242">
        <f>F101*C102</f>
        <v>0</v>
      </c>
    </row>
    <row r="103" spans="1:6" ht="13.5">
      <c r="A103" s="255"/>
      <c r="B103" s="240" t="s">
        <v>1093</v>
      </c>
      <c r="C103" s="239" t="s">
        <v>1094</v>
      </c>
      <c r="D103" s="241">
        <v>1</v>
      </c>
      <c r="E103" s="266"/>
      <c r="F103" s="242">
        <f>D103*E103</f>
        <v>0</v>
      </c>
    </row>
    <row r="104" spans="1:6" ht="13.5">
      <c r="A104" s="255"/>
      <c r="B104" s="240" t="s">
        <v>1095</v>
      </c>
      <c r="C104" s="239" t="s">
        <v>1094</v>
      </c>
      <c r="D104" s="241">
        <v>1</v>
      </c>
      <c r="E104" s="266"/>
      <c r="F104" s="242">
        <f>D104*E104</f>
        <v>0</v>
      </c>
    </row>
    <row r="105" spans="1:6" ht="13.5">
      <c r="A105" s="255"/>
      <c r="B105" s="240"/>
      <c r="C105" s="239"/>
      <c r="D105" s="241"/>
      <c r="E105" s="242"/>
      <c r="F105" s="242"/>
    </row>
    <row r="106" spans="1:6" ht="15.75">
      <c r="A106" s="255"/>
      <c r="B106" s="263" t="s">
        <v>1096</v>
      </c>
      <c r="C106" s="239"/>
      <c r="D106" s="241"/>
      <c r="E106" s="242"/>
      <c r="F106" s="264">
        <f>SUM(F101:F105)</f>
        <v>0</v>
      </c>
    </row>
    <row r="107" spans="1:6" ht="13.5">
      <c r="A107" s="255"/>
      <c r="B107" s="240"/>
      <c r="C107" s="239"/>
      <c r="D107" s="241"/>
      <c r="E107" s="242"/>
      <c r="F107" s="242"/>
    </row>
  </sheetData>
  <sheetProtection password="D955" sheet="1" objects="1" scenarios="1"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72"/>
  <sheetViews>
    <sheetView zoomScalePageLayoutView="0" workbookViewId="0" topLeftCell="A87">
      <selection activeCell="AE106" sqref="AE106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4" width="9.16015625" style="0" hidden="1" customWidth="1"/>
    <col min="65" max="65" width="0" style="0" hidden="1" customWidth="1"/>
  </cols>
  <sheetData>
    <row r="1" spans="1:66" ht="21.75" customHeight="1">
      <c r="A1" s="168"/>
      <c r="B1" s="165"/>
      <c r="C1" s="165"/>
      <c r="D1" s="166" t="s">
        <v>1</v>
      </c>
      <c r="E1" s="165"/>
      <c r="F1" s="167" t="s">
        <v>773</v>
      </c>
      <c r="G1" s="167"/>
      <c r="H1" s="416" t="s">
        <v>774</v>
      </c>
      <c r="I1" s="416"/>
      <c r="J1" s="416"/>
      <c r="K1" s="416"/>
      <c r="L1" s="167" t="s">
        <v>775</v>
      </c>
      <c r="M1" s="165"/>
      <c r="N1" s="165"/>
      <c r="O1" s="166" t="s">
        <v>96</v>
      </c>
      <c r="P1" s="165"/>
      <c r="Q1" s="165"/>
      <c r="R1" s="165"/>
      <c r="S1" s="167" t="s">
        <v>776</v>
      </c>
      <c r="T1" s="167"/>
      <c r="U1" s="168"/>
      <c r="V1" s="168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400" t="s">
        <v>5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S2" s="371" t="s">
        <v>6</v>
      </c>
      <c r="T2" s="372"/>
      <c r="U2" s="372"/>
      <c r="V2" s="372"/>
      <c r="W2" s="372"/>
      <c r="X2" s="372"/>
      <c r="Y2" s="372"/>
      <c r="Z2" s="372"/>
      <c r="AA2" s="372"/>
      <c r="AB2" s="372"/>
      <c r="AC2" s="372"/>
      <c r="AT2" s="13" t="s">
        <v>1097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97</v>
      </c>
    </row>
    <row r="4" spans="2:46" ht="36.75" customHeight="1">
      <c r="B4" s="17"/>
      <c r="C4" s="399" t="s">
        <v>98</v>
      </c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s="1" customFormat="1" ht="32.25" customHeight="1">
      <c r="B6" s="30"/>
      <c r="C6" s="31"/>
      <c r="D6" s="24" t="s">
        <v>17</v>
      </c>
      <c r="E6" s="31"/>
      <c r="F6" s="406" t="s">
        <v>1098</v>
      </c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1"/>
      <c r="R6" s="32"/>
    </row>
    <row r="7" spans="2:18" s="1" customFormat="1" ht="14.25" customHeight="1">
      <c r="B7" s="30"/>
      <c r="C7" s="31"/>
      <c r="D7" s="25" t="s">
        <v>20</v>
      </c>
      <c r="E7" s="31"/>
      <c r="F7" s="23" t="s">
        <v>21</v>
      </c>
      <c r="G7" s="31"/>
      <c r="H7" s="31"/>
      <c r="I7" s="31"/>
      <c r="J7" s="31"/>
      <c r="K7" s="31"/>
      <c r="L7" s="31"/>
      <c r="M7" s="25" t="s">
        <v>22</v>
      </c>
      <c r="N7" s="31"/>
      <c r="O7" s="23" t="s">
        <v>21</v>
      </c>
      <c r="P7" s="31"/>
      <c r="Q7" s="31"/>
      <c r="R7" s="32"/>
    </row>
    <row r="8" spans="2:18" s="1" customFormat="1" ht="14.25" customHeight="1">
      <c r="B8" s="30"/>
      <c r="C8" s="31"/>
      <c r="D8" s="25" t="s">
        <v>24</v>
      </c>
      <c r="E8" s="31"/>
      <c r="F8" s="23" t="s">
        <v>25</v>
      </c>
      <c r="G8" s="31"/>
      <c r="H8" s="31"/>
      <c r="I8" s="31"/>
      <c r="J8" s="31"/>
      <c r="K8" s="31"/>
      <c r="L8" s="31"/>
      <c r="M8" s="25" t="s">
        <v>26</v>
      </c>
      <c r="N8" s="31"/>
      <c r="O8" s="448"/>
      <c r="P8" s="374"/>
      <c r="Q8" s="31"/>
      <c r="R8" s="32"/>
    </row>
    <row r="9" spans="2:18" s="1" customFormat="1" ht="10.5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pans="2:18" s="1" customFormat="1" ht="14.25" customHeight="1">
      <c r="B10" s="30"/>
      <c r="C10" s="31"/>
      <c r="D10" s="25" t="s">
        <v>29</v>
      </c>
      <c r="E10" s="31"/>
      <c r="F10" s="31"/>
      <c r="G10" s="31"/>
      <c r="H10" s="31"/>
      <c r="I10" s="31"/>
      <c r="J10" s="31"/>
      <c r="K10" s="31"/>
      <c r="L10" s="31"/>
      <c r="M10" s="25" t="s">
        <v>30</v>
      </c>
      <c r="N10" s="31"/>
      <c r="O10" s="405" t="s">
        <v>21</v>
      </c>
      <c r="P10" s="374"/>
      <c r="Q10" s="31"/>
      <c r="R10" s="32"/>
    </row>
    <row r="11" spans="2:18" s="1" customFormat="1" ht="18" customHeight="1">
      <c r="B11" s="30"/>
      <c r="C11" s="31"/>
      <c r="D11" s="31"/>
      <c r="E11" s="23" t="s">
        <v>31</v>
      </c>
      <c r="F11" s="31"/>
      <c r="G11" s="31"/>
      <c r="H11" s="31"/>
      <c r="I11" s="31"/>
      <c r="J11" s="31"/>
      <c r="K11" s="31"/>
      <c r="L11" s="31"/>
      <c r="M11" s="25" t="s">
        <v>32</v>
      </c>
      <c r="N11" s="31"/>
      <c r="O11" s="405" t="s">
        <v>21</v>
      </c>
      <c r="P11" s="374"/>
      <c r="Q11" s="31"/>
      <c r="R11" s="32"/>
    </row>
    <row r="12" spans="2:18" s="1" customFormat="1" ht="6.75" customHeigh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</row>
    <row r="13" spans="2:18" s="1" customFormat="1" ht="14.25" customHeight="1">
      <c r="B13" s="30"/>
      <c r="C13" s="31"/>
      <c r="D13" s="25" t="s">
        <v>33</v>
      </c>
      <c r="E13" s="31"/>
      <c r="F13" s="31"/>
      <c r="G13" s="31"/>
      <c r="H13" s="31"/>
      <c r="I13" s="31"/>
      <c r="J13" s="31"/>
      <c r="K13" s="31"/>
      <c r="L13" s="31"/>
      <c r="M13" s="25" t="s">
        <v>30</v>
      </c>
      <c r="N13" s="31"/>
      <c r="O13" s="447" t="s">
        <v>34</v>
      </c>
      <c r="P13" s="374"/>
      <c r="Q13" s="31"/>
      <c r="R13" s="32"/>
    </row>
    <row r="14" spans="2:18" s="1" customFormat="1" ht="18" customHeight="1">
      <c r="B14" s="30"/>
      <c r="C14" s="31"/>
      <c r="D14" s="31"/>
      <c r="E14" s="447" t="s">
        <v>34</v>
      </c>
      <c r="F14" s="374"/>
      <c r="G14" s="374"/>
      <c r="H14" s="374"/>
      <c r="I14" s="374"/>
      <c r="J14" s="374"/>
      <c r="K14" s="374"/>
      <c r="L14" s="374"/>
      <c r="M14" s="25" t="s">
        <v>32</v>
      </c>
      <c r="N14" s="31"/>
      <c r="O14" s="447" t="s">
        <v>34</v>
      </c>
      <c r="P14" s="374"/>
      <c r="Q14" s="31"/>
      <c r="R14" s="32"/>
    </row>
    <row r="15" spans="2:18" s="1" customFormat="1" ht="6.75" customHeigh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</row>
    <row r="16" spans="2:18" s="1" customFormat="1" ht="14.25" customHeight="1">
      <c r="B16" s="30"/>
      <c r="C16" s="31"/>
      <c r="D16" s="25" t="s">
        <v>35</v>
      </c>
      <c r="E16" s="31"/>
      <c r="F16" s="31"/>
      <c r="G16" s="31"/>
      <c r="H16" s="31"/>
      <c r="I16" s="31"/>
      <c r="J16" s="31"/>
      <c r="K16" s="31"/>
      <c r="L16" s="31"/>
      <c r="M16" s="25" t="s">
        <v>30</v>
      </c>
      <c r="N16" s="31"/>
      <c r="O16" s="405" t="s">
        <v>21</v>
      </c>
      <c r="P16" s="374"/>
      <c r="Q16" s="31"/>
      <c r="R16" s="32"/>
    </row>
    <row r="17" spans="2:18" s="1" customFormat="1" ht="18" customHeight="1">
      <c r="B17" s="30"/>
      <c r="C17" s="31"/>
      <c r="D17" s="31"/>
      <c r="E17" s="23" t="s">
        <v>36</v>
      </c>
      <c r="F17" s="31"/>
      <c r="G17" s="31"/>
      <c r="H17" s="31"/>
      <c r="I17" s="31"/>
      <c r="J17" s="31"/>
      <c r="K17" s="31"/>
      <c r="L17" s="31"/>
      <c r="M17" s="25" t="s">
        <v>32</v>
      </c>
      <c r="N17" s="31"/>
      <c r="O17" s="405" t="s">
        <v>21</v>
      </c>
      <c r="P17" s="374"/>
      <c r="Q17" s="31"/>
      <c r="R17" s="32"/>
    </row>
    <row r="18" spans="2:18" s="1" customFormat="1" ht="6.75" customHeigh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</row>
    <row r="19" spans="2:18" s="1" customFormat="1" ht="14.25" customHeight="1">
      <c r="B19" s="30"/>
      <c r="C19" s="31"/>
      <c r="D19" s="25" t="s">
        <v>38</v>
      </c>
      <c r="E19" s="31"/>
      <c r="F19" s="31"/>
      <c r="G19" s="31"/>
      <c r="H19" s="31"/>
      <c r="I19" s="31"/>
      <c r="J19" s="31"/>
      <c r="K19" s="31"/>
      <c r="L19" s="31"/>
      <c r="M19" s="25" t="s">
        <v>30</v>
      </c>
      <c r="N19" s="31"/>
      <c r="O19" s="405" t="s">
        <v>39</v>
      </c>
      <c r="P19" s="374"/>
      <c r="Q19" s="31"/>
      <c r="R19" s="32"/>
    </row>
    <row r="20" spans="2:18" s="1" customFormat="1" ht="18" customHeight="1">
      <c r="B20" s="30"/>
      <c r="C20" s="31"/>
      <c r="D20" s="31"/>
      <c r="E20" s="23" t="s">
        <v>40</v>
      </c>
      <c r="F20" s="31"/>
      <c r="G20" s="31"/>
      <c r="H20" s="31"/>
      <c r="I20" s="31"/>
      <c r="J20" s="31"/>
      <c r="K20" s="31"/>
      <c r="L20" s="31"/>
      <c r="M20" s="25" t="s">
        <v>32</v>
      </c>
      <c r="N20" s="31"/>
      <c r="O20" s="405" t="s">
        <v>41</v>
      </c>
      <c r="P20" s="374"/>
      <c r="Q20" s="31"/>
      <c r="R20" s="32"/>
    </row>
    <row r="21" spans="2:18" s="1" customFormat="1" ht="6.75" customHeight="1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</row>
    <row r="22" spans="2:18" s="1" customFormat="1" ht="14.25" customHeight="1">
      <c r="B22" s="30"/>
      <c r="C22" s="31"/>
      <c r="D22" s="25" t="s">
        <v>42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20.25" customHeight="1">
      <c r="B23" s="30"/>
      <c r="C23" s="31"/>
      <c r="D23" s="31"/>
      <c r="E23" s="408" t="s">
        <v>21</v>
      </c>
      <c r="F23" s="374"/>
      <c r="G23" s="374"/>
      <c r="H23" s="374"/>
      <c r="I23" s="374"/>
      <c r="J23" s="374"/>
      <c r="K23" s="374"/>
      <c r="L23" s="374"/>
      <c r="M23" s="31"/>
      <c r="N23" s="31"/>
      <c r="O23" s="31"/>
      <c r="P23" s="31"/>
      <c r="Q23" s="31"/>
      <c r="R23" s="32"/>
    </row>
    <row r="24" spans="2:18" s="1" customFormat="1" ht="6.75" customHeight="1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31"/>
      <c r="R25" s="32"/>
    </row>
    <row r="26" spans="2:18" s="1" customFormat="1" ht="14.25" customHeight="1">
      <c r="B26" s="30"/>
      <c r="C26" s="31"/>
      <c r="D26" s="104" t="s">
        <v>99</v>
      </c>
      <c r="E26" s="31"/>
      <c r="F26" s="31"/>
      <c r="G26" s="31"/>
      <c r="H26" s="31"/>
      <c r="I26" s="31"/>
      <c r="J26" s="31"/>
      <c r="K26" s="31"/>
      <c r="L26" s="31"/>
      <c r="M26" s="409">
        <f>N87</f>
        <v>0</v>
      </c>
      <c r="N26" s="374"/>
      <c r="O26" s="374"/>
      <c r="P26" s="374"/>
      <c r="Q26" s="31"/>
      <c r="R26" s="32"/>
    </row>
    <row r="27" spans="2:18" s="1" customFormat="1" ht="14.25" customHeight="1">
      <c r="B27" s="30"/>
      <c r="C27" s="31"/>
      <c r="D27" s="29" t="s">
        <v>90</v>
      </c>
      <c r="E27" s="31"/>
      <c r="F27" s="31"/>
      <c r="G27" s="31"/>
      <c r="H27" s="31"/>
      <c r="I27" s="31"/>
      <c r="J27" s="31"/>
      <c r="K27" s="31"/>
      <c r="L27" s="31"/>
      <c r="M27" s="409">
        <f>N96</f>
        <v>0</v>
      </c>
      <c r="N27" s="374"/>
      <c r="O27" s="374"/>
      <c r="P27" s="374"/>
      <c r="Q27" s="31"/>
      <c r="R27" s="32"/>
    </row>
    <row r="28" spans="2:18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spans="2:18" s="1" customFormat="1" ht="24.75" customHeight="1">
      <c r="B29" s="30"/>
      <c r="C29" s="31"/>
      <c r="D29" s="105" t="s">
        <v>45</v>
      </c>
      <c r="E29" s="31"/>
      <c r="F29" s="31"/>
      <c r="G29" s="31"/>
      <c r="H29" s="31"/>
      <c r="I29" s="31"/>
      <c r="J29" s="31"/>
      <c r="K29" s="31"/>
      <c r="L29" s="31"/>
      <c r="M29" s="446">
        <f>ROUND(M26+M27,2)</f>
        <v>0</v>
      </c>
      <c r="N29" s="374"/>
      <c r="O29" s="374"/>
      <c r="P29" s="374"/>
      <c r="Q29" s="31"/>
      <c r="R29" s="32"/>
    </row>
    <row r="30" spans="2:18" s="1" customFormat="1" ht="6.75" customHeight="1">
      <c r="B30" s="30"/>
      <c r="C30" s="31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31"/>
      <c r="R30" s="32"/>
    </row>
    <row r="31" spans="2:18" s="1" customFormat="1" ht="14.25" customHeight="1">
      <c r="B31" s="30"/>
      <c r="C31" s="31"/>
      <c r="D31" s="37" t="s">
        <v>46</v>
      </c>
      <c r="E31" s="37" t="s">
        <v>47</v>
      </c>
      <c r="F31" s="171">
        <v>0.21</v>
      </c>
      <c r="G31" s="106" t="s">
        <v>48</v>
      </c>
      <c r="H31" s="444">
        <f>(SUM(BE96:BE103)+SUM(BE120:BE170))</f>
        <v>0</v>
      </c>
      <c r="I31" s="374"/>
      <c r="J31" s="374"/>
      <c r="K31" s="31"/>
      <c r="L31" s="31"/>
      <c r="M31" s="444">
        <f>ROUND((SUM(BE96:BE103)+SUM(BE120:BE170)),2)*F31</f>
        <v>0</v>
      </c>
      <c r="N31" s="374"/>
      <c r="O31" s="374"/>
      <c r="P31" s="374"/>
      <c r="Q31" s="31"/>
      <c r="R31" s="32"/>
    </row>
    <row r="32" spans="2:18" s="1" customFormat="1" ht="14.25" customHeight="1">
      <c r="B32" s="30"/>
      <c r="C32" s="31"/>
      <c r="D32" s="31"/>
      <c r="E32" s="37" t="s">
        <v>49</v>
      </c>
      <c r="F32" s="171">
        <v>0.15</v>
      </c>
      <c r="G32" s="106" t="s">
        <v>48</v>
      </c>
      <c r="H32" s="444">
        <f>(SUM(BF96:BF103)+SUM(BF120:BF170))</f>
        <v>0</v>
      </c>
      <c r="I32" s="374"/>
      <c r="J32" s="374"/>
      <c r="K32" s="31"/>
      <c r="L32" s="31"/>
      <c r="M32" s="444">
        <f>ROUND((SUM(BF96:BF103)+SUM(BF120:BF170)),2)*F32</f>
        <v>0</v>
      </c>
      <c r="N32" s="374"/>
      <c r="O32" s="374"/>
      <c r="P32" s="374"/>
      <c r="Q32" s="31"/>
      <c r="R32" s="32"/>
    </row>
    <row r="33" spans="2:18" s="1" customFormat="1" ht="14.25" customHeight="1" hidden="1">
      <c r="B33" s="30"/>
      <c r="C33" s="31"/>
      <c r="D33" s="31"/>
      <c r="E33" s="37" t="s">
        <v>50</v>
      </c>
      <c r="F33" s="171">
        <v>0.21</v>
      </c>
      <c r="G33" s="106" t="s">
        <v>48</v>
      </c>
      <c r="H33" s="444">
        <f>(SUM(BG96:BG103)+SUM(BG120:BG170))</f>
        <v>0</v>
      </c>
      <c r="I33" s="374"/>
      <c r="J33" s="374"/>
      <c r="K33" s="31"/>
      <c r="L33" s="31"/>
      <c r="M33" s="444">
        <v>0</v>
      </c>
      <c r="N33" s="374"/>
      <c r="O33" s="374"/>
      <c r="P33" s="374"/>
      <c r="Q33" s="31"/>
      <c r="R33" s="32"/>
    </row>
    <row r="34" spans="2:18" s="1" customFormat="1" ht="14.25" customHeight="1" hidden="1">
      <c r="B34" s="30"/>
      <c r="C34" s="31"/>
      <c r="D34" s="31"/>
      <c r="E34" s="37" t="s">
        <v>51</v>
      </c>
      <c r="F34" s="171">
        <v>0.15</v>
      </c>
      <c r="G34" s="106" t="s">
        <v>48</v>
      </c>
      <c r="H34" s="444">
        <f>(SUM(BH96:BH103)+SUM(BH120:BH170))</f>
        <v>0</v>
      </c>
      <c r="I34" s="374"/>
      <c r="J34" s="374"/>
      <c r="K34" s="31"/>
      <c r="L34" s="31"/>
      <c r="M34" s="444">
        <v>0</v>
      </c>
      <c r="N34" s="374"/>
      <c r="O34" s="374"/>
      <c r="P34" s="374"/>
      <c r="Q34" s="31"/>
      <c r="R34" s="32"/>
    </row>
    <row r="35" spans="2:18" s="1" customFormat="1" ht="14.25" customHeight="1" hidden="1">
      <c r="B35" s="30"/>
      <c r="C35" s="31"/>
      <c r="D35" s="31"/>
      <c r="E35" s="37" t="s">
        <v>52</v>
      </c>
      <c r="F35" s="171">
        <v>0</v>
      </c>
      <c r="G35" s="106" t="s">
        <v>48</v>
      </c>
      <c r="H35" s="444">
        <f>(SUM(BI96:BI103)+SUM(BI120:BI170))</f>
        <v>0</v>
      </c>
      <c r="I35" s="374"/>
      <c r="J35" s="374"/>
      <c r="K35" s="31"/>
      <c r="L35" s="31"/>
      <c r="M35" s="444">
        <v>0</v>
      </c>
      <c r="N35" s="374"/>
      <c r="O35" s="374"/>
      <c r="P35" s="374"/>
      <c r="Q35" s="31"/>
      <c r="R35" s="32"/>
    </row>
    <row r="36" spans="2:18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</row>
    <row r="37" spans="2:18" s="1" customFormat="1" ht="24.75" customHeight="1">
      <c r="B37" s="30"/>
      <c r="C37" s="173"/>
      <c r="D37" s="107" t="s">
        <v>53</v>
      </c>
      <c r="E37" s="170"/>
      <c r="F37" s="170"/>
      <c r="G37" s="108" t="s">
        <v>54</v>
      </c>
      <c r="H37" s="109" t="s">
        <v>55</v>
      </c>
      <c r="I37" s="170"/>
      <c r="J37" s="170"/>
      <c r="K37" s="170"/>
      <c r="L37" s="445">
        <f>SUM(M29:M35)</f>
        <v>0</v>
      </c>
      <c r="M37" s="389"/>
      <c r="N37" s="389"/>
      <c r="O37" s="389"/>
      <c r="P37" s="391"/>
      <c r="Q37" s="173"/>
      <c r="R37" s="32"/>
    </row>
    <row r="38" spans="2:18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56</v>
      </c>
      <c r="E50" s="169"/>
      <c r="F50" s="169"/>
      <c r="G50" s="169"/>
      <c r="H50" s="47"/>
      <c r="I50" s="31"/>
      <c r="J50" s="45" t="s">
        <v>57</v>
      </c>
      <c r="K50" s="169"/>
      <c r="L50" s="169"/>
      <c r="M50" s="169"/>
      <c r="N50" s="169"/>
      <c r="O50" s="169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58</v>
      </c>
      <c r="E59" s="51"/>
      <c r="F59" s="51"/>
      <c r="G59" s="52" t="s">
        <v>59</v>
      </c>
      <c r="H59" s="53"/>
      <c r="I59" s="31"/>
      <c r="J59" s="50" t="s">
        <v>58</v>
      </c>
      <c r="K59" s="51"/>
      <c r="L59" s="51"/>
      <c r="M59" s="51"/>
      <c r="N59" s="52" t="s">
        <v>59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60</v>
      </c>
      <c r="E61" s="169"/>
      <c r="F61" s="169"/>
      <c r="G61" s="169"/>
      <c r="H61" s="47"/>
      <c r="I61" s="31"/>
      <c r="J61" s="45" t="s">
        <v>61</v>
      </c>
      <c r="K61" s="169"/>
      <c r="L61" s="169"/>
      <c r="M61" s="169"/>
      <c r="N61" s="169"/>
      <c r="O61" s="169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58</v>
      </c>
      <c r="E70" s="51"/>
      <c r="F70" s="51"/>
      <c r="G70" s="52" t="s">
        <v>59</v>
      </c>
      <c r="H70" s="53"/>
      <c r="I70" s="31"/>
      <c r="J70" s="50" t="s">
        <v>58</v>
      </c>
      <c r="K70" s="51"/>
      <c r="L70" s="51"/>
      <c r="M70" s="51"/>
      <c r="N70" s="52" t="s">
        <v>59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399" t="s">
        <v>100</v>
      </c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6.75" customHeight="1">
      <c r="B78" s="30"/>
      <c r="C78" s="64" t="s">
        <v>17</v>
      </c>
      <c r="D78" s="31"/>
      <c r="E78" s="31"/>
      <c r="F78" s="382" t="str">
        <f>F6</f>
        <v>SLZN - Praha 7 Strojnická 27 - stavební úpravy 6NP - vytápění</v>
      </c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1"/>
      <c r="R78" s="32"/>
    </row>
    <row r="79" spans="2:18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2"/>
    </row>
    <row r="80" spans="2:18" s="1" customFormat="1" ht="18" customHeight="1">
      <c r="B80" s="30"/>
      <c r="C80" s="25" t="s">
        <v>24</v>
      </c>
      <c r="D80" s="31"/>
      <c r="E80" s="31"/>
      <c r="F80" s="23" t="str">
        <f>F8</f>
        <v>Praha 7</v>
      </c>
      <c r="G80" s="31"/>
      <c r="H80" s="31"/>
      <c r="I80" s="31"/>
      <c r="J80" s="31"/>
      <c r="K80" s="25" t="s">
        <v>26</v>
      </c>
      <c r="L80" s="31"/>
      <c r="M80" s="439">
        <f>IF(O8="","",O8)</f>
      </c>
      <c r="N80" s="374"/>
      <c r="O80" s="374"/>
      <c r="P80" s="374"/>
      <c r="Q80" s="31"/>
      <c r="R80" s="32"/>
    </row>
    <row r="81" spans="2:18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2"/>
    </row>
    <row r="82" spans="2:18" s="1" customFormat="1" ht="15">
      <c r="B82" s="30"/>
      <c r="C82" s="25" t="s">
        <v>29</v>
      </c>
      <c r="D82" s="31"/>
      <c r="E82" s="31"/>
      <c r="F82" s="23" t="str">
        <f>E11</f>
        <v>SLZN</v>
      </c>
      <c r="G82" s="31"/>
      <c r="H82" s="31"/>
      <c r="I82" s="31"/>
      <c r="J82" s="31"/>
      <c r="K82" s="25" t="s">
        <v>35</v>
      </c>
      <c r="L82" s="31"/>
      <c r="M82" s="405" t="str">
        <f>E17</f>
        <v>REINVEST spol. s r.p.</v>
      </c>
      <c r="N82" s="374"/>
      <c r="O82" s="374"/>
      <c r="P82" s="374"/>
      <c r="Q82" s="374"/>
      <c r="R82" s="32"/>
    </row>
    <row r="83" spans="2:18" s="1" customFormat="1" ht="14.25" customHeight="1">
      <c r="B83" s="30"/>
      <c r="C83" s="25" t="s">
        <v>33</v>
      </c>
      <c r="D83" s="31"/>
      <c r="E83" s="31"/>
      <c r="F83" s="23" t="str">
        <f>IF(E14="","",E14)</f>
        <v>Vyplň údaj</v>
      </c>
      <c r="G83" s="31"/>
      <c r="H83" s="31"/>
      <c r="I83" s="31"/>
      <c r="J83" s="31"/>
      <c r="K83" s="25" t="s">
        <v>38</v>
      </c>
      <c r="L83" s="31"/>
      <c r="M83" s="405" t="str">
        <f>E20</f>
        <v>REINVEST spol. s r.o.</v>
      </c>
      <c r="N83" s="374"/>
      <c r="O83" s="374"/>
      <c r="P83" s="374"/>
      <c r="Q83" s="374"/>
      <c r="R83" s="32"/>
    </row>
    <row r="84" spans="2:18" s="1" customFormat="1" ht="9.7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2"/>
    </row>
    <row r="85" spans="2:18" s="1" customFormat="1" ht="29.25" customHeight="1">
      <c r="B85" s="30"/>
      <c r="C85" s="443" t="s">
        <v>101</v>
      </c>
      <c r="D85" s="438"/>
      <c r="E85" s="438"/>
      <c r="F85" s="438"/>
      <c r="G85" s="438"/>
      <c r="H85" s="173"/>
      <c r="I85" s="173"/>
      <c r="J85" s="173"/>
      <c r="K85" s="173"/>
      <c r="L85" s="173"/>
      <c r="M85" s="173"/>
      <c r="N85" s="443" t="s">
        <v>102</v>
      </c>
      <c r="O85" s="374"/>
      <c r="P85" s="374"/>
      <c r="Q85" s="374"/>
      <c r="R85" s="32"/>
    </row>
    <row r="86" spans="2:18" s="1" customFormat="1" ht="9.7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2"/>
    </row>
    <row r="87" spans="2:47" s="1" customFormat="1" ht="29.25" customHeight="1">
      <c r="B87" s="30"/>
      <c r="C87" s="110" t="s">
        <v>103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78">
        <f>N120</f>
        <v>0</v>
      </c>
      <c r="O87" s="374"/>
      <c r="P87" s="374"/>
      <c r="Q87" s="374"/>
      <c r="R87" s="32"/>
      <c r="AU87" s="13" t="s">
        <v>104</v>
      </c>
    </row>
    <row r="88" spans="2:18" s="6" customFormat="1" ht="24.75" customHeight="1">
      <c r="B88" s="111"/>
      <c r="C88" s="174"/>
      <c r="D88" s="113" t="s">
        <v>105</v>
      </c>
      <c r="E88" s="174"/>
      <c r="F88" s="174"/>
      <c r="G88" s="174"/>
      <c r="H88" s="174"/>
      <c r="I88" s="174"/>
      <c r="J88" s="174"/>
      <c r="K88" s="174"/>
      <c r="L88" s="174"/>
      <c r="M88" s="174"/>
      <c r="N88" s="426">
        <f>N121</f>
        <v>0</v>
      </c>
      <c r="O88" s="440"/>
      <c r="P88" s="440"/>
      <c r="Q88" s="440"/>
      <c r="R88" s="114"/>
    </row>
    <row r="89" spans="2:18" s="7" customFormat="1" ht="19.5" customHeight="1">
      <c r="B89" s="115"/>
      <c r="C89" s="175"/>
      <c r="D89" s="91" t="s">
        <v>106</v>
      </c>
      <c r="E89" s="175"/>
      <c r="F89" s="175"/>
      <c r="G89" s="175"/>
      <c r="H89" s="175"/>
      <c r="I89" s="175"/>
      <c r="J89" s="175"/>
      <c r="K89" s="175"/>
      <c r="L89" s="175"/>
      <c r="M89" s="175"/>
      <c r="N89" s="376">
        <f>N122</f>
        <v>0</v>
      </c>
      <c r="O89" s="441"/>
      <c r="P89" s="441"/>
      <c r="Q89" s="441"/>
      <c r="R89" s="117"/>
    </row>
    <row r="90" spans="2:18" s="7" customFormat="1" ht="19.5" customHeight="1">
      <c r="B90" s="115"/>
      <c r="C90" s="175"/>
      <c r="D90" s="91" t="s">
        <v>109</v>
      </c>
      <c r="E90" s="175"/>
      <c r="F90" s="175"/>
      <c r="G90" s="175"/>
      <c r="H90" s="175"/>
      <c r="I90" s="175"/>
      <c r="J90" s="175"/>
      <c r="K90" s="175"/>
      <c r="L90" s="175"/>
      <c r="M90" s="175"/>
      <c r="N90" s="376">
        <f>N124</f>
        <v>0</v>
      </c>
      <c r="O90" s="441"/>
      <c r="P90" s="441"/>
      <c r="Q90" s="441"/>
      <c r="R90" s="117"/>
    </row>
    <row r="91" spans="2:18" s="6" customFormat="1" ht="24.75" customHeight="1">
      <c r="B91" s="111"/>
      <c r="C91" s="174"/>
      <c r="D91" s="113" t="s">
        <v>110</v>
      </c>
      <c r="E91" s="174"/>
      <c r="F91" s="174"/>
      <c r="G91" s="174"/>
      <c r="H91" s="174"/>
      <c r="I91" s="174"/>
      <c r="J91" s="174"/>
      <c r="K91" s="174"/>
      <c r="L91" s="174"/>
      <c r="M91" s="174"/>
      <c r="N91" s="426">
        <f>N129</f>
        <v>0</v>
      </c>
      <c r="O91" s="440"/>
      <c r="P91" s="440"/>
      <c r="Q91" s="440"/>
      <c r="R91" s="114"/>
    </row>
    <row r="92" spans="2:18" s="7" customFormat="1" ht="19.5" customHeight="1">
      <c r="B92" s="115"/>
      <c r="C92" s="175"/>
      <c r="D92" s="91" t="s">
        <v>1099</v>
      </c>
      <c r="E92" s="175"/>
      <c r="F92" s="175"/>
      <c r="G92" s="175"/>
      <c r="H92" s="175"/>
      <c r="I92" s="175"/>
      <c r="J92" s="175"/>
      <c r="K92" s="175"/>
      <c r="L92" s="175"/>
      <c r="M92" s="175"/>
      <c r="N92" s="376">
        <f>N130</f>
        <v>0</v>
      </c>
      <c r="O92" s="441"/>
      <c r="P92" s="441"/>
      <c r="Q92" s="441"/>
      <c r="R92" s="117"/>
    </row>
    <row r="93" spans="2:18" s="7" customFormat="1" ht="19.5" customHeight="1">
      <c r="B93" s="115"/>
      <c r="C93" s="175"/>
      <c r="D93" s="91" t="s">
        <v>1100</v>
      </c>
      <c r="E93" s="175"/>
      <c r="F93" s="175"/>
      <c r="G93" s="175"/>
      <c r="H93" s="175"/>
      <c r="I93" s="175"/>
      <c r="J93" s="175"/>
      <c r="K93" s="175"/>
      <c r="L93" s="175"/>
      <c r="M93" s="175"/>
      <c r="N93" s="376">
        <f>N135</f>
        <v>0</v>
      </c>
      <c r="O93" s="441"/>
      <c r="P93" s="441"/>
      <c r="Q93" s="441"/>
      <c r="R93" s="117"/>
    </row>
    <row r="94" spans="2:18" s="7" customFormat="1" ht="19.5" customHeight="1">
      <c r="B94" s="115"/>
      <c r="C94" s="175"/>
      <c r="D94" s="91" t="s">
        <v>1101</v>
      </c>
      <c r="E94" s="175"/>
      <c r="F94" s="175"/>
      <c r="G94" s="175"/>
      <c r="H94" s="175"/>
      <c r="I94" s="175"/>
      <c r="J94" s="175"/>
      <c r="K94" s="175"/>
      <c r="L94" s="175"/>
      <c r="M94" s="175"/>
      <c r="N94" s="376">
        <f>N142</f>
        <v>0</v>
      </c>
      <c r="O94" s="441"/>
      <c r="P94" s="441"/>
      <c r="Q94" s="441"/>
      <c r="R94" s="117"/>
    </row>
    <row r="95" spans="2:18" s="1" customFormat="1" ht="21.75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</row>
    <row r="96" spans="2:21" s="1" customFormat="1" ht="29.25" customHeight="1">
      <c r="B96" s="30"/>
      <c r="C96" s="110" t="s">
        <v>132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442">
        <f>ROUND(N97+N98+N99+N100+N101+N102,2)</f>
        <v>0</v>
      </c>
      <c r="O96" s="374"/>
      <c r="P96" s="374"/>
      <c r="Q96" s="374"/>
      <c r="R96" s="32"/>
      <c r="T96" s="118"/>
      <c r="U96" s="119" t="s">
        <v>46</v>
      </c>
    </row>
    <row r="97" spans="2:65" s="1" customFormat="1" ht="18" customHeight="1">
      <c r="B97" s="355"/>
      <c r="C97" s="123"/>
      <c r="D97" s="373" t="s">
        <v>133</v>
      </c>
      <c r="E97" s="455"/>
      <c r="F97" s="455"/>
      <c r="G97" s="455"/>
      <c r="H97" s="455"/>
      <c r="I97" s="123"/>
      <c r="J97" s="123"/>
      <c r="K97" s="123"/>
      <c r="L97" s="123"/>
      <c r="M97" s="123"/>
      <c r="N97" s="375">
        <f>ROUND(N87*T97,2)</f>
        <v>0</v>
      </c>
      <c r="O97" s="455"/>
      <c r="P97" s="455"/>
      <c r="Q97" s="455"/>
      <c r="R97" s="356"/>
      <c r="S97" s="123"/>
      <c r="T97" s="357"/>
      <c r="U97" s="358" t="s">
        <v>47</v>
      </c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7" t="s">
        <v>134</v>
      </c>
      <c r="AZ97" s="126"/>
      <c r="BA97" s="126"/>
      <c r="BB97" s="126"/>
      <c r="BC97" s="126"/>
      <c r="BD97" s="126"/>
      <c r="BE97" s="128">
        <f aca="true" t="shared" si="0" ref="BE97:BE102">IF(U97="základní",N97,0)</f>
        <v>0</v>
      </c>
      <c r="BF97" s="128">
        <f aca="true" t="shared" si="1" ref="BF97:BF102">IF(U97="snížená",N97,0)</f>
        <v>0</v>
      </c>
      <c r="BG97" s="128">
        <f aca="true" t="shared" si="2" ref="BG97:BG102">IF(U97="zákl. přenesená",N97,0)</f>
        <v>0</v>
      </c>
      <c r="BH97" s="128">
        <f aca="true" t="shared" si="3" ref="BH97:BH102">IF(U97="sníž. přenesená",N97,0)</f>
        <v>0</v>
      </c>
      <c r="BI97" s="128">
        <f aca="true" t="shared" si="4" ref="BI97:BI102">IF(U97="nulová",N97,0)</f>
        <v>0</v>
      </c>
      <c r="BJ97" s="127" t="s">
        <v>23</v>
      </c>
      <c r="BK97" s="126"/>
      <c r="BL97" s="126"/>
      <c r="BM97" s="126"/>
    </row>
    <row r="98" spans="2:65" s="1" customFormat="1" ht="18" customHeight="1">
      <c r="B98" s="355"/>
      <c r="C98" s="123"/>
      <c r="D98" s="373" t="s">
        <v>135</v>
      </c>
      <c r="E98" s="455"/>
      <c r="F98" s="455"/>
      <c r="G98" s="455"/>
      <c r="H98" s="455"/>
      <c r="I98" s="123"/>
      <c r="J98" s="123"/>
      <c r="K98" s="123"/>
      <c r="L98" s="123"/>
      <c r="M98" s="123"/>
      <c r="N98" s="375">
        <f>ROUND(N87*T98,2)</f>
        <v>0</v>
      </c>
      <c r="O98" s="455"/>
      <c r="P98" s="455"/>
      <c r="Q98" s="455"/>
      <c r="R98" s="356"/>
      <c r="S98" s="123"/>
      <c r="T98" s="357"/>
      <c r="U98" s="358" t="s">
        <v>47</v>
      </c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7" t="s">
        <v>134</v>
      </c>
      <c r="AZ98" s="126"/>
      <c r="BA98" s="126"/>
      <c r="BB98" s="126"/>
      <c r="BC98" s="126"/>
      <c r="BD98" s="126"/>
      <c r="BE98" s="128">
        <f t="shared" si="0"/>
        <v>0</v>
      </c>
      <c r="BF98" s="128">
        <f t="shared" si="1"/>
        <v>0</v>
      </c>
      <c r="BG98" s="128">
        <f t="shared" si="2"/>
        <v>0</v>
      </c>
      <c r="BH98" s="128">
        <f t="shared" si="3"/>
        <v>0</v>
      </c>
      <c r="BI98" s="128">
        <f t="shared" si="4"/>
        <v>0</v>
      </c>
      <c r="BJ98" s="127" t="s">
        <v>23</v>
      </c>
      <c r="BK98" s="126"/>
      <c r="BL98" s="126"/>
      <c r="BM98" s="126"/>
    </row>
    <row r="99" spans="2:65" s="1" customFormat="1" ht="18" customHeight="1">
      <c r="B99" s="355"/>
      <c r="C99" s="123"/>
      <c r="D99" s="373" t="s">
        <v>136</v>
      </c>
      <c r="E99" s="455"/>
      <c r="F99" s="455"/>
      <c r="G99" s="455"/>
      <c r="H99" s="455"/>
      <c r="I99" s="123"/>
      <c r="J99" s="123"/>
      <c r="K99" s="123"/>
      <c r="L99" s="123"/>
      <c r="M99" s="123"/>
      <c r="N99" s="375">
        <f>ROUND(N87*T99,2)</f>
        <v>0</v>
      </c>
      <c r="O99" s="455"/>
      <c r="P99" s="455"/>
      <c r="Q99" s="455"/>
      <c r="R99" s="356"/>
      <c r="S99" s="123"/>
      <c r="T99" s="357"/>
      <c r="U99" s="358" t="s">
        <v>47</v>
      </c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7" t="s">
        <v>134</v>
      </c>
      <c r="AZ99" s="126"/>
      <c r="BA99" s="126"/>
      <c r="BB99" s="126"/>
      <c r="BC99" s="126"/>
      <c r="BD99" s="126"/>
      <c r="BE99" s="128">
        <f t="shared" si="0"/>
        <v>0</v>
      </c>
      <c r="BF99" s="128">
        <f t="shared" si="1"/>
        <v>0</v>
      </c>
      <c r="BG99" s="128">
        <f t="shared" si="2"/>
        <v>0</v>
      </c>
      <c r="BH99" s="128">
        <f t="shared" si="3"/>
        <v>0</v>
      </c>
      <c r="BI99" s="128">
        <f t="shared" si="4"/>
        <v>0</v>
      </c>
      <c r="BJ99" s="127" t="s">
        <v>23</v>
      </c>
      <c r="BK99" s="126"/>
      <c r="BL99" s="126"/>
      <c r="BM99" s="126"/>
    </row>
    <row r="100" spans="2:65" s="1" customFormat="1" ht="18" customHeight="1">
      <c r="B100" s="355"/>
      <c r="C100" s="123"/>
      <c r="D100" s="373" t="s">
        <v>137</v>
      </c>
      <c r="E100" s="455"/>
      <c r="F100" s="455"/>
      <c r="G100" s="455"/>
      <c r="H100" s="455"/>
      <c r="I100" s="123"/>
      <c r="J100" s="123"/>
      <c r="K100" s="123"/>
      <c r="L100" s="123"/>
      <c r="M100" s="123"/>
      <c r="N100" s="375">
        <f>ROUND(N87*T100,2)</f>
        <v>0</v>
      </c>
      <c r="O100" s="455"/>
      <c r="P100" s="455"/>
      <c r="Q100" s="455"/>
      <c r="R100" s="356"/>
      <c r="S100" s="123"/>
      <c r="T100" s="357"/>
      <c r="U100" s="358" t="s">
        <v>47</v>
      </c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7" t="s">
        <v>134</v>
      </c>
      <c r="AZ100" s="126"/>
      <c r="BA100" s="126"/>
      <c r="BB100" s="126"/>
      <c r="BC100" s="126"/>
      <c r="BD100" s="126"/>
      <c r="BE100" s="128">
        <f t="shared" si="0"/>
        <v>0</v>
      </c>
      <c r="BF100" s="128">
        <f t="shared" si="1"/>
        <v>0</v>
      </c>
      <c r="BG100" s="128">
        <f t="shared" si="2"/>
        <v>0</v>
      </c>
      <c r="BH100" s="128">
        <f t="shared" si="3"/>
        <v>0</v>
      </c>
      <c r="BI100" s="128">
        <f t="shared" si="4"/>
        <v>0</v>
      </c>
      <c r="BJ100" s="127" t="s">
        <v>23</v>
      </c>
      <c r="BK100" s="126"/>
      <c r="BL100" s="126"/>
      <c r="BM100" s="126"/>
    </row>
    <row r="101" spans="2:65" s="1" customFormat="1" ht="18" customHeight="1">
      <c r="B101" s="355"/>
      <c r="C101" s="123"/>
      <c r="D101" s="373" t="s">
        <v>138</v>
      </c>
      <c r="E101" s="455"/>
      <c r="F101" s="455"/>
      <c r="G101" s="455"/>
      <c r="H101" s="455"/>
      <c r="I101" s="123"/>
      <c r="J101" s="123"/>
      <c r="K101" s="123"/>
      <c r="L101" s="123"/>
      <c r="M101" s="123"/>
      <c r="N101" s="375">
        <f>ROUND(N87*T101,2)</f>
        <v>0</v>
      </c>
      <c r="O101" s="455"/>
      <c r="P101" s="455"/>
      <c r="Q101" s="455"/>
      <c r="R101" s="356"/>
      <c r="S101" s="123"/>
      <c r="T101" s="357"/>
      <c r="U101" s="358" t="s">
        <v>47</v>
      </c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7" t="s">
        <v>134</v>
      </c>
      <c r="AZ101" s="126"/>
      <c r="BA101" s="126"/>
      <c r="BB101" s="126"/>
      <c r="BC101" s="126"/>
      <c r="BD101" s="126"/>
      <c r="BE101" s="128">
        <f t="shared" si="0"/>
        <v>0</v>
      </c>
      <c r="BF101" s="128">
        <f t="shared" si="1"/>
        <v>0</v>
      </c>
      <c r="BG101" s="128">
        <f t="shared" si="2"/>
        <v>0</v>
      </c>
      <c r="BH101" s="128">
        <f t="shared" si="3"/>
        <v>0</v>
      </c>
      <c r="BI101" s="128">
        <f t="shared" si="4"/>
        <v>0</v>
      </c>
      <c r="BJ101" s="127" t="s">
        <v>23</v>
      </c>
      <c r="BK101" s="126"/>
      <c r="BL101" s="126"/>
      <c r="BM101" s="126"/>
    </row>
    <row r="102" spans="2:65" s="1" customFormat="1" ht="18" customHeight="1">
      <c r="B102" s="355"/>
      <c r="C102" s="123"/>
      <c r="D102" s="359" t="s">
        <v>139</v>
      </c>
      <c r="E102" s="123"/>
      <c r="F102" s="123"/>
      <c r="G102" s="123"/>
      <c r="H102" s="123"/>
      <c r="I102" s="123"/>
      <c r="J102" s="123"/>
      <c r="K102" s="123"/>
      <c r="L102" s="123"/>
      <c r="M102" s="123"/>
      <c r="N102" s="375">
        <f>ROUND(N87*T102,2)</f>
        <v>0</v>
      </c>
      <c r="O102" s="455"/>
      <c r="P102" s="455"/>
      <c r="Q102" s="455"/>
      <c r="R102" s="356"/>
      <c r="S102" s="123"/>
      <c r="T102" s="360"/>
      <c r="U102" s="361" t="s">
        <v>47</v>
      </c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7" t="s">
        <v>140</v>
      </c>
      <c r="AZ102" s="126"/>
      <c r="BA102" s="126"/>
      <c r="BB102" s="126"/>
      <c r="BC102" s="126"/>
      <c r="BD102" s="126"/>
      <c r="BE102" s="128">
        <f t="shared" si="0"/>
        <v>0</v>
      </c>
      <c r="BF102" s="128">
        <f t="shared" si="1"/>
        <v>0</v>
      </c>
      <c r="BG102" s="128">
        <f t="shared" si="2"/>
        <v>0</v>
      </c>
      <c r="BH102" s="128">
        <f t="shared" si="3"/>
        <v>0</v>
      </c>
      <c r="BI102" s="128">
        <f t="shared" si="4"/>
        <v>0</v>
      </c>
      <c r="BJ102" s="127" t="s">
        <v>23</v>
      </c>
      <c r="BK102" s="126"/>
      <c r="BL102" s="126"/>
      <c r="BM102" s="126"/>
    </row>
    <row r="103" spans="2:18" s="1" customFormat="1" ht="13.5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</row>
    <row r="104" spans="2:18" s="1" customFormat="1" ht="29.25" customHeight="1">
      <c r="B104" s="30"/>
      <c r="C104" s="102" t="s">
        <v>95</v>
      </c>
      <c r="D104" s="173"/>
      <c r="E104" s="173"/>
      <c r="F104" s="173"/>
      <c r="G104" s="173"/>
      <c r="H104" s="173"/>
      <c r="I104" s="173"/>
      <c r="J104" s="173"/>
      <c r="K104" s="173"/>
      <c r="L104" s="370">
        <f>ROUND(SUM(N87+N96),2)</f>
        <v>0</v>
      </c>
      <c r="M104" s="438"/>
      <c r="N104" s="438"/>
      <c r="O104" s="438"/>
      <c r="P104" s="438"/>
      <c r="Q104" s="438"/>
      <c r="R104" s="32"/>
    </row>
    <row r="105" spans="2:18" s="1" customFormat="1" ht="6.75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6"/>
    </row>
    <row r="109" spans="2:18" s="1" customFormat="1" ht="6.75" customHeight="1"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spans="2:18" s="1" customFormat="1" ht="36.75" customHeight="1">
      <c r="B110" s="30"/>
      <c r="C110" s="399" t="s">
        <v>141</v>
      </c>
      <c r="D110" s="374"/>
      <c r="E110" s="374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4"/>
      <c r="R110" s="32"/>
    </row>
    <row r="111" spans="2:18" s="1" customFormat="1" ht="6.7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36.75" customHeight="1">
      <c r="B112" s="30"/>
      <c r="C112" s="64" t="s">
        <v>17</v>
      </c>
      <c r="D112" s="31"/>
      <c r="E112" s="31"/>
      <c r="F112" s="382" t="str">
        <f>F6</f>
        <v>SLZN - Praha 7 Strojnická 27 - stavební úpravy 6NP - vytápění</v>
      </c>
      <c r="G112" s="374"/>
      <c r="H112" s="374"/>
      <c r="I112" s="374"/>
      <c r="J112" s="374"/>
      <c r="K112" s="374"/>
      <c r="L112" s="374"/>
      <c r="M112" s="374"/>
      <c r="N112" s="374"/>
      <c r="O112" s="374"/>
      <c r="P112" s="374"/>
      <c r="Q112" s="31"/>
      <c r="R112" s="32"/>
    </row>
    <row r="113" spans="2:18" s="1" customFormat="1" ht="6.75" customHeight="1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18" s="1" customFormat="1" ht="18" customHeight="1">
      <c r="B114" s="30"/>
      <c r="C114" s="25" t="s">
        <v>24</v>
      </c>
      <c r="D114" s="31"/>
      <c r="E114" s="31"/>
      <c r="F114" s="23" t="str">
        <f>F8</f>
        <v>Praha 7</v>
      </c>
      <c r="G114" s="31"/>
      <c r="H114" s="31"/>
      <c r="I114" s="31"/>
      <c r="J114" s="31"/>
      <c r="K114" s="25" t="s">
        <v>26</v>
      </c>
      <c r="L114" s="31"/>
      <c r="M114" s="439">
        <f>IF(O8="","",O8)</f>
      </c>
      <c r="N114" s="374"/>
      <c r="O114" s="374"/>
      <c r="P114" s="374"/>
      <c r="Q114" s="31"/>
      <c r="R114" s="32"/>
    </row>
    <row r="115" spans="2:18" s="1" customFormat="1" ht="6.75" customHeight="1"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2"/>
    </row>
    <row r="116" spans="2:18" s="1" customFormat="1" ht="15">
      <c r="B116" s="30"/>
      <c r="C116" s="25" t="s">
        <v>29</v>
      </c>
      <c r="D116" s="31"/>
      <c r="E116" s="31"/>
      <c r="F116" s="23" t="str">
        <f>E11</f>
        <v>SLZN</v>
      </c>
      <c r="G116" s="31"/>
      <c r="H116" s="31"/>
      <c r="I116" s="31"/>
      <c r="J116" s="31"/>
      <c r="K116" s="25" t="s">
        <v>35</v>
      </c>
      <c r="L116" s="31"/>
      <c r="M116" s="405" t="str">
        <f>E17</f>
        <v>REINVEST spol. s r.p.</v>
      </c>
      <c r="N116" s="374"/>
      <c r="O116" s="374"/>
      <c r="P116" s="374"/>
      <c r="Q116" s="374"/>
      <c r="R116" s="32"/>
    </row>
    <row r="117" spans="2:18" s="1" customFormat="1" ht="14.25" customHeight="1">
      <c r="B117" s="30"/>
      <c r="C117" s="25" t="s">
        <v>33</v>
      </c>
      <c r="D117" s="31"/>
      <c r="E117" s="31"/>
      <c r="F117" s="23" t="str">
        <f>IF(E14="","",E14)</f>
        <v>Vyplň údaj</v>
      </c>
      <c r="G117" s="31"/>
      <c r="H117" s="31"/>
      <c r="I117" s="31"/>
      <c r="J117" s="31"/>
      <c r="K117" s="25" t="s">
        <v>38</v>
      </c>
      <c r="L117" s="31"/>
      <c r="M117" s="405" t="str">
        <f>E20</f>
        <v>REINVEST spol. s r.o.</v>
      </c>
      <c r="N117" s="374"/>
      <c r="O117" s="374"/>
      <c r="P117" s="374"/>
      <c r="Q117" s="374"/>
      <c r="R117" s="32"/>
    </row>
    <row r="118" spans="2:18" s="1" customFormat="1" ht="9.75" customHeight="1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27" s="8" customFormat="1" ht="29.25" customHeight="1">
      <c r="B119" s="132"/>
      <c r="C119" s="133" t="s">
        <v>142</v>
      </c>
      <c r="D119" s="172" t="s">
        <v>143</v>
      </c>
      <c r="E119" s="172" t="s">
        <v>64</v>
      </c>
      <c r="F119" s="433" t="s">
        <v>144</v>
      </c>
      <c r="G119" s="434"/>
      <c r="H119" s="434"/>
      <c r="I119" s="434"/>
      <c r="J119" s="172" t="s">
        <v>145</v>
      </c>
      <c r="K119" s="172" t="s">
        <v>146</v>
      </c>
      <c r="L119" s="435" t="s">
        <v>147</v>
      </c>
      <c r="M119" s="434"/>
      <c r="N119" s="433" t="s">
        <v>102</v>
      </c>
      <c r="O119" s="434"/>
      <c r="P119" s="434"/>
      <c r="Q119" s="436"/>
      <c r="R119" s="135"/>
      <c r="T119" s="71" t="s">
        <v>148</v>
      </c>
      <c r="U119" s="72" t="s">
        <v>46</v>
      </c>
      <c r="V119" s="72" t="s">
        <v>149</v>
      </c>
      <c r="W119" s="72" t="s">
        <v>150</v>
      </c>
      <c r="X119" s="72" t="s">
        <v>151</v>
      </c>
      <c r="Y119" s="72" t="s">
        <v>152</v>
      </c>
      <c r="Z119" s="72" t="s">
        <v>153</v>
      </c>
      <c r="AA119" s="73" t="s">
        <v>154</v>
      </c>
    </row>
    <row r="120" spans="2:63" s="1" customFormat="1" ht="29.25" customHeight="1">
      <c r="B120" s="30"/>
      <c r="C120" s="75" t="s">
        <v>99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423">
        <f>BK120</f>
        <v>0</v>
      </c>
      <c r="O120" s="424"/>
      <c r="P120" s="424"/>
      <c r="Q120" s="424"/>
      <c r="R120" s="32"/>
      <c r="T120" s="74"/>
      <c r="U120" s="169"/>
      <c r="V120" s="169"/>
      <c r="W120" s="136">
        <f>W121+W129+W171</f>
        <v>0</v>
      </c>
      <c r="X120" s="169"/>
      <c r="Y120" s="136">
        <f>Y121+Y129+Y171</f>
        <v>3.12997</v>
      </c>
      <c r="Z120" s="169"/>
      <c r="AA120" s="137">
        <f>AA121+AA129+AA171</f>
        <v>1.9384800000000002</v>
      </c>
      <c r="AT120" s="13" t="s">
        <v>81</v>
      </c>
      <c r="AU120" s="13" t="s">
        <v>104</v>
      </c>
      <c r="BK120" s="138">
        <f>BK121+BK129+BK171</f>
        <v>0</v>
      </c>
    </row>
    <row r="121" spans="2:63" s="9" customFormat="1" ht="36.75" customHeight="1">
      <c r="B121" s="139"/>
      <c r="C121" s="140"/>
      <c r="D121" s="141" t="s">
        <v>105</v>
      </c>
      <c r="E121" s="141"/>
      <c r="F121" s="141"/>
      <c r="G121" s="141"/>
      <c r="H121" s="141"/>
      <c r="I121" s="141"/>
      <c r="J121" s="141"/>
      <c r="K121" s="141"/>
      <c r="L121" s="141"/>
      <c r="M121" s="141"/>
      <c r="N121" s="425">
        <f>BK121</f>
        <v>0</v>
      </c>
      <c r="O121" s="426"/>
      <c r="P121" s="426"/>
      <c r="Q121" s="426"/>
      <c r="R121" s="142"/>
      <c r="T121" s="143"/>
      <c r="U121" s="140"/>
      <c r="V121" s="140"/>
      <c r="W121" s="144">
        <f>W122+W124</f>
        <v>0</v>
      </c>
      <c r="X121" s="140"/>
      <c r="Y121" s="144">
        <f>Y122+Y124</f>
        <v>0.28977</v>
      </c>
      <c r="Z121" s="140"/>
      <c r="AA121" s="145">
        <f>AA122+AA124</f>
        <v>0</v>
      </c>
      <c r="AR121" s="146" t="s">
        <v>23</v>
      </c>
      <c r="AT121" s="147" t="s">
        <v>81</v>
      </c>
      <c r="AU121" s="147" t="s">
        <v>82</v>
      </c>
      <c r="AY121" s="146" t="s">
        <v>155</v>
      </c>
      <c r="BK121" s="148">
        <f>BK122+BK124</f>
        <v>0</v>
      </c>
    </row>
    <row r="122" spans="2:63" s="9" customFormat="1" ht="19.5" customHeight="1">
      <c r="B122" s="139"/>
      <c r="C122" s="140"/>
      <c r="D122" s="149" t="s">
        <v>106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417">
        <f>BK122</f>
        <v>0</v>
      </c>
      <c r="O122" s="418"/>
      <c r="P122" s="418"/>
      <c r="Q122" s="418"/>
      <c r="R122" s="142"/>
      <c r="T122" s="143"/>
      <c r="U122" s="140"/>
      <c r="V122" s="140"/>
      <c r="W122" s="144">
        <f>W123</f>
        <v>0</v>
      </c>
      <c r="X122" s="140"/>
      <c r="Y122" s="144">
        <f>Y123</f>
        <v>0.28977</v>
      </c>
      <c r="Z122" s="140"/>
      <c r="AA122" s="145">
        <f>AA123</f>
        <v>0</v>
      </c>
      <c r="AR122" s="146" t="s">
        <v>23</v>
      </c>
      <c r="AT122" s="147" t="s">
        <v>81</v>
      </c>
      <c r="AU122" s="147" t="s">
        <v>23</v>
      </c>
      <c r="AY122" s="146" t="s">
        <v>155</v>
      </c>
      <c r="BK122" s="148">
        <f>BK123</f>
        <v>0</v>
      </c>
    </row>
    <row r="123" spans="2:65" s="1" customFormat="1" ht="20.25" customHeight="1">
      <c r="B123" s="355"/>
      <c r="C123" s="362" t="s">
        <v>23</v>
      </c>
      <c r="D123" s="362" t="s">
        <v>157</v>
      </c>
      <c r="E123" s="363" t="s">
        <v>1102</v>
      </c>
      <c r="F123" s="449" t="s">
        <v>1103</v>
      </c>
      <c r="G123" s="450"/>
      <c r="H123" s="450"/>
      <c r="I123" s="450"/>
      <c r="J123" s="364" t="s">
        <v>313</v>
      </c>
      <c r="K123" s="365">
        <v>1</v>
      </c>
      <c r="L123" s="421">
        <v>0</v>
      </c>
      <c r="M123" s="450"/>
      <c r="N123" s="451">
        <f>ROUND(L123*K123,2)</f>
        <v>0</v>
      </c>
      <c r="O123" s="450"/>
      <c r="P123" s="450"/>
      <c r="Q123" s="450"/>
      <c r="R123" s="356"/>
      <c r="T123" s="154" t="s">
        <v>21</v>
      </c>
      <c r="U123" s="39" t="s">
        <v>47</v>
      </c>
      <c r="V123" s="31"/>
      <c r="W123" s="155">
        <f>V123*K123</f>
        <v>0</v>
      </c>
      <c r="X123" s="155">
        <v>0.28977</v>
      </c>
      <c r="Y123" s="155">
        <f>X123*K123</f>
        <v>0.28977</v>
      </c>
      <c r="Z123" s="155">
        <v>0</v>
      </c>
      <c r="AA123" s="156">
        <f>Z123*K123</f>
        <v>0</v>
      </c>
      <c r="AR123" s="13" t="s">
        <v>161</v>
      </c>
      <c r="AT123" s="13" t="s">
        <v>157</v>
      </c>
      <c r="AU123" s="13" t="s">
        <v>97</v>
      </c>
      <c r="AY123" s="13" t="s">
        <v>155</v>
      </c>
      <c r="BE123" s="95">
        <f>IF(U123="základní",N123,0)</f>
        <v>0</v>
      </c>
      <c r="BF123" s="95">
        <f>IF(U123="snížená",N123,0)</f>
        <v>0</v>
      </c>
      <c r="BG123" s="95">
        <f>IF(U123="zákl. přenesená",N123,0)</f>
        <v>0</v>
      </c>
      <c r="BH123" s="95">
        <f>IF(U123="sníž. přenesená",N123,0)</f>
        <v>0</v>
      </c>
      <c r="BI123" s="95">
        <f>IF(U123="nulová",N123,0)</f>
        <v>0</v>
      </c>
      <c r="BJ123" s="13" t="s">
        <v>23</v>
      </c>
      <c r="BK123" s="95">
        <f>ROUND(L123*K123,2)</f>
        <v>0</v>
      </c>
      <c r="BL123" s="13" t="s">
        <v>161</v>
      </c>
      <c r="BM123" s="13" t="s">
        <v>1104</v>
      </c>
    </row>
    <row r="124" spans="2:63" s="9" customFormat="1" ht="29.25" customHeight="1">
      <c r="B124" s="139"/>
      <c r="C124" s="140"/>
      <c r="D124" s="149" t="s">
        <v>109</v>
      </c>
      <c r="E124" s="149"/>
      <c r="F124" s="149"/>
      <c r="G124" s="149"/>
      <c r="H124" s="149"/>
      <c r="I124" s="149"/>
      <c r="J124" s="149"/>
      <c r="K124" s="149"/>
      <c r="L124" s="149"/>
      <c r="M124" s="149"/>
      <c r="N124" s="412">
        <f>BK124</f>
        <v>0</v>
      </c>
      <c r="O124" s="413"/>
      <c r="P124" s="413"/>
      <c r="Q124" s="413"/>
      <c r="R124" s="142"/>
      <c r="T124" s="143"/>
      <c r="U124" s="140"/>
      <c r="V124" s="140"/>
      <c r="W124" s="144">
        <f>SUM(W125:W128)</f>
        <v>0</v>
      </c>
      <c r="X124" s="140"/>
      <c r="Y124" s="144">
        <f>SUM(Y125:Y128)</f>
        <v>0</v>
      </c>
      <c r="Z124" s="140"/>
      <c r="AA124" s="145">
        <f>SUM(AA125:AA128)</f>
        <v>0</v>
      </c>
      <c r="AR124" s="146" t="s">
        <v>23</v>
      </c>
      <c r="AT124" s="147" t="s">
        <v>81</v>
      </c>
      <c r="AU124" s="147" t="s">
        <v>23</v>
      </c>
      <c r="AY124" s="146" t="s">
        <v>155</v>
      </c>
      <c r="BK124" s="148">
        <f>SUM(BK125:BK128)</f>
        <v>0</v>
      </c>
    </row>
    <row r="125" spans="2:65" s="1" customFormat="1" ht="39.75" customHeight="1">
      <c r="B125" s="355"/>
      <c r="C125" s="362" t="s">
        <v>644</v>
      </c>
      <c r="D125" s="362" t="s">
        <v>157</v>
      </c>
      <c r="E125" s="363" t="s">
        <v>241</v>
      </c>
      <c r="F125" s="449" t="s">
        <v>242</v>
      </c>
      <c r="G125" s="450"/>
      <c r="H125" s="450"/>
      <c r="I125" s="450"/>
      <c r="J125" s="364" t="s">
        <v>243</v>
      </c>
      <c r="K125" s="365">
        <v>1.938</v>
      </c>
      <c r="L125" s="421">
        <v>0</v>
      </c>
      <c r="M125" s="450"/>
      <c r="N125" s="451">
        <f>ROUND(L125*K125,2)</f>
        <v>0</v>
      </c>
      <c r="O125" s="450"/>
      <c r="P125" s="450"/>
      <c r="Q125" s="450"/>
      <c r="R125" s="356"/>
      <c r="T125" s="154" t="s">
        <v>21</v>
      </c>
      <c r="U125" s="39" t="s">
        <v>47</v>
      </c>
      <c r="V125" s="31"/>
      <c r="W125" s="155">
        <f>V125*K125</f>
        <v>0</v>
      </c>
      <c r="X125" s="155">
        <v>0</v>
      </c>
      <c r="Y125" s="155">
        <f>X125*K125</f>
        <v>0</v>
      </c>
      <c r="Z125" s="155">
        <v>0</v>
      </c>
      <c r="AA125" s="156">
        <f>Z125*K125</f>
        <v>0</v>
      </c>
      <c r="AR125" s="13" t="s">
        <v>161</v>
      </c>
      <c r="AT125" s="13" t="s">
        <v>157</v>
      </c>
      <c r="AU125" s="13" t="s">
        <v>97</v>
      </c>
      <c r="AY125" s="13" t="s">
        <v>155</v>
      </c>
      <c r="BE125" s="95">
        <f>IF(U125="základní",N125,0)</f>
        <v>0</v>
      </c>
      <c r="BF125" s="95">
        <f>IF(U125="snížená",N125,0)</f>
        <v>0</v>
      </c>
      <c r="BG125" s="95">
        <f>IF(U125="zákl. přenesená",N125,0)</f>
        <v>0</v>
      </c>
      <c r="BH125" s="95">
        <f>IF(U125="sníž. přenesená",N125,0)</f>
        <v>0</v>
      </c>
      <c r="BI125" s="95">
        <f>IF(U125="nulová",N125,0)</f>
        <v>0</v>
      </c>
      <c r="BJ125" s="13" t="s">
        <v>23</v>
      </c>
      <c r="BK125" s="95">
        <f>ROUND(L125*K125,2)</f>
        <v>0</v>
      </c>
      <c r="BL125" s="13" t="s">
        <v>161</v>
      </c>
      <c r="BM125" s="13" t="s">
        <v>1363</v>
      </c>
    </row>
    <row r="126" spans="2:65" s="1" customFormat="1" ht="39.75" customHeight="1">
      <c r="B126" s="355"/>
      <c r="C126" s="362" t="s">
        <v>648</v>
      </c>
      <c r="D126" s="362" t="s">
        <v>157</v>
      </c>
      <c r="E126" s="363" t="s">
        <v>255</v>
      </c>
      <c r="F126" s="449" t="s">
        <v>256</v>
      </c>
      <c r="G126" s="450"/>
      <c r="H126" s="450"/>
      <c r="I126" s="450"/>
      <c r="J126" s="364" t="s">
        <v>243</v>
      </c>
      <c r="K126" s="365">
        <v>1.938</v>
      </c>
      <c r="L126" s="421">
        <v>0</v>
      </c>
      <c r="M126" s="450"/>
      <c r="N126" s="451">
        <f>ROUND(L126*K126,2)</f>
        <v>0</v>
      </c>
      <c r="O126" s="450"/>
      <c r="P126" s="450"/>
      <c r="Q126" s="450"/>
      <c r="R126" s="356"/>
      <c r="T126" s="154" t="s">
        <v>21</v>
      </c>
      <c r="U126" s="39" t="s">
        <v>47</v>
      </c>
      <c r="V126" s="31"/>
      <c r="W126" s="155">
        <f>V126*K126</f>
        <v>0</v>
      </c>
      <c r="X126" s="155">
        <v>0</v>
      </c>
      <c r="Y126" s="155">
        <f>X126*K126</f>
        <v>0</v>
      </c>
      <c r="Z126" s="155">
        <v>0</v>
      </c>
      <c r="AA126" s="156">
        <f>Z126*K126</f>
        <v>0</v>
      </c>
      <c r="AR126" s="13" t="s">
        <v>161</v>
      </c>
      <c r="AT126" s="13" t="s">
        <v>157</v>
      </c>
      <c r="AU126" s="13" t="s">
        <v>97</v>
      </c>
      <c r="AY126" s="13" t="s">
        <v>155</v>
      </c>
      <c r="BE126" s="95">
        <f>IF(U126="základní",N126,0)</f>
        <v>0</v>
      </c>
      <c r="BF126" s="95">
        <f>IF(U126="snížená",N126,0)</f>
        <v>0</v>
      </c>
      <c r="BG126" s="95">
        <f>IF(U126="zákl. přenesená",N126,0)</f>
        <v>0</v>
      </c>
      <c r="BH126" s="95">
        <f>IF(U126="sníž. přenesená",N126,0)</f>
        <v>0</v>
      </c>
      <c r="BI126" s="95">
        <f>IF(U126="nulová",N126,0)</f>
        <v>0</v>
      </c>
      <c r="BJ126" s="13" t="s">
        <v>23</v>
      </c>
      <c r="BK126" s="95">
        <f>ROUND(L126*K126,2)</f>
        <v>0</v>
      </c>
      <c r="BL126" s="13" t="s">
        <v>161</v>
      </c>
      <c r="BM126" s="13" t="s">
        <v>1364</v>
      </c>
    </row>
    <row r="127" spans="2:65" s="1" customFormat="1" ht="28.5" customHeight="1">
      <c r="B127" s="355"/>
      <c r="C127" s="362" t="s">
        <v>652</v>
      </c>
      <c r="D127" s="362" t="s">
        <v>157</v>
      </c>
      <c r="E127" s="363" t="s">
        <v>259</v>
      </c>
      <c r="F127" s="449" t="s">
        <v>260</v>
      </c>
      <c r="G127" s="450"/>
      <c r="H127" s="450"/>
      <c r="I127" s="450"/>
      <c r="J127" s="364" t="s">
        <v>243</v>
      </c>
      <c r="K127" s="365">
        <v>29.07</v>
      </c>
      <c r="L127" s="421">
        <v>0</v>
      </c>
      <c r="M127" s="450"/>
      <c r="N127" s="451">
        <f>ROUND(L127*K127,2)</f>
        <v>0</v>
      </c>
      <c r="O127" s="450"/>
      <c r="P127" s="450"/>
      <c r="Q127" s="450"/>
      <c r="R127" s="356"/>
      <c r="T127" s="154" t="s">
        <v>21</v>
      </c>
      <c r="U127" s="39" t="s">
        <v>47</v>
      </c>
      <c r="V127" s="31"/>
      <c r="W127" s="155">
        <f>V127*K127</f>
        <v>0</v>
      </c>
      <c r="X127" s="155">
        <v>0</v>
      </c>
      <c r="Y127" s="155">
        <f>X127*K127</f>
        <v>0</v>
      </c>
      <c r="Z127" s="155">
        <v>0</v>
      </c>
      <c r="AA127" s="156">
        <f>Z127*K127</f>
        <v>0</v>
      </c>
      <c r="AR127" s="13" t="s">
        <v>161</v>
      </c>
      <c r="AT127" s="13" t="s">
        <v>157</v>
      </c>
      <c r="AU127" s="13" t="s">
        <v>97</v>
      </c>
      <c r="AY127" s="13" t="s">
        <v>155</v>
      </c>
      <c r="BE127" s="95">
        <f>IF(U127="základní",N127,0)</f>
        <v>0</v>
      </c>
      <c r="BF127" s="95">
        <f>IF(U127="snížená",N127,0)</f>
        <v>0</v>
      </c>
      <c r="BG127" s="95">
        <f>IF(U127="zákl. přenesená",N127,0)</f>
        <v>0</v>
      </c>
      <c r="BH127" s="95">
        <f>IF(U127="sníž. přenesená",N127,0)</f>
        <v>0</v>
      </c>
      <c r="BI127" s="95">
        <f>IF(U127="nulová",N127,0)</f>
        <v>0</v>
      </c>
      <c r="BJ127" s="13" t="s">
        <v>23</v>
      </c>
      <c r="BK127" s="95">
        <f>ROUND(L127*K127,2)</f>
        <v>0</v>
      </c>
      <c r="BL127" s="13" t="s">
        <v>161</v>
      </c>
      <c r="BM127" s="13" t="s">
        <v>1365</v>
      </c>
    </row>
    <row r="128" spans="2:65" s="1" customFormat="1" ht="28.5" customHeight="1">
      <c r="B128" s="355"/>
      <c r="C128" s="362" t="s">
        <v>660</v>
      </c>
      <c r="D128" s="362" t="s">
        <v>157</v>
      </c>
      <c r="E128" s="363" t="s">
        <v>1366</v>
      </c>
      <c r="F128" s="449" t="s">
        <v>1367</v>
      </c>
      <c r="G128" s="450"/>
      <c r="H128" s="450"/>
      <c r="I128" s="450"/>
      <c r="J128" s="364" t="s">
        <v>243</v>
      </c>
      <c r="K128" s="365">
        <v>1.938</v>
      </c>
      <c r="L128" s="421">
        <v>0</v>
      </c>
      <c r="M128" s="450"/>
      <c r="N128" s="451">
        <f>ROUND(L128*K128,2)</f>
        <v>0</v>
      </c>
      <c r="O128" s="450"/>
      <c r="P128" s="450"/>
      <c r="Q128" s="450"/>
      <c r="R128" s="356"/>
      <c r="T128" s="154" t="s">
        <v>21</v>
      </c>
      <c r="U128" s="39" t="s">
        <v>47</v>
      </c>
      <c r="V128" s="31"/>
      <c r="W128" s="155">
        <f>V128*K128</f>
        <v>0</v>
      </c>
      <c r="X128" s="155">
        <v>0</v>
      </c>
      <c r="Y128" s="155">
        <f>X128*K128</f>
        <v>0</v>
      </c>
      <c r="Z128" s="155">
        <v>0</v>
      </c>
      <c r="AA128" s="156">
        <f>Z128*K128</f>
        <v>0</v>
      </c>
      <c r="AR128" s="13" t="s">
        <v>161</v>
      </c>
      <c r="AT128" s="13" t="s">
        <v>157</v>
      </c>
      <c r="AU128" s="13" t="s">
        <v>97</v>
      </c>
      <c r="AY128" s="13" t="s">
        <v>155</v>
      </c>
      <c r="BE128" s="95">
        <f>IF(U128="základní",N128,0)</f>
        <v>0</v>
      </c>
      <c r="BF128" s="95">
        <f>IF(U128="snížená",N128,0)</f>
        <v>0</v>
      </c>
      <c r="BG128" s="95">
        <f>IF(U128="zákl. přenesená",N128,0)</f>
        <v>0</v>
      </c>
      <c r="BH128" s="95">
        <f>IF(U128="sníž. přenesená",N128,0)</f>
        <v>0</v>
      </c>
      <c r="BI128" s="95">
        <f>IF(U128="nulová",N128,0)</f>
        <v>0</v>
      </c>
      <c r="BJ128" s="13" t="s">
        <v>23</v>
      </c>
      <c r="BK128" s="95">
        <f>ROUND(L128*K128,2)</f>
        <v>0</v>
      </c>
      <c r="BL128" s="13" t="s">
        <v>161</v>
      </c>
      <c r="BM128" s="13" t="s">
        <v>1368</v>
      </c>
    </row>
    <row r="129" spans="2:63" s="9" customFormat="1" ht="36.75" customHeight="1">
      <c r="B129" s="139"/>
      <c r="C129" s="140"/>
      <c r="D129" s="141" t="s">
        <v>110</v>
      </c>
      <c r="E129" s="141"/>
      <c r="F129" s="141"/>
      <c r="G129" s="141"/>
      <c r="H129" s="141"/>
      <c r="I129" s="141"/>
      <c r="J129" s="141"/>
      <c r="K129" s="141"/>
      <c r="L129" s="141"/>
      <c r="M129" s="141"/>
      <c r="N129" s="414">
        <f>BK129</f>
        <v>0</v>
      </c>
      <c r="O129" s="415"/>
      <c r="P129" s="415"/>
      <c r="Q129" s="415"/>
      <c r="R129" s="142"/>
      <c r="T129" s="143"/>
      <c r="U129" s="140"/>
      <c r="V129" s="140"/>
      <c r="W129" s="144">
        <f>W130+W135+W142</f>
        <v>0</v>
      </c>
      <c r="X129" s="140"/>
      <c r="Y129" s="144">
        <f>Y130+Y135+Y142</f>
        <v>2.8402000000000003</v>
      </c>
      <c r="Z129" s="140"/>
      <c r="AA129" s="145">
        <f>AA130+AA135+AA142</f>
        <v>1.9384800000000002</v>
      </c>
      <c r="AR129" s="146" t="s">
        <v>97</v>
      </c>
      <c r="AT129" s="147" t="s">
        <v>81</v>
      </c>
      <c r="AU129" s="147" t="s">
        <v>82</v>
      </c>
      <c r="AY129" s="146" t="s">
        <v>155</v>
      </c>
      <c r="BK129" s="148">
        <f>BK130+BK135+BK142</f>
        <v>0</v>
      </c>
    </row>
    <row r="130" spans="2:63" s="9" customFormat="1" ht="19.5" customHeight="1">
      <c r="B130" s="139"/>
      <c r="C130" s="140"/>
      <c r="D130" s="149" t="s">
        <v>1099</v>
      </c>
      <c r="E130" s="149"/>
      <c r="F130" s="149"/>
      <c r="G130" s="149"/>
      <c r="H130" s="149"/>
      <c r="I130" s="149"/>
      <c r="J130" s="149"/>
      <c r="K130" s="149"/>
      <c r="L130" s="149"/>
      <c r="M130" s="149"/>
      <c r="N130" s="417">
        <f>BK130</f>
        <v>0</v>
      </c>
      <c r="O130" s="418"/>
      <c r="P130" s="418"/>
      <c r="Q130" s="418"/>
      <c r="R130" s="142"/>
      <c r="T130" s="143"/>
      <c r="U130" s="140"/>
      <c r="V130" s="140"/>
      <c r="W130" s="144">
        <f>SUM(W131:W134)</f>
        <v>0</v>
      </c>
      <c r="X130" s="140"/>
      <c r="Y130" s="144">
        <f>SUM(Y131:Y134)</f>
        <v>0.08399999999999999</v>
      </c>
      <c r="Z130" s="140"/>
      <c r="AA130" s="145">
        <f>SUM(AA131:AA134)</f>
        <v>0.5676</v>
      </c>
      <c r="AR130" s="146" t="s">
        <v>97</v>
      </c>
      <c r="AT130" s="147" t="s">
        <v>81</v>
      </c>
      <c r="AU130" s="147" t="s">
        <v>23</v>
      </c>
      <c r="AY130" s="146" t="s">
        <v>155</v>
      </c>
      <c r="BK130" s="148">
        <f>SUM(BK131:BK134)</f>
        <v>0</v>
      </c>
    </row>
    <row r="131" spans="2:65" s="1" customFormat="1" ht="28.5" customHeight="1">
      <c r="B131" s="355"/>
      <c r="C131" s="362" t="s">
        <v>481</v>
      </c>
      <c r="D131" s="362" t="s">
        <v>157</v>
      </c>
      <c r="E131" s="363" t="s">
        <v>1369</v>
      </c>
      <c r="F131" s="449" t="s">
        <v>1370</v>
      </c>
      <c r="G131" s="450"/>
      <c r="H131" s="450"/>
      <c r="I131" s="450"/>
      <c r="J131" s="364" t="s">
        <v>248</v>
      </c>
      <c r="K131" s="365">
        <v>120</v>
      </c>
      <c r="L131" s="421">
        <v>0</v>
      </c>
      <c r="M131" s="450"/>
      <c r="N131" s="451">
        <f>ROUND(L131*K131,2)</f>
        <v>0</v>
      </c>
      <c r="O131" s="450"/>
      <c r="P131" s="450"/>
      <c r="Q131" s="450"/>
      <c r="R131" s="356"/>
      <c r="T131" s="154" t="s">
        <v>21</v>
      </c>
      <c r="U131" s="39" t="s">
        <v>47</v>
      </c>
      <c r="V131" s="31"/>
      <c r="W131" s="155">
        <f>V131*K131</f>
        <v>0</v>
      </c>
      <c r="X131" s="155">
        <v>5E-05</v>
      </c>
      <c r="Y131" s="155">
        <f>X131*K131</f>
        <v>0.006</v>
      </c>
      <c r="Z131" s="155">
        <v>0.00473</v>
      </c>
      <c r="AA131" s="156">
        <f>Z131*K131</f>
        <v>0.5676</v>
      </c>
      <c r="AR131" s="13" t="s">
        <v>240</v>
      </c>
      <c r="AT131" s="13" t="s">
        <v>157</v>
      </c>
      <c r="AU131" s="13" t="s">
        <v>97</v>
      </c>
      <c r="AY131" s="13" t="s">
        <v>155</v>
      </c>
      <c r="BE131" s="95">
        <f>IF(U131="základní",N131,0)</f>
        <v>0</v>
      </c>
      <c r="BF131" s="95">
        <f>IF(U131="snížená",N131,0)</f>
        <v>0</v>
      </c>
      <c r="BG131" s="95">
        <f>IF(U131="zákl. přenesená",N131,0)</f>
        <v>0</v>
      </c>
      <c r="BH131" s="95">
        <f>IF(U131="sníž. přenesená",N131,0)</f>
        <v>0</v>
      </c>
      <c r="BI131" s="95">
        <f>IF(U131="nulová",N131,0)</f>
        <v>0</v>
      </c>
      <c r="BJ131" s="13" t="s">
        <v>23</v>
      </c>
      <c r="BK131" s="95">
        <f>ROUND(L131*K131,2)</f>
        <v>0</v>
      </c>
      <c r="BL131" s="13" t="s">
        <v>240</v>
      </c>
      <c r="BM131" s="13" t="s">
        <v>1371</v>
      </c>
    </row>
    <row r="132" spans="2:65" s="1" customFormat="1" ht="20.25" customHeight="1">
      <c r="B132" s="355"/>
      <c r="C132" s="362" t="s">
        <v>269</v>
      </c>
      <c r="D132" s="362" t="s">
        <v>157</v>
      </c>
      <c r="E132" s="363" t="s">
        <v>1105</v>
      </c>
      <c r="F132" s="449" t="s">
        <v>1106</v>
      </c>
      <c r="G132" s="450"/>
      <c r="H132" s="450"/>
      <c r="I132" s="450"/>
      <c r="J132" s="364" t="s">
        <v>248</v>
      </c>
      <c r="K132" s="365">
        <v>120</v>
      </c>
      <c r="L132" s="421">
        <v>0</v>
      </c>
      <c r="M132" s="450"/>
      <c r="N132" s="451">
        <f>ROUND(L132*K132,2)</f>
        <v>0</v>
      </c>
      <c r="O132" s="450"/>
      <c r="P132" s="450"/>
      <c r="Q132" s="450"/>
      <c r="R132" s="356"/>
      <c r="T132" s="154" t="s">
        <v>21</v>
      </c>
      <c r="U132" s="39" t="s">
        <v>47</v>
      </c>
      <c r="V132" s="31"/>
      <c r="W132" s="155">
        <f>V132*K132</f>
        <v>0</v>
      </c>
      <c r="X132" s="155">
        <v>0.00047</v>
      </c>
      <c r="Y132" s="155">
        <f>X132*K132</f>
        <v>0.0564</v>
      </c>
      <c r="Z132" s="155">
        <v>0</v>
      </c>
      <c r="AA132" s="156">
        <f>Z132*K132</f>
        <v>0</v>
      </c>
      <c r="AR132" s="13" t="s">
        <v>240</v>
      </c>
      <c r="AT132" s="13" t="s">
        <v>157</v>
      </c>
      <c r="AU132" s="13" t="s">
        <v>97</v>
      </c>
      <c r="AY132" s="13" t="s">
        <v>155</v>
      </c>
      <c r="BE132" s="95">
        <f>IF(U132="základní",N132,0)</f>
        <v>0</v>
      </c>
      <c r="BF132" s="95">
        <f>IF(U132="snížená",N132,0)</f>
        <v>0</v>
      </c>
      <c r="BG132" s="95">
        <f>IF(U132="zákl. přenesená",N132,0)</f>
        <v>0</v>
      </c>
      <c r="BH132" s="95">
        <f>IF(U132="sníž. přenesená",N132,0)</f>
        <v>0</v>
      </c>
      <c r="BI132" s="95">
        <f>IF(U132="nulová",N132,0)</f>
        <v>0</v>
      </c>
      <c r="BJ132" s="13" t="s">
        <v>23</v>
      </c>
      <c r="BK132" s="95">
        <f>ROUND(L132*K132,2)</f>
        <v>0</v>
      </c>
      <c r="BL132" s="13" t="s">
        <v>240</v>
      </c>
      <c r="BM132" s="13" t="s">
        <v>1107</v>
      </c>
    </row>
    <row r="133" spans="2:65" s="1" customFormat="1" ht="28.5" customHeight="1">
      <c r="B133" s="355"/>
      <c r="C133" s="362" t="s">
        <v>304</v>
      </c>
      <c r="D133" s="362" t="s">
        <v>157</v>
      </c>
      <c r="E133" s="363" t="s">
        <v>1108</v>
      </c>
      <c r="F133" s="449" t="s">
        <v>1109</v>
      </c>
      <c r="G133" s="450"/>
      <c r="H133" s="450"/>
      <c r="I133" s="450"/>
      <c r="J133" s="364" t="s">
        <v>248</v>
      </c>
      <c r="K133" s="365">
        <v>120</v>
      </c>
      <c r="L133" s="421">
        <v>0</v>
      </c>
      <c r="M133" s="450"/>
      <c r="N133" s="451">
        <f>ROUND(L133*K133,2)</f>
        <v>0</v>
      </c>
      <c r="O133" s="450"/>
      <c r="P133" s="450"/>
      <c r="Q133" s="450"/>
      <c r="R133" s="356"/>
      <c r="T133" s="154" t="s">
        <v>21</v>
      </c>
      <c r="U133" s="39" t="s">
        <v>47</v>
      </c>
      <c r="V133" s="31"/>
      <c r="W133" s="155">
        <f>V133*K133</f>
        <v>0</v>
      </c>
      <c r="X133" s="155">
        <v>0</v>
      </c>
      <c r="Y133" s="155">
        <f>X133*K133</f>
        <v>0</v>
      </c>
      <c r="Z133" s="155">
        <v>0</v>
      </c>
      <c r="AA133" s="156">
        <f>Z133*K133</f>
        <v>0</v>
      </c>
      <c r="AR133" s="13" t="s">
        <v>240</v>
      </c>
      <c r="AT133" s="13" t="s">
        <v>157</v>
      </c>
      <c r="AU133" s="13" t="s">
        <v>97</v>
      </c>
      <c r="AY133" s="13" t="s">
        <v>155</v>
      </c>
      <c r="BE133" s="95">
        <f>IF(U133="základní",N133,0)</f>
        <v>0</v>
      </c>
      <c r="BF133" s="95">
        <f>IF(U133="snížená",N133,0)</f>
        <v>0</v>
      </c>
      <c r="BG133" s="95">
        <f>IF(U133="zákl. přenesená",N133,0)</f>
        <v>0</v>
      </c>
      <c r="BH133" s="95">
        <f>IF(U133="sníž. přenesená",N133,0)</f>
        <v>0</v>
      </c>
      <c r="BI133" s="95">
        <f>IF(U133="nulová",N133,0)</f>
        <v>0</v>
      </c>
      <c r="BJ133" s="13" t="s">
        <v>23</v>
      </c>
      <c r="BK133" s="95">
        <f>ROUND(L133*K133,2)</f>
        <v>0</v>
      </c>
      <c r="BL133" s="13" t="s">
        <v>240</v>
      </c>
      <c r="BM133" s="13" t="s">
        <v>1110</v>
      </c>
    </row>
    <row r="134" spans="2:65" s="1" customFormat="1" ht="28.5" customHeight="1">
      <c r="B134" s="355"/>
      <c r="C134" s="362" t="s">
        <v>179</v>
      </c>
      <c r="D134" s="362" t="s">
        <v>157</v>
      </c>
      <c r="E134" s="363" t="s">
        <v>1111</v>
      </c>
      <c r="F134" s="449" t="s">
        <v>1112</v>
      </c>
      <c r="G134" s="450"/>
      <c r="H134" s="450"/>
      <c r="I134" s="450"/>
      <c r="J134" s="364" t="s">
        <v>248</v>
      </c>
      <c r="K134" s="365">
        <v>120</v>
      </c>
      <c r="L134" s="421">
        <v>0</v>
      </c>
      <c r="M134" s="450"/>
      <c r="N134" s="451">
        <f>ROUND(L134*K134,2)</f>
        <v>0</v>
      </c>
      <c r="O134" s="450"/>
      <c r="P134" s="450"/>
      <c r="Q134" s="450"/>
      <c r="R134" s="356"/>
      <c r="T134" s="154" t="s">
        <v>21</v>
      </c>
      <c r="U134" s="39" t="s">
        <v>47</v>
      </c>
      <c r="V134" s="31"/>
      <c r="W134" s="155">
        <f>V134*K134</f>
        <v>0</v>
      </c>
      <c r="X134" s="155">
        <v>0.00018</v>
      </c>
      <c r="Y134" s="155">
        <f>X134*K134</f>
        <v>0.0216</v>
      </c>
      <c r="Z134" s="155">
        <v>0</v>
      </c>
      <c r="AA134" s="156">
        <f>Z134*K134</f>
        <v>0</v>
      </c>
      <c r="AR134" s="13" t="s">
        <v>240</v>
      </c>
      <c r="AT134" s="13" t="s">
        <v>157</v>
      </c>
      <c r="AU134" s="13" t="s">
        <v>97</v>
      </c>
      <c r="AY134" s="13" t="s">
        <v>155</v>
      </c>
      <c r="BE134" s="95">
        <f>IF(U134="základní",N134,0)</f>
        <v>0</v>
      </c>
      <c r="BF134" s="95">
        <f>IF(U134="snížená",N134,0)</f>
        <v>0</v>
      </c>
      <c r="BG134" s="95">
        <f>IF(U134="zákl. přenesená",N134,0)</f>
        <v>0</v>
      </c>
      <c r="BH134" s="95">
        <f>IF(U134="sníž. přenesená",N134,0)</f>
        <v>0</v>
      </c>
      <c r="BI134" s="95">
        <f>IF(U134="nulová",N134,0)</f>
        <v>0</v>
      </c>
      <c r="BJ134" s="13" t="s">
        <v>23</v>
      </c>
      <c r="BK134" s="95">
        <f>ROUND(L134*K134,2)</f>
        <v>0</v>
      </c>
      <c r="BL134" s="13" t="s">
        <v>240</v>
      </c>
      <c r="BM134" s="13" t="s">
        <v>1113</v>
      </c>
    </row>
    <row r="135" spans="2:63" s="9" customFormat="1" ht="29.25" customHeight="1">
      <c r="B135" s="139"/>
      <c r="C135" s="140"/>
      <c r="D135" s="149" t="s">
        <v>1100</v>
      </c>
      <c r="E135" s="149"/>
      <c r="F135" s="149"/>
      <c r="G135" s="149"/>
      <c r="H135" s="149"/>
      <c r="I135" s="149"/>
      <c r="J135" s="149"/>
      <c r="K135" s="149"/>
      <c r="L135" s="149"/>
      <c r="M135" s="149"/>
      <c r="N135" s="412">
        <f>BK135</f>
        <v>0</v>
      </c>
      <c r="O135" s="413"/>
      <c r="P135" s="413"/>
      <c r="Q135" s="413"/>
      <c r="R135" s="142"/>
      <c r="T135" s="143"/>
      <c r="U135" s="140"/>
      <c r="V135" s="140"/>
      <c r="W135" s="144">
        <f>SUM(W136:W141)</f>
        <v>0</v>
      </c>
      <c r="X135" s="140"/>
      <c r="Y135" s="144">
        <f>SUM(Y136:Y141)</f>
        <v>0.07806</v>
      </c>
      <c r="Z135" s="140"/>
      <c r="AA135" s="145">
        <f>SUM(AA136:AA141)</f>
        <v>0</v>
      </c>
      <c r="AR135" s="146" t="s">
        <v>97</v>
      </c>
      <c r="AT135" s="147" t="s">
        <v>81</v>
      </c>
      <c r="AU135" s="147" t="s">
        <v>23</v>
      </c>
      <c r="AY135" s="146" t="s">
        <v>155</v>
      </c>
      <c r="BK135" s="148">
        <f>SUM(BK136:BK141)</f>
        <v>0</v>
      </c>
    </row>
    <row r="136" spans="2:65" s="1" customFormat="1" ht="28.5" customHeight="1">
      <c r="B136" s="355"/>
      <c r="C136" s="362" t="s">
        <v>748</v>
      </c>
      <c r="D136" s="362" t="s">
        <v>157</v>
      </c>
      <c r="E136" s="363" t="s">
        <v>1114</v>
      </c>
      <c r="F136" s="449" t="s">
        <v>1115</v>
      </c>
      <c r="G136" s="450"/>
      <c r="H136" s="450"/>
      <c r="I136" s="450"/>
      <c r="J136" s="364" t="s">
        <v>218</v>
      </c>
      <c r="K136" s="365">
        <v>36</v>
      </c>
      <c r="L136" s="421">
        <v>0</v>
      </c>
      <c r="M136" s="450"/>
      <c r="N136" s="451">
        <f aca="true" t="shared" si="5" ref="N136:N141">ROUND(L136*K136,2)</f>
        <v>0</v>
      </c>
      <c r="O136" s="450"/>
      <c r="P136" s="450"/>
      <c r="Q136" s="450"/>
      <c r="R136" s="356"/>
      <c r="T136" s="154" t="s">
        <v>21</v>
      </c>
      <c r="U136" s="39" t="s">
        <v>47</v>
      </c>
      <c r="V136" s="31"/>
      <c r="W136" s="155">
        <f aca="true" t="shared" si="6" ref="W136:W141">V136*K136</f>
        <v>0</v>
      </c>
      <c r="X136" s="155">
        <v>0.00026</v>
      </c>
      <c r="Y136" s="155">
        <f aca="true" t="shared" si="7" ref="Y136:Y141">X136*K136</f>
        <v>0.009359999999999999</v>
      </c>
      <c r="Z136" s="155">
        <v>0</v>
      </c>
      <c r="AA136" s="156">
        <f aca="true" t="shared" si="8" ref="AA136:AA141">Z136*K136</f>
        <v>0</v>
      </c>
      <c r="AR136" s="13" t="s">
        <v>240</v>
      </c>
      <c r="AT136" s="13" t="s">
        <v>157</v>
      </c>
      <c r="AU136" s="13" t="s">
        <v>97</v>
      </c>
      <c r="AY136" s="13" t="s">
        <v>155</v>
      </c>
      <c r="BE136" s="95">
        <f aca="true" t="shared" si="9" ref="BE136:BE141">IF(U136="základní",N136,0)</f>
        <v>0</v>
      </c>
      <c r="BF136" s="95">
        <f aca="true" t="shared" si="10" ref="BF136:BF141">IF(U136="snížená",N136,0)</f>
        <v>0</v>
      </c>
      <c r="BG136" s="95">
        <f aca="true" t="shared" si="11" ref="BG136:BG141">IF(U136="zákl. přenesená",N136,0)</f>
        <v>0</v>
      </c>
      <c r="BH136" s="95">
        <f aca="true" t="shared" si="12" ref="BH136:BH141">IF(U136="sníž. přenesená",N136,0)</f>
        <v>0</v>
      </c>
      <c r="BI136" s="95">
        <f aca="true" t="shared" si="13" ref="BI136:BI141">IF(U136="nulová",N136,0)</f>
        <v>0</v>
      </c>
      <c r="BJ136" s="13" t="s">
        <v>23</v>
      </c>
      <c r="BK136" s="95">
        <f aca="true" t="shared" si="14" ref="BK136:BK141">ROUND(L136*K136,2)</f>
        <v>0</v>
      </c>
      <c r="BL136" s="13" t="s">
        <v>240</v>
      </c>
      <c r="BM136" s="13" t="s">
        <v>1116</v>
      </c>
    </row>
    <row r="137" spans="2:65" s="1" customFormat="1" ht="28.5" customHeight="1">
      <c r="B137" s="355"/>
      <c r="C137" s="362" t="s">
        <v>752</v>
      </c>
      <c r="D137" s="362" t="s">
        <v>157</v>
      </c>
      <c r="E137" s="363" t="s">
        <v>1117</v>
      </c>
      <c r="F137" s="449" t="s">
        <v>1118</v>
      </c>
      <c r="G137" s="450"/>
      <c r="H137" s="450"/>
      <c r="I137" s="450"/>
      <c r="J137" s="364" t="s">
        <v>218</v>
      </c>
      <c r="K137" s="365">
        <v>62</v>
      </c>
      <c r="L137" s="421">
        <v>0</v>
      </c>
      <c r="M137" s="450"/>
      <c r="N137" s="451">
        <f t="shared" si="5"/>
        <v>0</v>
      </c>
      <c r="O137" s="450"/>
      <c r="P137" s="450"/>
      <c r="Q137" s="450"/>
      <c r="R137" s="356"/>
      <c r="T137" s="154" t="s">
        <v>21</v>
      </c>
      <c r="U137" s="39" t="s">
        <v>47</v>
      </c>
      <c r="V137" s="31"/>
      <c r="W137" s="155">
        <f t="shared" si="6"/>
        <v>0</v>
      </c>
      <c r="X137" s="155">
        <v>0.00034</v>
      </c>
      <c r="Y137" s="155">
        <f t="shared" si="7"/>
        <v>0.02108</v>
      </c>
      <c r="Z137" s="155">
        <v>0</v>
      </c>
      <c r="AA137" s="156">
        <f t="shared" si="8"/>
        <v>0</v>
      </c>
      <c r="AR137" s="13" t="s">
        <v>240</v>
      </c>
      <c r="AT137" s="13" t="s">
        <v>157</v>
      </c>
      <c r="AU137" s="13" t="s">
        <v>97</v>
      </c>
      <c r="AY137" s="13" t="s">
        <v>155</v>
      </c>
      <c r="BE137" s="95">
        <f t="shared" si="9"/>
        <v>0</v>
      </c>
      <c r="BF137" s="95">
        <f t="shared" si="10"/>
        <v>0</v>
      </c>
      <c r="BG137" s="95">
        <f t="shared" si="11"/>
        <v>0</v>
      </c>
      <c r="BH137" s="95">
        <f t="shared" si="12"/>
        <v>0</v>
      </c>
      <c r="BI137" s="95">
        <f t="shared" si="13"/>
        <v>0</v>
      </c>
      <c r="BJ137" s="13" t="s">
        <v>23</v>
      </c>
      <c r="BK137" s="95">
        <f t="shared" si="14"/>
        <v>0</v>
      </c>
      <c r="BL137" s="13" t="s">
        <v>240</v>
      </c>
      <c r="BM137" s="13" t="s">
        <v>1119</v>
      </c>
    </row>
    <row r="138" spans="2:65" s="1" customFormat="1" ht="28.5" customHeight="1">
      <c r="B138" s="355"/>
      <c r="C138" s="362" t="s">
        <v>97</v>
      </c>
      <c r="D138" s="362" t="s">
        <v>157</v>
      </c>
      <c r="E138" s="363" t="s">
        <v>1120</v>
      </c>
      <c r="F138" s="449" t="s">
        <v>1121</v>
      </c>
      <c r="G138" s="450"/>
      <c r="H138" s="450"/>
      <c r="I138" s="450"/>
      <c r="J138" s="364" t="s">
        <v>218</v>
      </c>
      <c r="K138" s="365">
        <v>98</v>
      </c>
      <c r="L138" s="421">
        <v>0</v>
      </c>
      <c r="M138" s="450"/>
      <c r="N138" s="451">
        <f t="shared" si="5"/>
        <v>0</v>
      </c>
      <c r="O138" s="450"/>
      <c r="P138" s="450"/>
      <c r="Q138" s="450"/>
      <c r="R138" s="356"/>
      <c r="T138" s="154" t="s">
        <v>21</v>
      </c>
      <c r="U138" s="39" t="s">
        <v>47</v>
      </c>
      <c r="V138" s="31"/>
      <c r="W138" s="155">
        <f t="shared" si="6"/>
        <v>0</v>
      </c>
      <c r="X138" s="155">
        <v>0.00014</v>
      </c>
      <c r="Y138" s="155">
        <f t="shared" si="7"/>
        <v>0.01372</v>
      </c>
      <c r="Z138" s="155">
        <v>0</v>
      </c>
      <c r="AA138" s="156">
        <f t="shared" si="8"/>
        <v>0</v>
      </c>
      <c r="AR138" s="13" t="s">
        <v>240</v>
      </c>
      <c r="AT138" s="13" t="s">
        <v>157</v>
      </c>
      <c r="AU138" s="13" t="s">
        <v>97</v>
      </c>
      <c r="AY138" s="13" t="s">
        <v>155</v>
      </c>
      <c r="BE138" s="95">
        <f t="shared" si="9"/>
        <v>0</v>
      </c>
      <c r="BF138" s="95">
        <f t="shared" si="10"/>
        <v>0</v>
      </c>
      <c r="BG138" s="95">
        <f t="shared" si="11"/>
        <v>0</v>
      </c>
      <c r="BH138" s="95">
        <f t="shared" si="12"/>
        <v>0</v>
      </c>
      <c r="BI138" s="95">
        <f t="shared" si="13"/>
        <v>0</v>
      </c>
      <c r="BJ138" s="13" t="s">
        <v>23</v>
      </c>
      <c r="BK138" s="95">
        <f t="shared" si="14"/>
        <v>0</v>
      </c>
      <c r="BL138" s="13" t="s">
        <v>240</v>
      </c>
      <c r="BM138" s="13" t="s">
        <v>1122</v>
      </c>
    </row>
    <row r="139" spans="2:65" s="1" customFormat="1" ht="28.5" customHeight="1">
      <c r="B139" s="355"/>
      <c r="C139" s="362" t="s">
        <v>343</v>
      </c>
      <c r="D139" s="362" t="s">
        <v>157</v>
      </c>
      <c r="E139" s="363" t="s">
        <v>1123</v>
      </c>
      <c r="F139" s="449" t="s">
        <v>1124</v>
      </c>
      <c r="G139" s="450"/>
      <c r="H139" s="450"/>
      <c r="I139" s="450"/>
      <c r="J139" s="364" t="s">
        <v>218</v>
      </c>
      <c r="K139" s="365">
        <v>36</v>
      </c>
      <c r="L139" s="421">
        <v>0</v>
      </c>
      <c r="M139" s="450"/>
      <c r="N139" s="451">
        <f t="shared" si="5"/>
        <v>0</v>
      </c>
      <c r="O139" s="450"/>
      <c r="P139" s="450"/>
      <c r="Q139" s="450"/>
      <c r="R139" s="356"/>
      <c r="T139" s="154" t="s">
        <v>21</v>
      </c>
      <c r="U139" s="39" t="s">
        <v>47</v>
      </c>
      <c r="V139" s="31"/>
      <c r="W139" s="155">
        <f t="shared" si="6"/>
        <v>0</v>
      </c>
      <c r="X139" s="155">
        <v>0.00027</v>
      </c>
      <c r="Y139" s="155">
        <f t="shared" si="7"/>
        <v>0.00972</v>
      </c>
      <c r="Z139" s="155">
        <v>0</v>
      </c>
      <c r="AA139" s="156">
        <f t="shared" si="8"/>
        <v>0</v>
      </c>
      <c r="AR139" s="13" t="s">
        <v>240</v>
      </c>
      <c r="AT139" s="13" t="s">
        <v>157</v>
      </c>
      <c r="AU139" s="13" t="s">
        <v>97</v>
      </c>
      <c r="AY139" s="13" t="s">
        <v>155</v>
      </c>
      <c r="BE139" s="95">
        <f t="shared" si="9"/>
        <v>0</v>
      </c>
      <c r="BF139" s="95">
        <f t="shared" si="10"/>
        <v>0</v>
      </c>
      <c r="BG139" s="95">
        <f t="shared" si="11"/>
        <v>0</v>
      </c>
      <c r="BH139" s="95">
        <f t="shared" si="12"/>
        <v>0</v>
      </c>
      <c r="BI139" s="95">
        <f t="shared" si="13"/>
        <v>0</v>
      </c>
      <c r="BJ139" s="13" t="s">
        <v>23</v>
      </c>
      <c r="BK139" s="95">
        <f t="shared" si="14"/>
        <v>0</v>
      </c>
      <c r="BL139" s="13" t="s">
        <v>240</v>
      </c>
      <c r="BM139" s="13" t="s">
        <v>1125</v>
      </c>
    </row>
    <row r="140" spans="2:65" s="1" customFormat="1" ht="28.5" customHeight="1">
      <c r="B140" s="355"/>
      <c r="C140" s="362" t="s">
        <v>462</v>
      </c>
      <c r="D140" s="362" t="s">
        <v>157</v>
      </c>
      <c r="E140" s="363" t="s">
        <v>1126</v>
      </c>
      <c r="F140" s="449" t="s">
        <v>1127</v>
      </c>
      <c r="G140" s="450"/>
      <c r="H140" s="450"/>
      <c r="I140" s="450"/>
      <c r="J140" s="364" t="s">
        <v>218</v>
      </c>
      <c r="K140" s="365">
        <v>62</v>
      </c>
      <c r="L140" s="421">
        <v>0</v>
      </c>
      <c r="M140" s="450"/>
      <c r="N140" s="451">
        <f t="shared" si="5"/>
        <v>0</v>
      </c>
      <c r="O140" s="450"/>
      <c r="P140" s="450"/>
      <c r="Q140" s="450"/>
      <c r="R140" s="356"/>
      <c r="T140" s="154" t="s">
        <v>21</v>
      </c>
      <c r="U140" s="39" t="s">
        <v>47</v>
      </c>
      <c r="V140" s="31"/>
      <c r="W140" s="155">
        <f t="shared" si="6"/>
        <v>0</v>
      </c>
      <c r="X140" s="155">
        <v>0.00039</v>
      </c>
      <c r="Y140" s="155">
        <f t="shared" si="7"/>
        <v>0.02418</v>
      </c>
      <c r="Z140" s="155">
        <v>0</v>
      </c>
      <c r="AA140" s="156">
        <f t="shared" si="8"/>
        <v>0</v>
      </c>
      <c r="AR140" s="13" t="s">
        <v>240</v>
      </c>
      <c r="AT140" s="13" t="s">
        <v>157</v>
      </c>
      <c r="AU140" s="13" t="s">
        <v>97</v>
      </c>
      <c r="AY140" s="13" t="s">
        <v>155</v>
      </c>
      <c r="BE140" s="95">
        <f t="shared" si="9"/>
        <v>0</v>
      </c>
      <c r="BF140" s="95">
        <f t="shared" si="10"/>
        <v>0</v>
      </c>
      <c r="BG140" s="95">
        <f t="shared" si="11"/>
        <v>0</v>
      </c>
      <c r="BH140" s="95">
        <f t="shared" si="12"/>
        <v>0</v>
      </c>
      <c r="BI140" s="95">
        <f t="shared" si="13"/>
        <v>0</v>
      </c>
      <c r="BJ140" s="13" t="s">
        <v>23</v>
      </c>
      <c r="BK140" s="95">
        <f t="shared" si="14"/>
        <v>0</v>
      </c>
      <c r="BL140" s="13" t="s">
        <v>240</v>
      </c>
      <c r="BM140" s="13" t="s">
        <v>1128</v>
      </c>
    </row>
    <row r="141" spans="2:65" s="1" customFormat="1" ht="28.5" customHeight="1">
      <c r="B141" s="355"/>
      <c r="C141" s="362" t="s">
        <v>391</v>
      </c>
      <c r="D141" s="362" t="s">
        <v>157</v>
      </c>
      <c r="E141" s="363" t="s">
        <v>1129</v>
      </c>
      <c r="F141" s="449" t="s">
        <v>1130</v>
      </c>
      <c r="G141" s="450"/>
      <c r="H141" s="450"/>
      <c r="I141" s="450"/>
      <c r="J141" s="364" t="s">
        <v>374</v>
      </c>
      <c r="K141" s="161">
        <v>0</v>
      </c>
      <c r="L141" s="421">
        <v>0</v>
      </c>
      <c r="M141" s="450"/>
      <c r="N141" s="451">
        <f t="shared" si="5"/>
        <v>0</v>
      </c>
      <c r="O141" s="450"/>
      <c r="P141" s="450"/>
      <c r="Q141" s="450"/>
      <c r="R141" s="356"/>
      <c r="T141" s="154" t="s">
        <v>21</v>
      </c>
      <c r="U141" s="39" t="s">
        <v>47</v>
      </c>
      <c r="V141" s="31"/>
      <c r="W141" s="155">
        <f t="shared" si="6"/>
        <v>0</v>
      </c>
      <c r="X141" s="155">
        <v>0</v>
      </c>
      <c r="Y141" s="155">
        <f t="shared" si="7"/>
        <v>0</v>
      </c>
      <c r="Z141" s="155">
        <v>0</v>
      </c>
      <c r="AA141" s="156">
        <f t="shared" si="8"/>
        <v>0</v>
      </c>
      <c r="AR141" s="13" t="s">
        <v>161</v>
      </c>
      <c r="AT141" s="13" t="s">
        <v>157</v>
      </c>
      <c r="AU141" s="13" t="s">
        <v>97</v>
      </c>
      <c r="AY141" s="13" t="s">
        <v>155</v>
      </c>
      <c r="BE141" s="95">
        <f t="shared" si="9"/>
        <v>0</v>
      </c>
      <c r="BF141" s="95">
        <f t="shared" si="10"/>
        <v>0</v>
      </c>
      <c r="BG141" s="95">
        <f t="shared" si="11"/>
        <v>0</v>
      </c>
      <c r="BH141" s="95">
        <f t="shared" si="12"/>
        <v>0</v>
      </c>
      <c r="BI141" s="95">
        <f t="shared" si="13"/>
        <v>0</v>
      </c>
      <c r="BJ141" s="13" t="s">
        <v>23</v>
      </c>
      <c r="BK141" s="95">
        <f t="shared" si="14"/>
        <v>0</v>
      </c>
      <c r="BL141" s="13" t="s">
        <v>161</v>
      </c>
      <c r="BM141" s="13" t="s">
        <v>1131</v>
      </c>
    </row>
    <row r="142" spans="2:63" s="9" customFormat="1" ht="29.25" customHeight="1">
      <c r="B142" s="139"/>
      <c r="C142" s="140"/>
      <c r="D142" s="149" t="s">
        <v>1101</v>
      </c>
      <c r="E142" s="149"/>
      <c r="F142" s="149"/>
      <c r="G142" s="149"/>
      <c r="H142" s="149"/>
      <c r="I142" s="149"/>
      <c r="J142" s="149"/>
      <c r="K142" s="149"/>
      <c r="L142" s="149"/>
      <c r="M142" s="149"/>
      <c r="N142" s="412">
        <f>BK142</f>
        <v>0</v>
      </c>
      <c r="O142" s="413"/>
      <c r="P142" s="413"/>
      <c r="Q142" s="413"/>
      <c r="R142" s="142"/>
      <c r="T142" s="143"/>
      <c r="U142" s="140"/>
      <c r="V142" s="140"/>
      <c r="W142" s="144">
        <f>SUM(W143:W170)</f>
        <v>0</v>
      </c>
      <c r="X142" s="140"/>
      <c r="Y142" s="144">
        <f>SUM(Y143:Y170)</f>
        <v>2.6781400000000004</v>
      </c>
      <c r="Z142" s="140"/>
      <c r="AA142" s="145">
        <f>SUM(AA143:AA170)</f>
        <v>1.37088</v>
      </c>
      <c r="AR142" s="146" t="s">
        <v>97</v>
      </c>
      <c r="AT142" s="147" t="s">
        <v>81</v>
      </c>
      <c r="AU142" s="147" t="s">
        <v>23</v>
      </c>
      <c r="AY142" s="146" t="s">
        <v>155</v>
      </c>
      <c r="BK142" s="148">
        <f>SUM(BK143:BK170)</f>
        <v>0</v>
      </c>
    </row>
    <row r="143" spans="2:65" s="1" customFormat="1" ht="28.5" customHeight="1">
      <c r="B143" s="355"/>
      <c r="C143" s="362" t="s">
        <v>473</v>
      </c>
      <c r="D143" s="362" t="s">
        <v>157</v>
      </c>
      <c r="E143" s="363" t="s">
        <v>1372</v>
      </c>
      <c r="F143" s="449" t="s">
        <v>1373</v>
      </c>
      <c r="G143" s="450"/>
      <c r="H143" s="450"/>
      <c r="I143" s="450"/>
      <c r="J143" s="364" t="s">
        <v>160</v>
      </c>
      <c r="K143" s="365">
        <v>57.6</v>
      </c>
      <c r="L143" s="421">
        <v>0</v>
      </c>
      <c r="M143" s="450"/>
      <c r="N143" s="451">
        <f aca="true" t="shared" si="15" ref="N143:N170">ROUND(L143*K143,2)</f>
        <v>0</v>
      </c>
      <c r="O143" s="450"/>
      <c r="P143" s="450"/>
      <c r="Q143" s="450"/>
      <c r="R143" s="356"/>
      <c r="T143" s="154" t="s">
        <v>21</v>
      </c>
      <c r="U143" s="39" t="s">
        <v>47</v>
      </c>
      <c r="V143" s="31"/>
      <c r="W143" s="155">
        <f aca="true" t="shared" si="16" ref="W143:W170">V143*K143</f>
        <v>0</v>
      </c>
      <c r="X143" s="155">
        <v>0</v>
      </c>
      <c r="Y143" s="155">
        <f aca="true" t="shared" si="17" ref="Y143:Y170">X143*K143</f>
        <v>0</v>
      </c>
      <c r="Z143" s="155">
        <v>0.0238</v>
      </c>
      <c r="AA143" s="156">
        <f aca="true" t="shared" si="18" ref="AA143:AA170">Z143*K143</f>
        <v>1.37088</v>
      </c>
      <c r="AR143" s="13" t="s">
        <v>240</v>
      </c>
      <c r="AT143" s="13" t="s">
        <v>157</v>
      </c>
      <c r="AU143" s="13" t="s">
        <v>97</v>
      </c>
      <c r="AY143" s="13" t="s">
        <v>155</v>
      </c>
      <c r="BE143" s="95">
        <f aca="true" t="shared" si="19" ref="BE143:BE170">IF(U143="základní",N143,0)</f>
        <v>0</v>
      </c>
      <c r="BF143" s="95">
        <f aca="true" t="shared" si="20" ref="BF143:BF170">IF(U143="snížená",N143,0)</f>
        <v>0</v>
      </c>
      <c r="BG143" s="95">
        <f aca="true" t="shared" si="21" ref="BG143:BG170">IF(U143="zákl. přenesená",N143,0)</f>
        <v>0</v>
      </c>
      <c r="BH143" s="95">
        <f aca="true" t="shared" si="22" ref="BH143:BH170">IF(U143="sníž. přenesená",N143,0)</f>
        <v>0</v>
      </c>
      <c r="BI143" s="95">
        <f aca="true" t="shared" si="23" ref="BI143:BI170">IF(U143="nulová",N143,0)</f>
        <v>0</v>
      </c>
      <c r="BJ143" s="13" t="s">
        <v>23</v>
      </c>
      <c r="BK143" s="95">
        <f aca="true" t="shared" si="24" ref="BK143:BK170">ROUND(L143*K143,2)</f>
        <v>0</v>
      </c>
      <c r="BL143" s="13" t="s">
        <v>240</v>
      </c>
      <c r="BM143" s="13" t="s">
        <v>1374</v>
      </c>
    </row>
    <row r="144" spans="2:65" s="1" customFormat="1" ht="28.5" customHeight="1">
      <c r="B144" s="355"/>
      <c r="C144" s="362" t="s">
        <v>380</v>
      </c>
      <c r="D144" s="362" t="s">
        <v>157</v>
      </c>
      <c r="E144" s="363" t="s">
        <v>1132</v>
      </c>
      <c r="F144" s="449" t="s">
        <v>1133</v>
      </c>
      <c r="G144" s="450"/>
      <c r="H144" s="450"/>
      <c r="I144" s="450"/>
      <c r="J144" s="364" t="s">
        <v>218</v>
      </c>
      <c r="K144" s="365">
        <v>1</v>
      </c>
      <c r="L144" s="421">
        <v>0</v>
      </c>
      <c r="M144" s="450"/>
      <c r="N144" s="451">
        <f t="shared" si="15"/>
        <v>0</v>
      </c>
      <c r="O144" s="450"/>
      <c r="P144" s="450"/>
      <c r="Q144" s="450"/>
      <c r="R144" s="356"/>
      <c r="T144" s="154" t="s">
        <v>21</v>
      </c>
      <c r="U144" s="39" t="s">
        <v>47</v>
      </c>
      <c r="V144" s="31"/>
      <c r="W144" s="155">
        <f t="shared" si="16"/>
        <v>0</v>
      </c>
      <c r="X144" s="155">
        <v>0.0122</v>
      </c>
      <c r="Y144" s="155">
        <f t="shared" si="17"/>
        <v>0.0122</v>
      </c>
      <c r="Z144" s="155">
        <v>0</v>
      </c>
      <c r="AA144" s="156">
        <f t="shared" si="18"/>
        <v>0</v>
      </c>
      <c r="AR144" s="13" t="s">
        <v>240</v>
      </c>
      <c r="AT144" s="13" t="s">
        <v>157</v>
      </c>
      <c r="AU144" s="13" t="s">
        <v>97</v>
      </c>
      <c r="AY144" s="13" t="s">
        <v>155</v>
      </c>
      <c r="BE144" s="95">
        <f t="shared" si="19"/>
        <v>0</v>
      </c>
      <c r="BF144" s="95">
        <f t="shared" si="20"/>
        <v>0</v>
      </c>
      <c r="BG144" s="95">
        <f t="shared" si="21"/>
        <v>0</v>
      </c>
      <c r="BH144" s="95">
        <f t="shared" si="22"/>
        <v>0</v>
      </c>
      <c r="BI144" s="95">
        <f t="shared" si="23"/>
        <v>0</v>
      </c>
      <c r="BJ144" s="13" t="s">
        <v>23</v>
      </c>
      <c r="BK144" s="95">
        <f t="shared" si="24"/>
        <v>0</v>
      </c>
      <c r="BL144" s="13" t="s">
        <v>240</v>
      </c>
      <c r="BM144" s="13" t="s">
        <v>1134</v>
      </c>
    </row>
    <row r="145" spans="2:65" s="1" customFormat="1" ht="28.5" customHeight="1">
      <c r="B145" s="355"/>
      <c r="C145" s="362" t="s">
        <v>403</v>
      </c>
      <c r="D145" s="362" t="s">
        <v>157</v>
      </c>
      <c r="E145" s="363" t="s">
        <v>1135</v>
      </c>
      <c r="F145" s="449" t="s">
        <v>1136</v>
      </c>
      <c r="G145" s="450"/>
      <c r="H145" s="450"/>
      <c r="I145" s="450"/>
      <c r="J145" s="364" t="s">
        <v>218</v>
      </c>
      <c r="K145" s="365">
        <v>1</v>
      </c>
      <c r="L145" s="421">
        <v>0</v>
      </c>
      <c r="M145" s="450"/>
      <c r="N145" s="451">
        <f t="shared" si="15"/>
        <v>0</v>
      </c>
      <c r="O145" s="450"/>
      <c r="P145" s="450"/>
      <c r="Q145" s="450"/>
      <c r="R145" s="356"/>
      <c r="T145" s="154" t="s">
        <v>21</v>
      </c>
      <c r="U145" s="39" t="s">
        <v>47</v>
      </c>
      <c r="V145" s="31"/>
      <c r="W145" s="155">
        <f t="shared" si="16"/>
        <v>0</v>
      </c>
      <c r="X145" s="155">
        <v>0.01295</v>
      </c>
      <c r="Y145" s="155">
        <f t="shared" si="17"/>
        <v>0.01295</v>
      </c>
      <c r="Z145" s="155">
        <v>0</v>
      </c>
      <c r="AA145" s="156">
        <f t="shared" si="18"/>
        <v>0</v>
      </c>
      <c r="AR145" s="13" t="s">
        <v>240</v>
      </c>
      <c r="AT145" s="13" t="s">
        <v>157</v>
      </c>
      <c r="AU145" s="13" t="s">
        <v>97</v>
      </c>
      <c r="AY145" s="13" t="s">
        <v>155</v>
      </c>
      <c r="BE145" s="95">
        <f t="shared" si="19"/>
        <v>0</v>
      </c>
      <c r="BF145" s="95">
        <f t="shared" si="20"/>
        <v>0</v>
      </c>
      <c r="BG145" s="95">
        <f t="shared" si="21"/>
        <v>0</v>
      </c>
      <c r="BH145" s="95">
        <f t="shared" si="22"/>
        <v>0</v>
      </c>
      <c r="BI145" s="95">
        <f t="shared" si="23"/>
        <v>0</v>
      </c>
      <c r="BJ145" s="13" t="s">
        <v>23</v>
      </c>
      <c r="BK145" s="95">
        <f t="shared" si="24"/>
        <v>0</v>
      </c>
      <c r="BL145" s="13" t="s">
        <v>240</v>
      </c>
      <c r="BM145" s="13" t="s">
        <v>1137</v>
      </c>
    </row>
    <row r="146" spans="2:65" s="1" customFormat="1" ht="28.5" customHeight="1">
      <c r="B146" s="355"/>
      <c r="C146" s="362" t="s">
        <v>207</v>
      </c>
      <c r="D146" s="362" t="s">
        <v>157</v>
      </c>
      <c r="E146" s="363" t="s">
        <v>1138</v>
      </c>
      <c r="F146" s="449" t="s">
        <v>1139</v>
      </c>
      <c r="G146" s="450"/>
      <c r="H146" s="450"/>
      <c r="I146" s="450"/>
      <c r="J146" s="364" t="s">
        <v>218</v>
      </c>
      <c r="K146" s="365">
        <v>1</v>
      </c>
      <c r="L146" s="421">
        <v>0</v>
      </c>
      <c r="M146" s="450"/>
      <c r="N146" s="451">
        <f t="shared" si="15"/>
        <v>0</v>
      </c>
      <c r="O146" s="450"/>
      <c r="P146" s="450"/>
      <c r="Q146" s="450"/>
      <c r="R146" s="356"/>
      <c r="T146" s="154" t="s">
        <v>21</v>
      </c>
      <c r="U146" s="39" t="s">
        <v>47</v>
      </c>
      <c r="V146" s="31"/>
      <c r="W146" s="155">
        <f t="shared" si="16"/>
        <v>0</v>
      </c>
      <c r="X146" s="155">
        <v>0.0151</v>
      </c>
      <c r="Y146" s="155">
        <f t="shared" si="17"/>
        <v>0.0151</v>
      </c>
      <c r="Z146" s="155">
        <v>0</v>
      </c>
      <c r="AA146" s="156">
        <f t="shared" si="18"/>
        <v>0</v>
      </c>
      <c r="AR146" s="13" t="s">
        <v>240</v>
      </c>
      <c r="AT146" s="13" t="s">
        <v>157</v>
      </c>
      <c r="AU146" s="13" t="s">
        <v>97</v>
      </c>
      <c r="AY146" s="13" t="s">
        <v>155</v>
      </c>
      <c r="BE146" s="95">
        <f t="shared" si="19"/>
        <v>0</v>
      </c>
      <c r="BF146" s="95">
        <f t="shared" si="20"/>
        <v>0</v>
      </c>
      <c r="BG146" s="95">
        <f t="shared" si="21"/>
        <v>0</v>
      </c>
      <c r="BH146" s="95">
        <f t="shared" si="22"/>
        <v>0</v>
      </c>
      <c r="BI146" s="95">
        <f t="shared" si="23"/>
        <v>0</v>
      </c>
      <c r="BJ146" s="13" t="s">
        <v>23</v>
      </c>
      <c r="BK146" s="95">
        <f t="shared" si="24"/>
        <v>0</v>
      </c>
      <c r="BL146" s="13" t="s">
        <v>240</v>
      </c>
      <c r="BM146" s="13" t="s">
        <v>1140</v>
      </c>
    </row>
    <row r="147" spans="2:65" s="1" customFormat="1" ht="28.5" customHeight="1">
      <c r="B147" s="355"/>
      <c r="C147" s="362" t="s">
        <v>211</v>
      </c>
      <c r="D147" s="362" t="s">
        <v>157</v>
      </c>
      <c r="E147" s="363" t="s">
        <v>1141</v>
      </c>
      <c r="F147" s="449" t="s">
        <v>1142</v>
      </c>
      <c r="G147" s="450"/>
      <c r="H147" s="450"/>
      <c r="I147" s="450"/>
      <c r="J147" s="364" t="s">
        <v>218</v>
      </c>
      <c r="K147" s="365">
        <v>2</v>
      </c>
      <c r="L147" s="421">
        <v>0</v>
      </c>
      <c r="M147" s="450"/>
      <c r="N147" s="451">
        <f t="shared" si="15"/>
        <v>0</v>
      </c>
      <c r="O147" s="450"/>
      <c r="P147" s="450"/>
      <c r="Q147" s="450"/>
      <c r="R147" s="356"/>
      <c r="T147" s="154" t="s">
        <v>21</v>
      </c>
      <c r="U147" s="39" t="s">
        <v>47</v>
      </c>
      <c r="V147" s="31"/>
      <c r="W147" s="155">
        <f t="shared" si="16"/>
        <v>0</v>
      </c>
      <c r="X147" s="155">
        <v>0.0194</v>
      </c>
      <c r="Y147" s="155">
        <f t="shared" si="17"/>
        <v>0.0388</v>
      </c>
      <c r="Z147" s="155">
        <v>0</v>
      </c>
      <c r="AA147" s="156">
        <f t="shared" si="18"/>
        <v>0</v>
      </c>
      <c r="AR147" s="13" t="s">
        <v>240</v>
      </c>
      <c r="AT147" s="13" t="s">
        <v>157</v>
      </c>
      <c r="AU147" s="13" t="s">
        <v>97</v>
      </c>
      <c r="AY147" s="13" t="s">
        <v>155</v>
      </c>
      <c r="BE147" s="95">
        <f t="shared" si="19"/>
        <v>0</v>
      </c>
      <c r="BF147" s="95">
        <f t="shared" si="20"/>
        <v>0</v>
      </c>
      <c r="BG147" s="95">
        <f t="shared" si="21"/>
        <v>0</v>
      </c>
      <c r="BH147" s="95">
        <f t="shared" si="22"/>
        <v>0</v>
      </c>
      <c r="BI147" s="95">
        <f t="shared" si="23"/>
        <v>0</v>
      </c>
      <c r="BJ147" s="13" t="s">
        <v>23</v>
      </c>
      <c r="BK147" s="95">
        <f t="shared" si="24"/>
        <v>0</v>
      </c>
      <c r="BL147" s="13" t="s">
        <v>240</v>
      </c>
      <c r="BM147" s="13" t="s">
        <v>1143</v>
      </c>
    </row>
    <row r="148" spans="2:65" s="1" customFormat="1" ht="28.5" customHeight="1">
      <c r="B148" s="355"/>
      <c r="C148" s="362" t="s">
        <v>198</v>
      </c>
      <c r="D148" s="362" t="s">
        <v>157</v>
      </c>
      <c r="E148" s="363" t="s">
        <v>1144</v>
      </c>
      <c r="F148" s="449" t="s">
        <v>1145</v>
      </c>
      <c r="G148" s="450"/>
      <c r="H148" s="450"/>
      <c r="I148" s="450"/>
      <c r="J148" s="364" t="s">
        <v>218</v>
      </c>
      <c r="K148" s="365">
        <v>4</v>
      </c>
      <c r="L148" s="421">
        <v>0</v>
      </c>
      <c r="M148" s="450"/>
      <c r="N148" s="451">
        <f t="shared" si="15"/>
        <v>0</v>
      </c>
      <c r="O148" s="450"/>
      <c r="P148" s="450"/>
      <c r="Q148" s="450"/>
      <c r="R148" s="356"/>
      <c r="T148" s="154" t="s">
        <v>21</v>
      </c>
      <c r="U148" s="39" t="s">
        <v>47</v>
      </c>
      <c r="V148" s="31"/>
      <c r="W148" s="155">
        <f t="shared" si="16"/>
        <v>0</v>
      </c>
      <c r="X148" s="155">
        <v>0.0237</v>
      </c>
      <c r="Y148" s="155">
        <f t="shared" si="17"/>
        <v>0.0948</v>
      </c>
      <c r="Z148" s="155">
        <v>0</v>
      </c>
      <c r="AA148" s="156">
        <f t="shared" si="18"/>
        <v>0</v>
      </c>
      <c r="AR148" s="13" t="s">
        <v>240</v>
      </c>
      <c r="AT148" s="13" t="s">
        <v>157</v>
      </c>
      <c r="AU148" s="13" t="s">
        <v>97</v>
      </c>
      <c r="AY148" s="13" t="s">
        <v>155</v>
      </c>
      <c r="BE148" s="95">
        <f t="shared" si="19"/>
        <v>0</v>
      </c>
      <c r="BF148" s="95">
        <f t="shared" si="20"/>
        <v>0</v>
      </c>
      <c r="BG148" s="95">
        <f t="shared" si="21"/>
        <v>0</v>
      </c>
      <c r="BH148" s="95">
        <f t="shared" si="22"/>
        <v>0</v>
      </c>
      <c r="BI148" s="95">
        <f t="shared" si="23"/>
        <v>0</v>
      </c>
      <c r="BJ148" s="13" t="s">
        <v>23</v>
      </c>
      <c r="BK148" s="95">
        <f t="shared" si="24"/>
        <v>0</v>
      </c>
      <c r="BL148" s="13" t="s">
        <v>240</v>
      </c>
      <c r="BM148" s="13" t="s">
        <v>1146</v>
      </c>
    </row>
    <row r="149" spans="2:65" s="1" customFormat="1" ht="28.5" customHeight="1">
      <c r="B149" s="355"/>
      <c r="C149" s="362" t="s">
        <v>27</v>
      </c>
      <c r="D149" s="362" t="s">
        <v>157</v>
      </c>
      <c r="E149" s="363" t="s">
        <v>1147</v>
      </c>
      <c r="F149" s="449" t="s">
        <v>1148</v>
      </c>
      <c r="G149" s="450"/>
      <c r="H149" s="450"/>
      <c r="I149" s="450"/>
      <c r="J149" s="364" t="s">
        <v>218</v>
      </c>
      <c r="K149" s="365">
        <v>16</v>
      </c>
      <c r="L149" s="421">
        <v>0</v>
      </c>
      <c r="M149" s="450"/>
      <c r="N149" s="451">
        <f t="shared" si="15"/>
        <v>0</v>
      </c>
      <c r="O149" s="450"/>
      <c r="P149" s="450"/>
      <c r="Q149" s="450"/>
      <c r="R149" s="356"/>
      <c r="T149" s="154" t="s">
        <v>21</v>
      </c>
      <c r="U149" s="39" t="s">
        <v>47</v>
      </c>
      <c r="V149" s="31"/>
      <c r="W149" s="155">
        <f t="shared" si="16"/>
        <v>0</v>
      </c>
      <c r="X149" s="155">
        <v>0.0252</v>
      </c>
      <c r="Y149" s="155">
        <f t="shared" si="17"/>
        <v>0.4032</v>
      </c>
      <c r="Z149" s="155">
        <v>0</v>
      </c>
      <c r="AA149" s="156">
        <f t="shared" si="18"/>
        <v>0</v>
      </c>
      <c r="AR149" s="13" t="s">
        <v>240</v>
      </c>
      <c r="AT149" s="13" t="s">
        <v>157</v>
      </c>
      <c r="AU149" s="13" t="s">
        <v>97</v>
      </c>
      <c r="AY149" s="13" t="s">
        <v>155</v>
      </c>
      <c r="BE149" s="95">
        <f t="shared" si="19"/>
        <v>0</v>
      </c>
      <c r="BF149" s="95">
        <f t="shared" si="20"/>
        <v>0</v>
      </c>
      <c r="BG149" s="95">
        <f t="shared" si="21"/>
        <v>0</v>
      </c>
      <c r="BH149" s="95">
        <f t="shared" si="22"/>
        <v>0</v>
      </c>
      <c r="BI149" s="95">
        <f t="shared" si="23"/>
        <v>0</v>
      </c>
      <c r="BJ149" s="13" t="s">
        <v>23</v>
      </c>
      <c r="BK149" s="95">
        <f t="shared" si="24"/>
        <v>0</v>
      </c>
      <c r="BL149" s="13" t="s">
        <v>240</v>
      </c>
      <c r="BM149" s="13" t="s">
        <v>1149</v>
      </c>
    </row>
    <row r="150" spans="2:65" s="1" customFormat="1" ht="28.5" customHeight="1">
      <c r="B150" s="355"/>
      <c r="C150" s="362" t="s">
        <v>704</v>
      </c>
      <c r="D150" s="362" t="s">
        <v>157</v>
      </c>
      <c r="E150" s="363" t="s">
        <v>1150</v>
      </c>
      <c r="F150" s="449" t="s">
        <v>1151</v>
      </c>
      <c r="G150" s="450"/>
      <c r="H150" s="450"/>
      <c r="I150" s="450"/>
      <c r="J150" s="364" t="s">
        <v>218</v>
      </c>
      <c r="K150" s="365">
        <v>18</v>
      </c>
      <c r="L150" s="421">
        <v>0</v>
      </c>
      <c r="M150" s="450"/>
      <c r="N150" s="451">
        <f t="shared" si="15"/>
        <v>0</v>
      </c>
      <c r="O150" s="450"/>
      <c r="P150" s="450"/>
      <c r="Q150" s="450"/>
      <c r="R150" s="356"/>
      <c r="T150" s="154" t="s">
        <v>21</v>
      </c>
      <c r="U150" s="39" t="s">
        <v>47</v>
      </c>
      <c r="V150" s="31"/>
      <c r="W150" s="155">
        <f t="shared" si="16"/>
        <v>0</v>
      </c>
      <c r="X150" s="155">
        <v>0.028</v>
      </c>
      <c r="Y150" s="155">
        <f t="shared" si="17"/>
        <v>0.504</v>
      </c>
      <c r="Z150" s="155">
        <v>0</v>
      </c>
      <c r="AA150" s="156">
        <f t="shared" si="18"/>
        <v>0</v>
      </c>
      <c r="AR150" s="13" t="s">
        <v>240</v>
      </c>
      <c r="AT150" s="13" t="s">
        <v>157</v>
      </c>
      <c r="AU150" s="13" t="s">
        <v>97</v>
      </c>
      <c r="AY150" s="13" t="s">
        <v>155</v>
      </c>
      <c r="BE150" s="95">
        <f t="shared" si="19"/>
        <v>0</v>
      </c>
      <c r="BF150" s="95">
        <f t="shared" si="20"/>
        <v>0</v>
      </c>
      <c r="BG150" s="95">
        <f t="shared" si="21"/>
        <v>0</v>
      </c>
      <c r="BH150" s="95">
        <f t="shared" si="22"/>
        <v>0</v>
      </c>
      <c r="BI150" s="95">
        <f t="shared" si="23"/>
        <v>0</v>
      </c>
      <c r="BJ150" s="13" t="s">
        <v>23</v>
      </c>
      <c r="BK150" s="95">
        <f t="shared" si="24"/>
        <v>0</v>
      </c>
      <c r="BL150" s="13" t="s">
        <v>240</v>
      </c>
      <c r="BM150" s="13" t="s">
        <v>1152</v>
      </c>
    </row>
    <row r="151" spans="2:65" s="1" customFormat="1" ht="28.5" customHeight="1">
      <c r="B151" s="355"/>
      <c r="C151" s="362" t="s">
        <v>676</v>
      </c>
      <c r="D151" s="362" t="s">
        <v>157</v>
      </c>
      <c r="E151" s="363" t="s">
        <v>1153</v>
      </c>
      <c r="F151" s="449" t="s">
        <v>1154</v>
      </c>
      <c r="G151" s="450"/>
      <c r="H151" s="450"/>
      <c r="I151" s="450"/>
      <c r="J151" s="364" t="s">
        <v>218</v>
      </c>
      <c r="K151" s="365">
        <v>8</v>
      </c>
      <c r="L151" s="421">
        <v>0</v>
      </c>
      <c r="M151" s="450"/>
      <c r="N151" s="451">
        <f t="shared" si="15"/>
        <v>0</v>
      </c>
      <c r="O151" s="450"/>
      <c r="P151" s="450"/>
      <c r="Q151" s="450"/>
      <c r="R151" s="356"/>
      <c r="T151" s="154" t="s">
        <v>21</v>
      </c>
      <c r="U151" s="39" t="s">
        <v>47</v>
      </c>
      <c r="V151" s="31"/>
      <c r="W151" s="155">
        <f t="shared" si="16"/>
        <v>0</v>
      </c>
      <c r="X151" s="155">
        <v>0.0323</v>
      </c>
      <c r="Y151" s="155">
        <f t="shared" si="17"/>
        <v>0.2584</v>
      </c>
      <c r="Z151" s="155">
        <v>0</v>
      </c>
      <c r="AA151" s="156">
        <f t="shared" si="18"/>
        <v>0</v>
      </c>
      <c r="AR151" s="13" t="s">
        <v>240</v>
      </c>
      <c r="AT151" s="13" t="s">
        <v>157</v>
      </c>
      <c r="AU151" s="13" t="s">
        <v>97</v>
      </c>
      <c r="AY151" s="13" t="s">
        <v>155</v>
      </c>
      <c r="BE151" s="95">
        <f t="shared" si="19"/>
        <v>0</v>
      </c>
      <c r="BF151" s="95">
        <f t="shared" si="20"/>
        <v>0</v>
      </c>
      <c r="BG151" s="95">
        <f t="shared" si="21"/>
        <v>0</v>
      </c>
      <c r="BH151" s="95">
        <f t="shared" si="22"/>
        <v>0</v>
      </c>
      <c r="BI151" s="95">
        <f t="shared" si="23"/>
        <v>0</v>
      </c>
      <c r="BJ151" s="13" t="s">
        <v>23</v>
      </c>
      <c r="BK151" s="95">
        <f t="shared" si="24"/>
        <v>0</v>
      </c>
      <c r="BL151" s="13" t="s">
        <v>240</v>
      </c>
      <c r="BM151" s="13" t="s">
        <v>1155</v>
      </c>
    </row>
    <row r="152" spans="2:65" s="1" customFormat="1" ht="28.5" customHeight="1">
      <c r="B152" s="355"/>
      <c r="C152" s="362" t="s">
        <v>202</v>
      </c>
      <c r="D152" s="362" t="s">
        <v>157</v>
      </c>
      <c r="E152" s="363" t="s">
        <v>1156</v>
      </c>
      <c r="F152" s="449" t="s">
        <v>1157</v>
      </c>
      <c r="G152" s="450"/>
      <c r="H152" s="450"/>
      <c r="I152" s="450"/>
      <c r="J152" s="364" t="s">
        <v>218</v>
      </c>
      <c r="K152" s="365">
        <v>1</v>
      </c>
      <c r="L152" s="421">
        <v>0</v>
      </c>
      <c r="M152" s="450"/>
      <c r="N152" s="451">
        <f t="shared" si="15"/>
        <v>0</v>
      </c>
      <c r="O152" s="450"/>
      <c r="P152" s="450"/>
      <c r="Q152" s="450"/>
      <c r="R152" s="356"/>
      <c r="T152" s="154" t="s">
        <v>21</v>
      </c>
      <c r="U152" s="39" t="s">
        <v>47</v>
      </c>
      <c r="V152" s="31"/>
      <c r="W152" s="155">
        <f t="shared" si="16"/>
        <v>0</v>
      </c>
      <c r="X152" s="155">
        <v>0.0366</v>
      </c>
      <c r="Y152" s="155">
        <f t="shared" si="17"/>
        <v>0.0366</v>
      </c>
      <c r="Z152" s="155">
        <v>0</v>
      </c>
      <c r="AA152" s="156">
        <f t="shared" si="18"/>
        <v>0</v>
      </c>
      <c r="AR152" s="13" t="s">
        <v>240</v>
      </c>
      <c r="AT152" s="13" t="s">
        <v>157</v>
      </c>
      <c r="AU152" s="13" t="s">
        <v>97</v>
      </c>
      <c r="AY152" s="13" t="s">
        <v>155</v>
      </c>
      <c r="BE152" s="95">
        <f t="shared" si="19"/>
        <v>0</v>
      </c>
      <c r="BF152" s="95">
        <f t="shared" si="20"/>
        <v>0</v>
      </c>
      <c r="BG152" s="95">
        <f t="shared" si="21"/>
        <v>0</v>
      </c>
      <c r="BH152" s="95">
        <f t="shared" si="22"/>
        <v>0</v>
      </c>
      <c r="BI152" s="95">
        <f t="shared" si="23"/>
        <v>0</v>
      </c>
      <c r="BJ152" s="13" t="s">
        <v>23</v>
      </c>
      <c r="BK152" s="95">
        <f t="shared" si="24"/>
        <v>0</v>
      </c>
      <c r="BL152" s="13" t="s">
        <v>240</v>
      </c>
      <c r="BM152" s="13" t="s">
        <v>1158</v>
      </c>
    </row>
    <row r="153" spans="2:65" s="1" customFormat="1" ht="28.5" customHeight="1">
      <c r="B153" s="355"/>
      <c r="C153" s="362" t="s">
        <v>292</v>
      </c>
      <c r="D153" s="362" t="s">
        <v>157</v>
      </c>
      <c r="E153" s="363" t="s">
        <v>1159</v>
      </c>
      <c r="F153" s="449" t="s">
        <v>1160</v>
      </c>
      <c r="G153" s="450"/>
      <c r="H153" s="450"/>
      <c r="I153" s="450"/>
      <c r="J153" s="364" t="s">
        <v>218</v>
      </c>
      <c r="K153" s="365">
        <v>1</v>
      </c>
      <c r="L153" s="421">
        <v>0</v>
      </c>
      <c r="M153" s="450"/>
      <c r="N153" s="451">
        <f t="shared" si="15"/>
        <v>0</v>
      </c>
      <c r="O153" s="450"/>
      <c r="P153" s="450"/>
      <c r="Q153" s="450"/>
      <c r="R153" s="356"/>
      <c r="T153" s="154" t="s">
        <v>21</v>
      </c>
      <c r="U153" s="39" t="s">
        <v>47</v>
      </c>
      <c r="V153" s="31"/>
      <c r="W153" s="155">
        <f t="shared" si="16"/>
        <v>0</v>
      </c>
      <c r="X153" s="155">
        <v>0.01654</v>
      </c>
      <c r="Y153" s="155">
        <f t="shared" si="17"/>
        <v>0.01654</v>
      </c>
      <c r="Z153" s="155">
        <v>0</v>
      </c>
      <c r="AA153" s="156">
        <f t="shared" si="18"/>
        <v>0</v>
      </c>
      <c r="AR153" s="13" t="s">
        <v>240</v>
      </c>
      <c r="AT153" s="13" t="s">
        <v>157</v>
      </c>
      <c r="AU153" s="13" t="s">
        <v>97</v>
      </c>
      <c r="AY153" s="13" t="s">
        <v>155</v>
      </c>
      <c r="BE153" s="95">
        <f t="shared" si="19"/>
        <v>0</v>
      </c>
      <c r="BF153" s="95">
        <f t="shared" si="20"/>
        <v>0</v>
      </c>
      <c r="BG153" s="95">
        <f t="shared" si="21"/>
        <v>0</v>
      </c>
      <c r="BH153" s="95">
        <f t="shared" si="22"/>
        <v>0</v>
      </c>
      <c r="BI153" s="95">
        <f t="shared" si="23"/>
        <v>0</v>
      </c>
      <c r="BJ153" s="13" t="s">
        <v>23</v>
      </c>
      <c r="BK153" s="95">
        <f t="shared" si="24"/>
        <v>0</v>
      </c>
      <c r="BL153" s="13" t="s">
        <v>240</v>
      </c>
      <c r="BM153" s="13" t="s">
        <v>1161</v>
      </c>
    </row>
    <row r="154" spans="2:65" s="1" customFormat="1" ht="28.5" customHeight="1">
      <c r="B154" s="355"/>
      <c r="C154" s="362" t="s">
        <v>9</v>
      </c>
      <c r="D154" s="362" t="s">
        <v>157</v>
      </c>
      <c r="E154" s="363" t="s">
        <v>1162</v>
      </c>
      <c r="F154" s="449" t="s">
        <v>1163</v>
      </c>
      <c r="G154" s="450"/>
      <c r="H154" s="450"/>
      <c r="I154" s="450"/>
      <c r="J154" s="364" t="s">
        <v>218</v>
      </c>
      <c r="K154" s="365">
        <v>5</v>
      </c>
      <c r="L154" s="421">
        <v>0</v>
      </c>
      <c r="M154" s="450"/>
      <c r="N154" s="451">
        <f t="shared" si="15"/>
        <v>0</v>
      </c>
      <c r="O154" s="450"/>
      <c r="P154" s="450"/>
      <c r="Q154" s="450"/>
      <c r="R154" s="356"/>
      <c r="T154" s="154" t="s">
        <v>21</v>
      </c>
      <c r="U154" s="39" t="s">
        <v>47</v>
      </c>
      <c r="V154" s="31"/>
      <c r="W154" s="155">
        <f t="shared" si="16"/>
        <v>0</v>
      </c>
      <c r="X154" s="155">
        <v>0.0261</v>
      </c>
      <c r="Y154" s="155">
        <f t="shared" si="17"/>
        <v>0.1305</v>
      </c>
      <c r="Z154" s="155">
        <v>0</v>
      </c>
      <c r="AA154" s="156">
        <f t="shared" si="18"/>
        <v>0</v>
      </c>
      <c r="AR154" s="13" t="s">
        <v>240</v>
      </c>
      <c r="AT154" s="13" t="s">
        <v>157</v>
      </c>
      <c r="AU154" s="13" t="s">
        <v>97</v>
      </c>
      <c r="AY154" s="13" t="s">
        <v>155</v>
      </c>
      <c r="BE154" s="95">
        <f t="shared" si="19"/>
        <v>0</v>
      </c>
      <c r="BF154" s="95">
        <f t="shared" si="20"/>
        <v>0</v>
      </c>
      <c r="BG154" s="95">
        <f t="shared" si="21"/>
        <v>0</v>
      </c>
      <c r="BH154" s="95">
        <f t="shared" si="22"/>
        <v>0</v>
      </c>
      <c r="BI154" s="95">
        <f t="shared" si="23"/>
        <v>0</v>
      </c>
      <c r="BJ154" s="13" t="s">
        <v>23</v>
      </c>
      <c r="BK154" s="95">
        <f t="shared" si="24"/>
        <v>0</v>
      </c>
      <c r="BL154" s="13" t="s">
        <v>240</v>
      </c>
      <c r="BM154" s="13" t="s">
        <v>1164</v>
      </c>
    </row>
    <row r="155" spans="2:65" s="1" customFormat="1" ht="28.5" customHeight="1">
      <c r="B155" s="355"/>
      <c r="C155" s="362" t="s">
        <v>240</v>
      </c>
      <c r="D155" s="362" t="s">
        <v>157</v>
      </c>
      <c r="E155" s="363" t="s">
        <v>1165</v>
      </c>
      <c r="F155" s="449" t="s">
        <v>1166</v>
      </c>
      <c r="G155" s="450"/>
      <c r="H155" s="450"/>
      <c r="I155" s="450"/>
      <c r="J155" s="364" t="s">
        <v>218</v>
      </c>
      <c r="K155" s="365">
        <v>4</v>
      </c>
      <c r="L155" s="421">
        <v>0</v>
      </c>
      <c r="M155" s="450"/>
      <c r="N155" s="451">
        <f t="shared" si="15"/>
        <v>0</v>
      </c>
      <c r="O155" s="450"/>
      <c r="P155" s="450"/>
      <c r="Q155" s="450"/>
      <c r="R155" s="356"/>
      <c r="T155" s="154" t="s">
        <v>21</v>
      </c>
      <c r="U155" s="39" t="s">
        <v>47</v>
      </c>
      <c r="V155" s="31"/>
      <c r="W155" s="155">
        <f t="shared" si="16"/>
        <v>0</v>
      </c>
      <c r="X155" s="155">
        <v>0.0272</v>
      </c>
      <c r="Y155" s="155">
        <f t="shared" si="17"/>
        <v>0.1088</v>
      </c>
      <c r="Z155" s="155">
        <v>0</v>
      </c>
      <c r="AA155" s="156">
        <f t="shared" si="18"/>
        <v>0</v>
      </c>
      <c r="AR155" s="13" t="s">
        <v>240</v>
      </c>
      <c r="AT155" s="13" t="s">
        <v>157</v>
      </c>
      <c r="AU155" s="13" t="s">
        <v>97</v>
      </c>
      <c r="AY155" s="13" t="s">
        <v>155</v>
      </c>
      <c r="BE155" s="95">
        <f t="shared" si="19"/>
        <v>0</v>
      </c>
      <c r="BF155" s="95">
        <f t="shared" si="20"/>
        <v>0</v>
      </c>
      <c r="BG155" s="95">
        <f t="shared" si="21"/>
        <v>0</v>
      </c>
      <c r="BH155" s="95">
        <f t="shared" si="22"/>
        <v>0</v>
      </c>
      <c r="BI155" s="95">
        <f t="shared" si="23"/>
        <v>0</v>
      </c>
      <c r="BJ155" s="13" t="s">
        <v>23</v>
      </c>
      <c r="BK155" s="95">
        <f t="shared" si="24"/>
        <v>0</v>
      </c>
      <c r="BL155" s="13" t="s">
        <v>240</v>
      </c>
      <c r="BM155" s="13" t="s">
        <v>1167</v>
      </c>
    </row>
    <row r="156" spans="2:65" s="1" customFormat="1" ht="28.5" customHeight="1">
      <c r="B156" s="355"/>
      <c r="C156" s="362" t="s">
        <v>245</v>
      </c>
      <c r="D156" s="362" t="s">
        <v>157</v>
      </c>
      <c r="E156" s="363" t="s">
        <v>1168</v>
      </c>
      <c r="F156" s="449" t="s">
        <v>1169</v>
      </c>
      <c r="G156" s="450"/>
      <c r="H156" s="450"/>
      <c r="I156" s="450"/>
      <c r="J156" s="364" t="s">
        <v>218</v>
      </c>
      <c r="K156" s="365">
        <v>10</v>
      </c>
      <c r="L156" s="421">
        <v>0</v>
      </c>
      <c r="M156" s="450"/>
      <c r="N156" s="451">
        <f t="shared" si="15"/>
        <v>0</v>
      </c>
      <c r="O156" s="450"/>
      <c r="P156" s="450"/>
      <c r="Q156" s="450"/>
      <c r="R156" s="356"/>
      <c r="T156" s="154" t="s">
        <v>21</v>
      </c>
      <c r="U156" s="39" t="s">
        <v>47</v>
      </c>
      <c r="V156" s="31"/>
      <c r="W156" s="155">
        <f t="shared" si="16"/>
        <v>0</v>
      </c>
      <c r="X156" s="155">
        <v>0.03088</v>
      </c>
      <c r="Y156" s="155">
        <f t="shared" si="17"/>
        <v>0.3088</v>
      </c>
      <c r="Z156" s="155">
        <v>0</v>
      </c>
      <c r="AA156" s="156">
        <f t="shared" si="18"/>
        <v>0</v>
      </c>
      <c r="AR156" s="13" t="s">
        <v>240</v>
      </c>
      <c r="AT156" s="13" t="s">
        <v>157</v>
      </c>
      <c r="AU156" s="13" t="s">
        <v>97</v>
      </c>
      <c r="AY156" s="13" t="s">
        <v>155</v>
      </c>
      <c r="BE156" s="95">
        <f t="shared" si="19"/>
        <v>0</v>
      </c>
      <c r="BF156" s="95">
        <f t="shared" si="20"/>
        <v>0</v>
      </c>
      <c r="BG156" s="95">
        <f t="shared" si="21"/>
        <v>0</v>
      </c>
      <c r="BH156" s="95">
        <f t="shared" si="22"/>
        <v>0</v>
      </c>
      <c r="BI156" s="95">
        <f t="shared" si="23"/>
        <v>0</v>
      </c>
      <c r="BJ156" s="13" t="s">
        <v>23</v>
      </c>
      <c r="BK156" s="95">
        <f t="shared" si="24"/>
        <v>0</v>
      </c>
      <c r="BL156" s="13" t="s">
        <v>240</v>
      </c>
      <c r="BM156" s="13" t="s">
        <v>1170</v>
      </c>
    </row>
    <row r="157" spans="2:65" s="1" customFormat="1" ht="28.5" customHeight="1">
      <c r="B157" s="355"/>
      <c r="C157" s="362" t="s">
        <v>250</v>
      </c>
      <c r="D157" s="362" t="s">
        <v>157</v>
      </c>
      <c r="E157" s="363" t="s">
        <v>1171</v>
      </c>
      <c r="F157" s="449" t="s">
        <v>1172</v>
      </c>
      <c r="G157" s="450"/>
      <c r="H157" s="450"/>
      <c r="I157" s="450"/>
      <c r="J157" s="364" t="s">
        <v>218</v>
      </c>
      <c r="K157" s="365">
        <v>7</v>
      </c>
      <c r="L157" s="421">
        <v>0</v>
      </c>
      <c r="M157" s="450"/>
      <c r="N157" s="451">
        <f t="shared" si="15"/>
        <v>0</v>
      </c>
      <c r="O157" s="450"/>
      <c r="P157" s="450"/>
      <c r="Q157" s="450"/>
      <c r="R157" s="356"/>
      <c r="T157" s="154" t="s">
        <v>21</v>
      </c>
      <c r="U157" s="39" t="s">
        <v>47</v>
      </c>
      <c r="V157" s="31"/>
      <c r="W157" s="155">
        <f t="shared" si="16"/>
        <v>0</v>
      </c>
      <c r="X157" s="155">
        <v>0.03566</v>
      </c>
      <c r="Y157" s="155">
        <f t="shared" si="17"/>
        <v>0.24961999999999998</v>
      </c>
      <c r="Z157" s="155">
        <v>0</v>
      </c>
      <c r="AA157" s="156">
        <f t="shared" si="18"/>
        <v>0</v>
      </c>
      <c r="AR157" s="13" t="s">
        <v>240</v>
      </c>
      <c r="AT157" s="13" t="s">
        <v>157</v>
      </c>
      <c r="AU157" s="13" t="s">
        <v>97</v>
      </c>
      <c r="AY157" s="13" t="s">
        <v>155</v>
      </c>
      <c r="BE157" s="95">
        <f t="shared" si="19"/>
        <v>0</v>
      </c>
      <c r="BF157" s="95">
        <f t="shared" si="20"/>
        <v>0</v>
      </c>
      <c r="BG157" s="95">
        <f t="shared" si="21"/>
        <v>0</v>
      </c>
      <c r="BH157" s="95">
        <f t="shared" si="22"/>
        <v>0</v>
      </c>
      <c r="BI157" s="95">
        <f t="shared" si="23"/>
        <v>0</v>
      </c>
      <c r="BJ157" s="13" t="s">
        <v>23</v>
      </c>
      <c r="BK157" s="95">
        <f t="shared" si="24"/>
        <v>0</v>
      </c>
      <c r="BL157" s="13" t="s">
        <v>240</v>
      </c>
      <c r="BM157" s="13" t="s">
        <v>1173</v>
      </c>
    </row>
    <row r="158" spans="2:65" s="1" customFormat="1" ht="28.5" customHeight="1">
      <c r="B158" s="355"/>
      <c r="C158" s="362" t="s">
        <v>254</v>
      </c>
      <c r="D158" s="362" t="s">
        <v>157</v>
      </c>
      <c r="E158" s="363" t="s">
        <v>1174</v>
      </c>
      <c r="F158" s="449" t="s">
        <v>1175</v>
      </c>
      <c r="G158" s="450"/>
      <c r="H158" s="450"/>
      <c r="I158" s="450"/>
      <c r="J158" s="364" t="s">
        <v>218</v>
      </c>
      <c r="K158" s="365">
        <v>4</v>
      </c>
      <c r="L158" s="421">
        <v>0</v>
      </c>
      <c r="M158" s="450"/>
      <c r="N158" s="451">
        <f t="shared" si="15"/>
        <v>0</v>
      </c>
      <c r="O158" s="450"/>
      <c r="P158" s="450"/>
      <c r="Q158" s="450"/>
      <c r="R158" s="356"/>
      <c r="T158" s="154" t="s">
        <v>21</v>
      </c>
      <c r="U158" s="39" t="s">
        <v>47</v>
      </c>
      <c r="V158" s="31"/>
      <c r="W158" s="155">
        <f t="shared" si="16"/>
        <v>0</v>
      </c>
      <c r="X158" s="155">
        <v>0.04044</v>
      </c>
      <c r="Y158" s="155">
        <f t="shared" si="17"/>
        <v>0.16176</v>
      </c>
      <c r="Z158" s="155">
        <v>0</v>
      </c>
      <c r="AA158" s="156">
        <f t="shared" si="18"/>
        <v>0</v>
      </c>
      <c r="AR158" s="13" t="s">
        <v>240</v>
      </c>
      <c r="AT158" s="13" t="s">
        <v>157</v>
      </c>
      <c r="AU158" s="13" t="s">
        <v>97</v>
      </c>
      <c r="AY158" s="13" t="s">
        <v>155</v>
      </c>
      <c r="BE158" s="95">
        <f t="shared" si="19"/>
        <v>0</v>
      </c>
      <c r="BF158" s="95">
        <f t="shared" si="20"/>
        <v>0</v>
      </c>
      <c r="BG158" s="95">
        <f t="shared" si="21"/>
        <v>0</v>
      </c>
      <c r="BH158" s="95">
        <f t="shared" si="22"/>
        <v>0</v>
      </c>
      <c r="BI158" s="95">
        <f t="shared" si="23"/>
        <v>0</v>
      </c>
      <c r="BJ158" s="13" t="s">
        <v>23</v>
      </c>
      <c r="BK158" s="95">
        <f t="shared" si="24"/>
        <v>0</v>
      </c>
      <c r="BL158" s="13" t="s">
        <v>240</v>
      </c>
      <c r="BM158" s="13" t="s">
        <v>1176</v>
      </c>
    </row>
    <row r="159" spans="2:65" s="1" customFormat="1" ht="28.5" customHeight="1">
      <c r="B159" s="355"/>
      <c r="C159" s="362" t="s">
        <v>258</v>
      </c>
      <c r="D159" s="362" t="s">
        <v>157</v>
      </c>
      <c r="E159" s="363" t="s">
        <v>1177</v>
      </c>
      <c r="F159" s="449" t="s">
        <v>1178</v>
      </c>
      <c r="G159" s="450"/>
      <c r="H159" s="450"/>
      <c r="I159" s="450"/>
      <c r="J159" s="364" t="s">
        <v>218</v>
      </c>
      <c r="K159" s="365">
        <v>1</v>
      </c>
      <c r="L159" s="421">
        <v>0</v>
      </c>
      <c r="M159" s="450"/>
      <c r="N159" s="451">
        <f t="shared" si="15"/>
        <v>0</v>
      </c>
      <c r="O159" s="450"/>
      <c r="P159" s="450"/>
      <c r="Q159" s="450"/>
      <c r="R159" s="356"/>
      <c r="T159" s="154" t="s">
        <v>21</v>
      </c>
      <c r="U159" s="39" t="s">
        <v>47</v>
      </c>
      <c r="V159" s="31"/>
      <c r="W159" s="155">
        <f t="shared" si="16"/>
        <v>0</v>
      </c>
      <c r="X159" s="155">
        <v>0.04632</v>
      </c>
      <c r="Y159" s="155">
        <f t="shared" si="17"/>
        <v>0.04632</v>
      </c>
      <c r="Z159" s="155">
        <v>0</v>
      </c>
      <c r="AA159" s="156">
        <f t="shared" si="18"/>
        <v>0</v>
      </c>
      <c r="AR159" s="13" t="s">
        <v>240</v>
      </c>
      <c r="AT159" s="13" t="s">
        <v>157</v>
      </c>
      <c r="AU159" s="13" t="s">
        <v>97</v>
      </c>
      <c r="AY159" s="13" t="s">
        <v>155</v>
      </c>
      <c r="BE159" s="95">
        <f t="shared" si="19"/>
        <v>0</v>
      </c>
      <c r="BF159" s="95">
        <f t="shared" si="20"/>
        <v>0</v>
      </c>
      <c r="BG159" s="95">
        <f t="shared" si="21"/>
        <v>0</v>
      </c>
      <c r="BH159" s="95">
        <f t="shared" si="22"/>
        <v>0</v>
      </c>
      <c r="BI159" s="95">
        <f t="shared" si="23"/>
        <v>0</v>
      </c>
      <c r="BJ159" s="13" t="s">
        <v>23</v>
      </c>
      <c r="BK159" s="95">
        <f t="shared" si="24"/>
        <v>0</v>
      </c>
      <c r="BL159" s="13" t="s">
        <v>240</v>
      </c>
      <c r="BM159" s="13" t="s">
        <v>1179</v>
      </c>
    </row>
    <row r="160" spans="2:65" s="1" customFormat="1" ht="28.5" customHeight="1">
      <c r="B160" s="355"/>
      <c r="C160" s="362" t="s">
        <v>8</v>
      </c>
      <c r="D160" s="362" t="s">
        <v>157</v>
      </c>
      <c r="E160" s="363" t="s">
        <v>1180</v>
      </c>
      <c r="F160" s="449" t="s">
        <v>1181</v>
      </c>
      <c r="G160" s="450"/>
      <c r="H160" s="450"/>
      <c r="I160" s="450"/>
      <c r="J160" s="364" t="s">
        <v>218</v>
      </c>
      <c r="K160" s="365">
        <v>2</v>
      </c>
      <c r="L160" s="421">
        <v>0</v>
      </c>
      <c r="M160" s="450"/>
      <c r="N160" s="451">
        <f t="shared" si="15"/>
        <v>0</v>
      </c>
      <c r="O160" s="450"/>
      <c r="P160" s="450"/>
      <c r="Q160" s="450"/>
      <c r="R160" s="356"/>
      <c r="T160" s="154" t="s">
        <v>21</v>
      </c>
      <c r="U160" s="39" t="s">
        <v>47</v>
      </c>
      <c r="V160" s="31"/>
      <c r="W160" s="155">
        <f t="shared" si="16"/>
        <v>0</v>
      </c>
      <c r="X160" s="155">
        <v>0.01545</v>
      </c>
      <c r="Y160" s="155">
        <f t="shared" si="17"/>
        <v>0.0309</v>
      </c>
      <c r="Z160" s="155">
        <v>0</v>
      </c>
      <c r="AA160" s="156">
        <f t="shared" si="18"/>
        <v>0</v>
      </c>
      <c r="AR160" s="13" t="s">
        <v>240</v>
      </c>
      <c r="AT160" s="13" t="s">
        <v>157</v>
      </c>
      <c r="AU160" s="13" t="s">
        <v>97</v>
      </c>
      <c r="AY160" s="13" t="s">
        <v>155</v>
      </c>
      <c r="BE160" s="95">
        <f t="shared" si="19"/>
        <v>0</v>
      </c>
      <c r="BF160" s="95">
        <f t="shared" si="20"/>
        <v>0</v>
      </c>
      <c r="BG160" s="95">
        <f t="shared" si="21"/>
        <v>0</v>
      </c>
      <c r="BH160" s="95">
        <f t="shared" si="22"/>
        <v>0</v>
      </c>
      <c r="BI160" s="95">
        <f t="shared" si="23"/>
        <v>0</v>
      </c>
      <c r="BJ160" s="13" t="s">
        <v>23</v>
      </c>
      <c r="BK160" s="95">
        <f t="shared" si="24"/>
        <v>0</v>
      </c>
      <c r="BL160" s="13" t="s">
        <v>240</v>
      </c>
      <c r="BM160" s="13" t="s">
        <v>1182</v>
      </c>
    </row>
    <row r="161" spans="2:65" s="1" customFormat="1" ht="28.5" customHeight="1">
      <c r="B161" s="355"/>
      <c r="C161" s="362" t="s">
        <v>265</v>
      </c>
      <c r="D161" s="362" t="s">
        <v>157</v>
      </c>
      <c r="E161" s="363" t="s">
        <v>1183</v>
      </c>
      <c r="F161" s="449" t="s">
        <v>1184</v>
      </c>
      <c r="G161" s="450"/>
      <c r="H161" s="450"/>
      <c r="I161" s="450"/>
      <c r="J161" s="364" t="s">
        <v>218</v>
      </c>
      <c r="K161" s="365">
        <v>1</v>
      </c>
      <c r="L161" s="421">
        <v>0</v>
      </c>
      <c r="M161" s="450"/>
      <c r="N161" s="451">
        <f t="shared" si="15"/>
        <v>0</v>
      </c>
      <c r="O161" s="450"/>
      <c r="P161" s="450"/>
      <c r="Q161" s="450"/>
      <c r="R161" s="356"/>
      <c r="T161" s="154" t="s">
        <v>21</v>
      </c>
      <c r="U161" s="39" t="s">
        <v>47</v>
      </c>
      <c r="V161" s="31"/>
      <c r="W161" s="155">
        <f t="shared" si="16"/>
        <v>0</v>
      </c>
      <c r="X161" s="155">
        <v>0.02075</v>
      </c>
      <c r="Y161" s="155">
        <f t="shared" si="17"/>
        <v>0.02075</v>
      </c>
      <c r="Z161" s="155">
        <v>0</v>
      </c>
      <c r="AA161" s="156">
        <f t="shared" si="18"/>
        <v>0</v>
      </c>
      <c r="AR161" s="13" t="s">
        <v>240</v>
      </c>
      <c r="AT161" s="13" t="s">
        <v>157</v>
      </c>
      <c r="AU161" s="13" t="s">
        <v>97</v>
      </c>
      <c r="AY161" s="13" t="s">
        <v>155</v>
      </c>
      <c r="BE161" s="95">
        <f t="shared" si="19"/>
        <v>0</v>
      </c>
      <c r="BF161" s="95">
        <f t="shared" si="20"/>
        <v>0</v>
      </c>
      <c r="BG161" s="95">
        <f t="shared" si="21"/>
        <v>0</v>
      </c>
      <c r="BH161" s="95">
        <f t="shared" si="22"/>
        <v>0</v>
      </c>
      <c r="BI161" s="95">
        <f t="shared" si="23"/>
        <v>0</v>
      </c>
      <c r="BJ161" s="13" t="s">
        <v>23</v>
      </c>
      <c r="BK161" s="95">
        <f t="shared" si="24"/>
        <v>0</v>
      </c>
      <c r="BL161" s="13" t="s">
        <v>240</v>
      </c>
      <c r="BM161" s="13" t="s">
        <v>1185</v>
      </c>
    </row>
    <row r="162" spans="2:65" s="1" customFormat="1" ht="28.5" customHeight="1">
      <c r="B162" s="355"/>
      <c r="C162" s="362" t="s">
        <v>521</v>
      </c>
      <c r="D162" s="362" t="s">
        <v>157</v>
      </c>
      <c r="E162" s="363" t="s">
        <v>1186</v>
      </c>
      <c r="F162" s="449" t="s">
        <v>1187</v>
      </c>
      <c r="G162" s="450"/>
      <c r="H162" s="450"/>
      <c r="I162" s="450"/>
      <c r="J162" s="364" t="s">
        <v>218</v>
      </c>
      <c r="K162" s="365">
        <v>2</v>
      </c>
      <c r="L162" s="421">
        <v>0</v>
      </c>
      <c r="M162" s="450"/>
      <c r="N162" s="451">
        <f t="shared" si="15"/>
        <v>0</v>
      </c>
      <c r="O162" s="450"/>
      <c r="P162" s="450"/>
      <c r="Q162" s="450"/>
      <c r="R162" s="356"/>
      <c r="T162" s="154" t="s">
        <v>21</v>
      </c>
      <c r="U162" s="39" t="s">
        <v>47</v>
      </c>
      <c r="V162" s="31"/>
      <c r="W162" s="155">
        <f t="shared" si="16"/>
        <v>0</v>
      </c>
      <c r="X162" s="155">
        <v>0.0393</v>
      </c>
      <c r="Y162" s="155">
        <f t="shared" si="17"/>
        <v>0.0786</v>
      </c>
      <c r="Z162" s="155">
        <v>0</v>
      </c>
      <c r="AA162" s="156">
        <f t="shared" si="18"/>
        <v>0</v>
      </c>
      <c r="AR162" s="13" t="s">
        <v>240</v>
      </c>
      <c r="AT162" s="13" t="s">
        <v>157</v>
      </c>
      <c r="AU162" s="13" t="s">
        <v>97</v>
      </c>
      <c r="AY162" s="13" t="s">
        <v>155</v>
      </c>
      <c r="BE162" s="95">
        <f t="shared" si="19"/>
        <v>0</v>
      </c>
      <c r="BF162" s="95">
        <f t="shared" si="20"/>
        <v>0</v>
      </c>
      <c r="BG162" s="95">
        <f t="shared" si="21"/>
        <v>0</v>
      </c>
      <c r="BH162" s="95">
        <f t="shared" si="22"/>
        <v>0</v>
      </c>
      <c r="BI162" s="95">
        <f t="shared" si="23"/>
        <v>0</v>
      </c>
      <c r="BJ162" s="13" t="s">
        <v>23</v>
      </c>
      <c r="BK162" s="95">
        <f t="shared" si="24"/>
        <v>0</v>
      </c>
      <c r="BL162" s="13" t="s">
        <v>240</v>
      </c>
      <c r="BM162" s="13" t="s">
        <v>1188</v>
      </c>
    </row>
    <row r="163" spans="2:65" s="1" customFormat="1" ht="28.5" customHeight="1">
      <c r="B163" s="355"/>
      <c r="C163" s="362" t="s">
        <v>167</v>
      </c>
      <c r="D163" s="362" t="s">
        <v>157</v>
      </c>
      <c r="E163" s="363" t="s">
        <v>1375</v>
      </c>
      <c r="F163" s="449" t="s">
        <v>1376</v>
      </c>
      <c r="G163" s="450"/>
      <c r="H163" s="450"/>
      <c r="I163" s="450"/>
      <c r="J163" s="364" t="s">
        <v>218</v>
      </c>
      <c r="K163" s="365">
        <v>2</v>
      </c>
      <c r="L163" s="421">
        <v>0</v>
      </c>
      <c r="M163" s="450"/>
      <c r="N163" s="451">
        <f t="shared" si="15"/>
        <v>0</v>
      </c>
      <c r="O163" s="450"/>
      <c r="P163" s="450"/>
      <c r="Q163" s="450"/>
      <c r="R163" s="356"/>
      <c r="T163" s="154" t="s">
        <v>21</v>
      </c>
      <c r="U163" s="39" t="s">
        <v>47</v>
      </c>
      <c r="V163" s="31"/>
      <c r="W163" s="155">
        <f t="shared" si="16"/>
        <v>0</v>
      </c>
      <c r="X163" s="155">
        <v>0.0237</v>
      </c>
      <c r="Y163" s="155">
        <f t="shared" si="17"/>
        <v>0.0474</v>
      </c>
      <c r="Z163" s="155">
        <v>0</v>
      </c>
      <c r="AA163" s="156">
        <f t="shared" si="18"/>
        <v>0</v>
      </c>
      <c r="AR163" s="13" t="s">
        <v>240</v>
      </c>
      <c r="AT163" s="13" t="s">
        <v>157</v>
      </c>
      <c r="AU163" s="13" t="s">
        <v>97</v>
      </c>
      <c r="AY163" s="13" t="s">
        <v>155</v>
      </c>
      <c r="BE163" s="95">
        <f t="shared" si="19"/>
        <v>0</v>
      </c>
      <c r="BF163" s="95">
        <f t="shared" si="20"/>
        <v>0</v>
      </c>
      <c r="BG163" s="95">
        <f t="shared" si="21"/>
        <v>0</v>
      </c>
      <c r="BH163" s="95">
        <f t="shared" si="22"/>
        <v>0</v>
      </c>
      <c r="BI163" s="95">
        <f t="shared" si="23"/>
        <v>0</v>
      </c>
      <c r="BJ163" s="13" t="s">
        <v>23</v>
      </c>
      <c r="BK163" s="95">
        <f t="shared" si="24"/>
        <v>0</v>
      </c>
      <c r="BL163" s="13" t="s">
        <v>240</v>
      </c>
      <c r="BM163" s="13" t="s">
        <v>1377</v>
      </c>
    </row>
    <row r="164" spans="2:65" s="1" customFormat="1" ht="28.5" customHeight="1">
      <c r="B164" s="355"/>
      <c r="C164" s="362" t="s">
        <v>156</v>
      </c>
      <c r="D164" s="362" t="s">
        <v>157</v>
      </c>
      <c r="E164" s="363" t="s">
        <v>1378</v>
      </c>
      <c r="F164" s="449" t="s">
        <v>1379</v>
      </c>
      <c r="G164" s="450"/>
      <c r="H164" s="450"/>
      <c r="I164" s="450"/>
      <c r="J164" s="364" t="s">
        <v>218</v>
      </c>
      <c r="K164" s="365">
        <v>2</v>
      </c>
      <c r="L164" s="421">
        <v>0</v>
      </c>
      <c r="M164" s="450"/>
      <c r="N164" s="451">
        <f t="shared" si="15"/>
        <v>0</v>
      </c>
      <c r="O164" s="450"/>
      <c r="P164" s="450"/>
      <c r="Q164" s="450"/>
      <c r="R164" s="356"/>
      <c r="T164" s="154" t="s">
        <v>21</v>
      </c>
      <c r="U164" s="39" t="s">
        <v>47</v>
      </c>
      <c r="V164" s="31"/>
      <c r="W164" s="155">
        <f t="shared" si="16"/>
        <v>0</v>
      </c>
      <c r="X164" s="155">
        <v>0.028</v>
      </c>
      <c r="Y164" s="155">
        <f t="shared" si="17"/>
        <v>0.056</v>
      </c>
      <c r="Z164" s="155">
        <v>0</v>
      </c>
      <c r="AA164" s="156">
        <f t="shared" si="18"/>
        <v>0</v>
      </c>
      <c r="AR164" s="13" t="s">
        <v>240</v>
      </c>
      <c r="AT164" s="13" t="s">
        <v>157</v>
      </c>
      <c r="AU164" s="13" t="s">
        <v>97</v>
      </c>
      <c r="AY164" s="13" t="s">
        <v>155</v>
      </c>
      <c r="BE164" s="95">
        <f t="shared" si="19"/>
        <v>0</v>
      </c>
      <c r="BF164" s="95">
        <f t="shared" si="20"/>
        <v>0</v>
      </c>
      <c r="BG164" s="95">
        <f t="shared" si="21"/>
        <v>0</v>
      </c>
      <c r="BH164" s="95">
        <f t="shared" si="22"/>
        <v>0</v>
      </c>
      <c r="BI164" s="95">
        <f t="shared" si="23"/>
        <v>0</v>
      </c>
      <c r="BJ164" s="13" t="s">
        <v>23</v>
      </c>
      <c r="BK164" s="95">
        <f t="shared" si="24"/>
        <v>0</v>
      </c>
      <c r="BL164" s="13" t="s">
        <v>240</v>
      </c>
      <c r="BM164" s="13" t="s">
        <v>1380</v>
      </c>
    </row>
    <row r="165" spans="2:65" s="1" customFormat="1" ht="28.5" customHeight="1">
      <c r="B165" s="355"/>
      <c r="C165" s="362" t="s">
        <v>163</v>
      </c>
      <c r="D165" s="362" t="s">
        <v>157</v>
      </c>
      <c r="E165" s="363" t="s">
        <v>1381</v>
      </c>
      <c r="F165" s="449" t="s">
        <v>1382</v>
      </c>
      <c r="G165" s="450"/>
      <c r="H165" s="450"/>
      <c r="I165" s="450"/>
      <c r="J165" s="364" t="s">
        <v>218</v>
      </c>
      <c r="K165" s="365">
        <v>1</v>
      </c>
      <c r="L165" s="421">
        <v>0</v>
      </c>
      <c r="M165" s="450"/>
      <c r="N165" s="451">
        <f t="shared" si="15"/>
        <v>0</v>
      </c>
      <c r="O165" s="450"/>
      <c r="P165" s="450"/>
      <c r="Q165" s="450"/>
      <c r="R165" s="356"/>
      <c r="T165" s="154" t="s">
        <v>21</v>
      </c>
      <c r="U165" s="39" t="s">
        <v>47</v>
      </c>
      <c r="V165" s="31"/>
      <c r="W165" s="155">
        <f t="shared" si="16"/>
        <v>0</v>
      </c>
      <c r="X165" s="155">
        <v>0.0261</v>
      </c>
      <c r="Y165" s="155">
        <f t="shared" si="17"/>
        <v>0.0261</v>
      </c>
      <c r="Z165" s="155">
        <v>0</v>
      </c>
      <c r="AA165" s="156">
        <f t="shared" si="18"/>
        <v>0</v>
      </c>
      <c r="AR165" s="13" t="s">
        <v>240</v>
      </c>
      <c r="AT165" s="13" t="s">
        <v>157</v>
      </c>
      <c r="AU165" s="13" t="s">
        <v>97</v>
      </c>
      <c r="AY165" s="13" t="s">
        <v>155</v>
      </c>
      <c r="BE165" s="95">
        <f t="shared" si="19"/>
        <v>0</v>
      </c>
      <c r="BF165" s="95">
        <f t="shared" si="20"/>
        <v>0</v>
      </c>
      <c r="BG165" s="95">
        <f t="shared" si="21"/>
        <v>0</v>
      </c>
      <c r="BH165" s="95">
        <f t="shared" si="22"/>
        <v>0</v>
      </c>
      <c r="BI165" s="95">
        <f t="shared" si="23"/>
        <v>0</v>
      </c>
      <c r="BJ165" s="13" t="s">
        <v>23</v>
      </c>
      <c r="BK165" s="95">
        <f t="shared" si="24"/>
        <v>0</v>
      </c>
      <c r="BL165" s="13" t="s">
        <v>240</v>
      </c>
      <c r="BM165" s="13" t="s">
        <v>1383</v>
      </c>
    </row>
    <row r="166" spans="2:65" s="1" customFormat="1" ht="39.75" customHeight="1">
      <c r="B166" s="355"/>
      <c r="C166" s="362" t="s">
        <v>493</v>
      </c>
      <c r="D166" s="362" t="s">
        <v>157</v>
      </c>
      <c r="E166" s="363" t="s">
        <v>1189</v>
      </c>
      <c r="F166" s="449" t="s">
        <v>1190</v>
      </c>
      <c r="G166" s="450"/>
      <c r="H166" s="450"/>
      <c r="I166" s="450"/>
      <c r="J166" s="364" t="s">
        <v>218</v>
      </c>
      <c r="K166" s="365">
        <v>4</v>
      </c>
      <c r="L166" s="421">
        <v>0</v>
      </c>
      <c r="M166" s="450"/>
      <c r="N166" s="451">
        <f t="shared" si="15"/>
        <v>0</v>
      </c>
      <c r="O166" s="450"/>
      <c r="P166" s="450"/>
      <c r="Q166" s="450"/>
      <c r="R166" s="356"/>
      <c r="T166" s="154" t="s">
        <v>21</v>
      </c>
      <c r="U166" s="39" t="s">
        <v>47</v>
      </c>
      <c r="V166" s="31"/>
      <c r="W166" s="155">
        <f t="shared" si="16"/>
        <v>0</v>
      </c>
      <c r="X166" s="155">
        <v>0</v>
      </c>
      <c r="Y166" s="155">
        <f t="shared" si="17"/>
        <v>0</v>
      </c>
      <c r="Z166" s="155">
        <v>0</v>
      </c>
      <c r="AA166" s="156">
        <f t="shared" si="18"/>
        <v>0</v>
      </c>
      <c r="AR166" s="13" t="s">
        <v>240</v>
      </c>
      <c r="AT166" s="13" t="s">
        <v>157</v>
      </c>
      <c r="AU166" s="13" t="s">
        <v>97</v>
      </c>
      <c r="AY166" s="13" t="s">
        <v>155</v>
      </c>
      <c r="BE166" s="95">
        <f t="shared" si="19"/>
        <v>0</v>
      </c>
      <c r="BF166" s="95">
        <f t="shared" si="20"/>
        <v>0</v>
      </c>
      <c r="BG166" s="95">
        <f t="shared" si="21"/>
        <v>0</v>
      </c>
      <c r="BH166" s="95">
        <f t="shared" si="22"/>
        <v>0</v>
      </c>
      <c r="BI166" s="95">
        <f t="shared" si="23"/>
        <v>0</v>
      </c>
      <c r="BJ166" s="13" t="s">
        <v>23</v>
      </c>
      <c r="BK166" s="95">
        <f t="shared" si="24"/>
        <v>0</v>
      </c>
      <c r="BL166" s="13" t="s">
        <v>240</v>
      </c>
      <c r="BM166" s="13" t="s">
        <v>1191</v>
      </c>
    </row>
    <row r="167" spans="2:65" s="1" customFormat="1" ht="28.5" customHeight="1">
      <c r="B167" s="355"/>
      <c r="C167" s="366" t="s">
        <v>310</v>
      </c>
      <c r="D167" s="366" t="s">
        <v>301</v>
      </c>
      <c r="E167" s="367" t="s">
        <v>1192</v>
      </c>
      <c r="F167" s="452" t="s">
        <v>1193</v>
      </c>
      <c r="G167" s="453"/>
      <c r="H167" s="453"/>
      <c r="I167" s="453"/>
      <c r="J167" s="368" t="s">
        <v>218</v>
      </c>
      <c r="K167" s="369">
        <v>4</v>
      </c>
      <c r="L167" s="429">
        <v>0</v>
      </c>
      <c r="M167" s="453"/>
      <c r="N167" s="454">
        <f t="shared" si="15"/>
        <v>0</v>
      </c>
      <c r="O167" s="450"/>
      <c r="P167" s="450"/>
      <c r="Q167" s="450"/>
      <c r="R167" s="356"/>
      <c r="T167" s="154" t="s">
        <v>21</v>
      </c>
      <c r="U167" s="39" t="s">
        <v>47</v>
      </c>
      <c r="V167" s="31"/>
      <c r="W167" s="155">
        <f t="shared" si="16"/>
        <v>0</v>
      </c>
      <c r="X167" s="155">
        <v>0.005</v>
      </c>
      <c r="Y167" s="155">
        <f t="shared" si="17"/>
        <v>0.02</v>
      </c>
      <c r="Z167" s="155">
        <v>0</v>
      </c>
      <c r="AA167" s="156">
        <f t="shared" si="18"/>
        <v>0</v>
      </c>
      <c r="AR167" s="13" t="s">
        <v>304</v>
      </c>
      <c r="AT167" s="13" t="s">
        <v>301</v>
      </c>
      <c r="AU167" s="13" t="s">
        <v>97</v>
      </c>
      <c r="AY167" s="13" t="s">
        <v>155</v>
      </c>
      <c r="BE167" s="95">
        <f t="shared" si="19"/>
        <v>0</v>
      </c>
      <c r="BF167" s="95">
        <f t="shared" si="20"/>
        <v>0</v>
      </c>
      <c r="BG167" s="95">
        <f t="shared" si="21"/>
        <v>0</v>
      </c>
      <c r="BH167" s="95">
        <f t="shared" si="22"/>
        <v>0</v>
      </c>
      <c r="BI167" s="95">
        <f t="shared" si="23"/>
        <v>0</v>
      </c>
      <c r="BJ167" s="13" t="s">
        <v>23</v>
      </c>
      <c r="BK167" s="95">
        <f t="shared" si="24"/>
        <v>0</v>
      </c>
      <c r="BL167" s="13" t="s">
        <v>240</v>
      </c>
      <c r="BM167" s="13" t="s">
        <v>1194</v>
      </c>
    </row>
    <row r="168" spans="2:65" s="1" customFormat="1" ht="20.25" customHeight="1">
      <c r="B168" s="355"/>
      <c r="C168" s="362" t="s">
        <v>635</v>
      </c>
      <c r="D168" s="362" t="s">
        <v>157</v>
      </c>
      <c r="E168" s="363" t="s">
        <v>1384</v>
      </c>
      <c r="F168" s="449" t="s">
        <v>1385</v>
      </c>
      <c r="G168" s="450"/>
      <c r="H168" s="450"/>
      <c r="I168" s="450"/>
      <c r="J168" s="364" t="s">
        <v>160</v>
      </c>
      <c r="K168" s="365">
        <v>60</v>
      </c>
      <c r="L168" s="421">
        <v>0</v>
      </c>
      <c r="M168" s="450"/>
      <c r="N168" s="451">
        <f t="shared" si="15"/>
        <v>0</v>
      </c>
      <c r="O168" s="450"/>
      <c r="P168" s="450"/>
      <c r="Q168" s="450"/>
      <c r="R168" s="356"/>
      <c r="T168" s="154" t="s">
        <v>21</v>
      </c>
      <c r="U168" s="39" t="s">
        <v>47</v>
      </c>
      <c r="V168" s="31"/>
      <c r="W168" s="155">
        <f t="shared" si="16"/>
        <v>0</v>
      </c>
      <c r="X168" s="155">
        <v>0</v>
      </c>
      <c r="Y168" s="155">
        <f t="shared" si="17"/>
        <v>0</v>
      </c>
      <c r="Z168" s="155">
        <v>0</v>
      </c>
      <c r="AA168" s="156">
        <f t="shared" si="18"/>
        <v>0</v>
      </c>
      <c r="AR168" s="13" t="s">
        <v>240</v>
      </c>
      <c r="AT168" s="13" t="s">
        <v>157</v>
      </c>
      <c r="AU168" s="13" t="s">
        <v>97</v>
      </c>
      <c r="AY168" s="13" t="s">
        <v>155</v>
      </c>
      <c r="BE168" s="95">
        <f t="shared" si="19"/>
        <v>0</v>
      </c>
      <c r="BF168" s="95">
        <f t="shared" si="20"/>
        <v>0</v>
      </c>
      <c r="BG168" s="95">
        <f t="shared" si="21"/>
        <v>0</v>
      </c>
      <c r="BH168" s="95">
        <f t="shared" si="22"/>
        <v>0</v>
      </c>
      <c r="BI168" s="95">
        <f t="shared" si="23"/>
        <v>0</v>
      </c>
      <c r="BJ168" s="13" t="s">
        <v>23</v>
      </c>
      <c r="BK168" s="95">
        <f t="shared" si="24"/>
        <v>0</v>
      </c>
      <c r="BL168" s="13" t="s">
        <v>240</v>
      </c>
      <c r="BM168" s="13" t="s">
        <v>1386</v>
      </c>
    </row>
    <row r="169" spans="2:65" s="1" customFormat="1" ht="39.75" customHeight="1">
      <c r="B169" s="355"/>
      <c r="C169" s="362" t="s">
        <v>640</v>
      </c>
      <c r="D169" s="362" t="s">
        <v>157</v>
      </c>
      <c r="E169" s="363" t="s">
        <v>1387</v>
      </c>
      <c r="F169" s="449" t="s">
        <v>1388</v>
      </c>
      <c r="G169" s="450"/>
      <c r="H169" s="450"/>
      <c r="I169" s="450"/>
      <c r="J169" s="364" t="s">
        <v>243</v>
      </c>
      <c r="K169" s="365">
        <v>1.5</v>
      </c>
      <c r="L169" s="421">
        <v>0</v>
      </c>
      <c r="M169" s="450"/>
      <c r="N169" s="451">
        <f t="shared" si="15"/>
        <v>0</v>
      </c>
      <c r="O169" s="450"/>
      <c r="P169" s="450"/>
      <c r="Q169" s="450"/>
      <c r="R169" s="356"/>
      <c r="T169" s="154" t="s">
        <v>21</v>
      </c>
      <c r="U169" s="39" t="s">
        <v>47</v>
      </c>
      <c r="V169" s="31"/>
      <c r="W169" s="155">
        <f t="shared" si="16"/>
        <v>0</v>
      </c>
      <c r="X169" s="155">
        <v>0</v>
      </c>
      <c r="Y169" s="155">
        <f t="shared" si="17"/>
        <v>0</v>
      </c>
      <c r="Z169" s="155">
        <v>0</v>
      </c>
      <c r="AA169" s="156">
        <f t="shared" si="18"/>
        <v>0</v>
      </c>
      <c r="AR169" s="13" t="s">
        <v>240</v>
      </c>
      <c r="AT169" s="13" t="s">
        <v>157</v>
      </c>
      <c r="AU169" s="13" t="s">
        <v>97</v>
      </c>
      <c r="AY169" s="13" t="s">
        <v>155</v>
      </c>
      <c r="BE169" s="95">
        <f t="shared" si="19"/>
        <v>0</v>
      </c>
      <c r="BF169" s="95">
        <f t="shared" si="20"/>
        <v>0</v>
      </c>
      <c r="BG169" s="95">
        <f t="shared" si="21"/>
        <v>0</v>
      </c>
      <c r="BH169" s="95">
        <f t="shared" si="22"/>
        <v>0</v>
      </c>
      <c r="BI169" s="95">
        <f t="shared" si="23"/>
        <v>0</v>
      </c>
      <c r="BJ169" s="13" t="s">
        <v>23</v>
      </c>
      <c r="BK169" s="95">
        <f t="shared" si="24"/>
        <v>0</v>
      </c>
      <c r="BL169" s="13" t="s">
        <v>240</v>
      </c>
      <c r="BM169" s="13" t="s">
        <v>1389</v>
      </c>
    </row>
    <row r="170" spans="2:65" s="1" customFormat="1" ht="28.5" customHeight="1">
      <c r="B170" s="355"/>
      <c r="C170" s="362" t="s">
        <v>161</v>
      </c>
      <c r="D170" s="362" t="s">
        <v>157</v>
      </c>
      <c r="E170" s="363" t="s">
        <v>1195</v>
      </c>
      <c r="F170" s="449" t="s">
        <v>1196</v>
      </c>
      <c r="G170" s="450"/>
      <c r="H170" s="450"/>
      <c r="I170" s="450"/>
      <c r="J170" s="364" t="s">
        <v>374</v>
      </c>
      <c r="K170" s="161">
        <v>0</v>
      </c>
      <c r="L170" s="421">
        <v>0</v>
      </c>
      <c r="M170" s="450"/>
      <c r="N170" s="451">
        <f t="shared" si="15"/>
        <v>0</v>
      </c>
      <c r="O170" s="450"/>
      <c r="P170" s="450"/>
      <c r="Q170" s="450"/>
      <c r="R170" s="356"/>
      <c r="T170" s="154" t="s">
        <v>21</v>
      </c>
      <c r="U170" s="39" t="s">
        <v>47</v>
      </c>
      <c r="V170" s="31"/>
      <c r="W170" s="155">
        <f t="shared" si="16"/>
        <v>0</v>
      </c>
      <c r="X170" s="155">
        <v>0</v>
      </c>
      <c r="Y170" s="155">
        <f t="shared" si="17"/>
        <v>0</v>
      </c>
      <c r="Z170" s="155">
        <v>0</v>
      </c>
      <c r="AA170" s="156">
        <f t="shared" si="18"/>
        <v>0</v>
      </c>
      <c r="AR170" s="13" t="s">
        <v>240</v>
      </c>
      <c r="AT170" s="13" t="s">
        <v>157</v>
      </c>
      <c r="AU170" s="13" t="s">
        <v>97</v>
      </c>
      <c r="AY170" s="13" t="s">
        <v>155</v>
      </c>
      <c r="BE170" s="95">
        <f t="shared" si="19"/>
        <v>0</v>
      </c>
      <c r="BF170" s="95">
        <f t="shared" si="20"/>
        <v>0</v>
      </c>
      <c r="BG170" s="95">
        <f t="shared" si="21"/>
        <v>0</v>
      </c>
      <c r="BH170" s="95">
        <f t="shared" si="22"/>
        <v>0</v>
      </c>
      <c r="BI170" s="95">
        <f t="shared" si="23"/>
        <v>0</v>
      </c>
      <c r="BJ170" s="13" t="s">
        <v>23</v>
      </c>
      <c r="BK170" s="95">
        <f t="shared" si="24"/>
        <v>0</v>
      </c>
      <c r="BL170" s="13" t="s">
        <v>240</v>
      </c>
      <c r="BM170" s="13" t="s">
        <v>1197</v>
      </c>
    </row>
    <row r="171" spans="2:63" s="1" customFormat="1" ht="49.5" customHeight="1">
      <c r="B171" s="30"/>
      <c r="C171" s="31"/>
      <c r="D171" s="141" t="s">
        <v>768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414">
        <f>BK171</f>
        <v>0</v>
      </c>
      <c r="O171" s="415"/>
      <c r="P171" s="415"/>
      <c r="Q171" s="415"/>
      <c r="R171" s="32"/>
      <c r="T171" s="162"/>
      <c r="U171" s="51"/>
      <c r="V171" s="51"/>
      <c r="W171" s="51"/>
      <c r="X171" s="51"/>
      <c r="Y171" s="51"/>
      <c r="Z171" s="51"/>
      <c r="AA171" s="53"/>
      <c r="AT171" s="13" t="s">
        <v>81</v>
      </c>
      <c r="AU171" s="13" t="s">
        <v>82</v>
      </c>
      <c r="AY171" s="13" t="s">
        <v>769</v>
      </c>
      <c r="BK171" s="95">
        <v>0</v>
      </c>
    </row>
    <row r="172" spans="2:18" s="1" customFormat="1" ht="6.75" customHeight="1">
      <c r="B172" s="54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6"/>
    </row>
  </sheetData>
  <sheetProtection/>
  <mergeCells count="204">
    <mergeCell ref="H1:K1"/>
    <mergeCell ref="C2:Q2"/>
    <mergeCell ref="S2:AC2"/>
    <mergeCell ref="C4:Q4"/>
    <mergeCell ref="F6:P6"/>
    <mergeCell ref="O8:P8"/>
    <mergeCell ref="O17:P17"/>
    <mergeCell ref="O19:P19"/>
    <mergeCell ref="O20:P20"/>
    <mergeCell ref="E23:L23"/>
    <mergeCell ref="M26:P26"/>
    <mergeCell ref="M27:P27"/>
    <mergeCell ref="O10:P10"/>
    <mergeCell ref="O11:P11"/>
    <mergeCell ref="O13:P13"/>
    <mergeCell ref="E14:L14"/>
    <mergeCell ref="O14:P14"/>
    <mergeCell ref="O16:P16"/>
    <mergeCell ref="H34:J34"/>
    <mergeCell ref="M34:P34"/>
    <mergeCell ref="H35:J35"/>
    <mergeCell ref="M35:P35"/>
    <mergeCell ref="L37:P37"/>
    <mergeCell ref="C76:Q76"/>
    <mergeCell ref="M29:P29"/>
    <mergeCell ref="H31:J31"/>
    <mergeCell ref="M31:P31"/>
    <mergeCell ref="H32:J32"/>
    <mergeCell ref="M32:P32"/>
    <mergeCell ref="H33:J33"/>
    <mergeCell ref="M33:P33"/>
    <mergeCell ref="N87:Q87"/>
    <mergeCell ref="N88:Q88"/>
    <mergeCell ref="N89:Q89"/>
    <mergeCell ref="N90:Q90"/>
    <mergeCell ref="N91:Q91"/>
    <mergeCell ref="N92:Q92"/>
    <mergeCell ref="F78:P78"/>
    <mergeCell ref="M80:P80"/>
    <mergeCell ref="M82:Q82"/>
    <mergeCell ref="M83:Q83"/>
    <mergeCell ref="C85:G85"/>
    <mergeCell ref="N85:Q85"/>
    <mergeCell ref="D99:H99"/>
    <mergeCell ref="N99:Q99"/>
    <mergeCell ref="D100:H100"/>
    <mergeCell ref="N100:Q100"/>
    <mergeCell ref="D101:H101"/>
    <mergeCell ref="N101:Q101"/>
    <mergeCell ref="N93:Q93"/>
    <mergeCell ref="N94:Q94"/>
    <mergeCell ref="N96:Q96"/>
    <mergeCell ref="D97:H97"/>
    <mergeCell ref="N97:Q97"/>
    <mergeCell ref="D98:H98"/>
    <mergeCell ref="N98:Q98"/>
    <mergeCell ref="M117:Q117"/>
    <mergeCell ref="F119:I119"/>
    <mergeCell ref="L119:M119"/>
    <mergeCell ref="N119:Q119"/>
    <mergeCell ref="N120:Q120"/>
    <mergeCell ref="N121:Q121"/>
    <mergeCell ref="N102:Q102"/>
    <mergeCell ref="L104:Q104"/>
    <mergeCell ref="C110:Q110"/>
    <mergeCell ref="F112:P112"/>
    <mergeCell ref="M114:P114"/>
    <mergeCell ref="M116:Q116"/>
    <mergeCell ref="F126:I126"/>
    <mergeCell ref="L126:M126"/>
    <mergeCell ref="N126:Q126"/>
    <mergeCell ref="F127:I127"/>
    <mergeCell ref="L127:M127"/>
    <mergeCell ref="N127:Q127"/>
    <mergeCell ref="N122:Q122"/>
    <mergeCell ref="F123:I123"/>
    <mergeCell ref="L123:M123"/>
    <mergeCell ref="N123:Q123"/>
    <mergeCell ref="N124:Q124"/>
    <mergeCell ref="F125:I125"/>
    <mergeCell ref="L125:M125"/>
    <mergeCell ref="N125:Q125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N129:Q129"/>
    <mergeCell ref="N130:Q130"/>
    <mergeCell ref="F131:I131"/>
    <mergeCell ref="L131:M131"/>
    <mergeCell ref="N131:Q131"/>
    <mergeCell ref="F137:I137"/>
    <mergeCell ref="L137:M137"/>
    <mergeCell ref="N137:Q137"/>
    <mergeCell ref="F138:I138"/>
    <mergeCell ref="L138:M138"/>
    <mergeCell ref="N138:Q138"/>
    <mergeCell ref="F134:I134"/>
    <mergeCell ref="L134:M134"/>
    <mergeCell ref="N134:Q134"/>
    <mergeCell ref="N135:Q135"/>
    <mergeCell ref="F136:I136"/>
    <mergeCell ref="L136:M136"/>
    <mergeCell ref="N136:Q136"/>
    <mergeCell ref="F141:I141"/>
    <mergeCell ref="L141:M141"/>
    <mergeCell ref="N141:Q141"/>
    <mergeCell ref="N142:Q142"/>
    <mergeCell ref="F143:I143"/>
    <mergeCell ref="L143:M143"/>
    <mergeCell ref="N143:Q143"/>
    <mergeCell ref="F139:I139"/>
    <mergeCell ref="L139:M139"/>
    <mergeCell ref="N139:Q139"/>
    <mergeCell ref="F140:I140"/>
    <mergeCell ref="L140:M140"/>
    <mergeCell ref="N140:Q140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70:I170"/>
    <mergeCell ref="L170:M170"/>
    <mergeCell ref="N170:Q170"/>
    <mergeCell ref="N171:Q171"/>
    <mergeCell ref="F168:I168"/>
    <mergeCell ref="L168:M168"/>
    <mergeCell ref="N168:Q168"/>
    <mergeCell ref="F169:I169"/>
    <mergeCell ref="L169:M169"/>
    <mergeCell ref="N169:Q169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Q165"/>
  <sheetViews>
    <sheetView zoomScalePageLayoutView="0" workbookViewId="0" topLeftCell="A1">
      <selection activeCell="A1" sqref="A1"/>
    </sheetView>
  </sheetViews>
  <sheetFormatPr defaultColWidth="9.16015625" defaultRowHeight="13.5"/>
  <cols>
    <col min="1" max="1" width="6.33203125" style="267" customWidth="1"/>
    <col min="2" max="2" width="103.66015625" style="222" customWidth="1"/>
    <col min="3" max="3" width="2.16015625" style="268" customWidth="1"/>
    <col min="4" max="4" width="13.66015625" style="269" customWidth="1"/>
    <col min="5" max="5" width="16.33203125" style="270" customWidth="1"/>
    <col min="6" max="6" width="18.83203125" style="270" customWidth="1"/>
    <col min="7" max="7" width="2.16015625" style="268" customWidth="1"/>
    <col min="8" max="8" width="7.33203125" style="271" customWidth="1"/>
    <col min="9" max="9" width="7.33203125" style="272" customWidth="1"/>
    <col min="10" max="10" width="7.33203125" style="271" customWidth="1"/>
    <col min="11" max="11" width="7.33203125" style="272" customWidth="1"/>
    <col min="12" max="12" width="7.33203125" style="271" customWidth="1"/>
    <col min="13" max="13" width="7.33203125" style="272" customWidth="1"/>
    <col min="14" max="14" width="7.33203125" style="271" customWidth="1"/>
    <col min="15" max="15" width="7.33203125" style="272" customWidth="1"/>
    <col min="16" max="16" width="7.33203125" style="271" customWidth="1"/>
    <col min="17" max="17" width="7.33203125" style="272" customWidth="1"/>
    <col min="18" max="18" width="7.33203125" style="271" customWidth="1"/>
    <col min="19" max="22" width="7.33203125" style="272" customWidth="1"/>
    <col min="23" max="24" width="7.33203125" style="271" customWidth="1"/>
    <col min="25" max="25" width="7.33203125" style="272" customWidth="1"/>
    <col min="26" max="26" width="7.33203125" style="271" customWidth="1"/>
    <col min="27" max="27" width="7.33203125" style="272" customWidth="1"/>
    <col min="28" max="28" width="7.33203125" style="271" customWidth="1"/>
    <col min="29" max="29" width="7.33203125" style="272" customWidth="1"/>
    <col min="30" max="30" width="7.33203125" style="271" customWidth="1"/>
    <col min="31" max="32" width="7.33203125" style="272" customWidth="1"/>
    <col min="33" max="33" width="7.33203125" style="271" customWidth="1"/>
    <col min="34" max="34" width="7.33203125" style="272" customWidth="1"/>
    <col min="35" max="35" width="7.33203125" style="271" customWidth="1"/>
    <col min="36" max="36" width="7.33203125" style="272" customWidth="1"/>
    <col min="37" max="37" width="7.33203125" style="271" customWidth="1"/>
    <col min="38" max="38" width="7.33203125" style="272" customWidth="1"/>
    <col min="39" max="39" width="7.33203125" style="271" customWidth="1"/>
    <col min="40" max="40" width="7.33203125" style="272" customWidth="1"/>
    <col min="41" max="41" width="7.33203125" style="271" customWidth="1"/>
    <col min="42" max="42" width="7.33203125" style="272" customWidth="1"/>
    <col min="43" max="43" width="7.33203125" style="271" customWidth="1"/>
    <col min="44" max="46" width="7.33203125" style="272" customWidth="1"/>
    <col min="47" max="47" width="7.33203125" style="271" customWidth="1"/>
    <col min="48" max="48" width="7.33203125" style="272" customWidth="1"/>
    <col min="49" max="49" width="7.33203125" style="271" customWidth="1"/>
    <col min="50" max="50" width="7.33203125" style="272" customWidth="1"/>
    <col min="51" max="53" width="7.33203125" style="271" customWidth="1"/>
    <col min="54" max="54" width="7.33203125" style="272" customWidth="1"/>
    <col min="55" max="55" width="7.33203125" style="271" customWidth="1"/>
    <col min="56" max="56" width="7.33203125" style="272" customWidth="1"/>
    <col min="57" max="57" width="7.33203125" style="271" customWidth="1"/>
    <col min="58" max="60" width="7.33203125" style="272" customWidth="1"/>
    <col min="61" max="63" width="7.33203125" style="271" customWidth="1"/>
    <col min="64" max="64" width="7.33203125" style="272" customWidth="1"/>
    <col min="65" max="65" width="7.33203125" style="271" customWidth="1"/>
    <col min="66" max="67" width="7.33203125" style="272" customWidth="1"/>
    <col min="68" max="68" width="7.33203125" style="271" customWidth="1"/>
    <col min="69" max="69" width="7.33203125" style="272" customWidth="1"/>
    <col min="70" max="70" width="2.16015625" style="222" customWidth="1"/>
    <col min="71" max="16384" width="9.16015625" style="222" customWidth="1"/>
  </cols>
  <sheetData>
    <row r="1" ht="9.75" customHeight="1"/>
    <row r="2" spans="2:7" ht="19.5">
      <c r="B2" s="273" t="s">
        <v>1198</v>
      </c>
      <c r="C2" s="274"/>
      <c r="D2" s="275"/>
      <c r="E2" s="276"/>
      <c r="F2" s="276"/>
      <c r="G2" s="274"/>
    </row>
    <row r="3" ht="18" customHeight="1">
      <c r="B3" s="273" t="s">
        <v>1199</v>
      </c>
    </row>
    <row r="4" ht="7.5" customHeight="1">
      <c r="B4" s="273"/>
    </row>
    <row r="5" spans="2:7" ht="18.75">
      <c r="B5" s="277" t="s">
        <v>1200</v>
      </c>
      <c r="C5" s="274"/>
      <c r="D5" s="275"/>
      <c r="E5" s="276"/>
      <c r="F5" s="276"/>
      <c r="G5" s="274"/>
    </row>
    <row r="6" ht="9.75" customHeight="1" thickBot="1"/>
    <row r="7" spans="1:69" s="287" customFormat="1" ht="15">
      <c r="A7" s="278"/>
      <c r="B7" s="279" t="s">
        <v>1201</v>
      </c>
      <c r="C7" s="280"/>
      <c r="D7" s="281" t="s">
        <v>1202</v>
      </c>
      <c r="E7" s="282" t="s">
        <v>1203</v>
      </c>
      <c r="F7" s="283" t="s">
        <v>787</v>
      </c>
      <c r="G7" s="280"/>
      <c r="H7" s="284" t="s">
        <v>1204</v>
      </c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6"/>
    </row>
    <row r="8" spans="1:69" s="287" customFormat="1" ht="15.75" thickBot="1">
      <c r="A8" s="288"/>
      <c r="B8" s="289"/>
      <c r="C8" s="280"/>
      <c r="D8" s="290"/>
      <c r="E8" s="291"/>
      <c r="F8" s="292"/>
      <c r="G8" s="280"/>
      <c r="H8" s="293" t="s">
        <v>1205</v>
      </c>
      <c r="I8" s="294" t="s">
        <v>1206</v>
      </c>
      <c r="J8" s="295">
        <v>601</v>
      </c>
      <c r="K8" s="294" t="s">
        <v>1207</v>
      </c>
      <c r="L8" s="295">
        <v>602</v>
      </c>
      <c r="M8" s="294" t="s">
        <v>1208</v>
      </c>
      <c r="N8" s="295">
        <v>603</v>
      </c>
      <c r="O8" s="294">
        <v>604</v>
      </c>
      <c r="P8" s="295">
        <v>605</v>
      </c>
      <c r="Q8" s="294">
        <v>606</v>
      </c>
      <c r="R8" s="295">
        <v>607</v>
      </c>
      <c r="S8" s="294">
        <v>608</v>
      </c>
      <c r="T8" s="295">
        <v>609</v>
      </c>
      <c r="U8" s="294">
        <v>610</v>
      </c>
      <c r="V8" s="295">
        <v>611</v>
      </c>
      <c r="W8" s="294">
        <v>612</v>
      </c>
      <c r="X8" s="295">
        <v>613</v>
      </c>
      <c r="Y8" s="294">
        <v>614</v>
      </c>
      <c r="Z8" s="295">
        <v>615</v>
      </c>
      <c r="AA8" s="294">
        <v>616</v>
      </c>
      <c r="AB8" s="295">
        <v>617</v>
      </c>
      <c r="AC8" s="294">
        <v>618</v>
      </c>
      <c r="AD8" s="295">
        <v>619</v>
      </c>
      <c r="AE8" s="294" t="s">
        <v>1209</v>
      </c>
      <c r="AF8" s="295">
        <v>620</v>
      </c>
      <c r="AG8" s="294">
        <v>621</v>
      </c>
      <c r="AH8" s="295">
        <v>622</v>
      </c>
      <c r="AI8" s="294">
        <v>623</v>
      </c>
      <c r="AJ8" s="295">
        <v>624</v>
      </c>
      <c r="AK8" s="294">
        <v>625</v>
      </c>
      <c r="AL8" s="295">
        <v>626</v>
      </c>
      <c r="AM8" s="294">
        <v>629</v>
      </c>
      <c r="AN8" s="295">
        <v>630</v>
      </c>
      <c r="AO8" s="294">
        <v>632</v>
      </c>
      <c r="AP8" s="295">
        <v>633</v>
      </c>
      <c r="AQ8" s="294">
        <v>634</v>
      </c>
      <c r="AR8" s="295">
        <v>635</v>
      </c>
      <c r="AS8" s="294">
        <v>636</v>
      </c>
      <c r="AT8" s="295">
        <v>637</v>
      </c>
      <c r="AU8" s="294">
        <v>642</v>
      </c>
      <c r="AV8" s="295">
        <v>643</v>
      </c>
      <c r="AW8" s="294">
        <v>644</v>
      </c>
      <c r="AX8" s="295">
        <v>645</v>
      </c>
      <c r="AY8" s="294" t="s">
        <v>1210</v>
      </c>
      <c r="AZ8" s="295">
        <v>646</v>
      </c>
      <c r="BA8" s="294">
        <v>647</v>
      </c>
      <c r="BB8" s="295">
        <v>648</v>
      </c>
      <c r="BC8" s="294" t="s">
        <v>1211</v>
      </c>
      <c r="BD8" s="295">
        <v>649</v>
      </c>
      <c r="BE8" s="294">
        <v>650</v>
      </c>
      <c r="BF8" s="295" t="s">
        <v>1212</v>
      </c>
      <c r="BG8" s="294">
        <v>651</v>
      </c>
      <c r="BH8" s="295">
        <v>652</v>
      </c>
      <c r="BI8" s="294">
        <v>653</v>
      </c>
      <c r="BJ8" s="295">
        <v>654</v>
      </c>
      <c r="BK8" s="294">
        <v>655</v>
      </c>
      <c r="BL8" s="295">
        <v>656</v>
      </c>
      <c r="BM8" s="294">
        <v>657</v>
      </c>
      <c r="BN8" s="295">
        <v>658</v>
      </c>
      <c r="BO8" s="294">
        <v>659</v>
      </c>
      <c r="BP8" s="295">
        <v>660</v>
      </c>
      <c r="BQ8" s="296">
        <v>661</v>
      </c>
    </row>
    <row r="9" spans="1:69" ht="13.5">
      <c r="A9" s="297">
        <v>1</v>
      </c>
      <c r="B9" s="298" t="s">
        <v>1213</v>
      </c>
      <c r="D9" s="299">
        <f aca="true" t="shared" si="0" ref="D9:D72">SUM(H9:BQ9)</f>
        <v>71</v>
      </c>
      <c r="E9" s="350"/>
      <c r="F9" s="300">
        <f aca="true" t="shared" si="1" ref="F9:F72">D9*E9</f>
        <v>0</v>
      </c>
      <c r="H9" s="301">
        <v>1</v>
      </c>
      <c r="I9" s="302"/>
      <c r="J9" s="303"/>
      <c r="K9" s="302"/>
      <c r="L9" s="303">
        <v>2</v>
      </c>
      <c r="M9" s="302">
        <v>1</v>
      </c>
      <c r="N9" s="303">
        <v>1</v>
      </c>
      <c r="O9" s="302">
        <v>2</v>
      </c>
      <c r="P9" s="303">
        <v>4</v>
      </c>
      <c r="Q9" s="302">
        <v>1</v>
      </c>
      <c r="R9" s="303">
        <v>1</v>
      </c>
      <c r="S9" s="302"/>
      <c r="T9" s="303">
        <v>2</v>
      </c>
      <c r="U9" s="302"/>
      <c r="V9" s="303"/>
      <c r="W9" s="302"/>
      <c r="X9" s="303"/>
      <c r="Y9" s="302">
        <v>1</v>
      </c>
      <c r="Z9" s="303">
        <v>1</v>
      </c>
      <c r="AA9" s="302">
        <v>2</v>
      </c>
      <c r="AB9" s="303">
        <v>3</v>
      </c>
      <c r="AC9" s="302">
        <v>4</v>
      </c>
      <c r="AD9" s="303">
        <v>2</v>
      </c>
      <c r="AE9" s="302"/>
      <c r="AF9" s="303"/>
      <c r="AG9" s="302">
        <v>1</v>
      </c>
      <c r="AH9" s="303"/>
      <c r="AI9" s="302">
        <v>4</v>
      </c>
      <c r="AJ9" s="303">
        <v>1</v>
      </c>
      <c r="AK9" s="302">
        <v>1</v>
      </c>
      <c r="AL9" s="303">
        <v>1</v>
      </c>
      <c r="AM9" s="302">
        <v>5</v>
      </c>
      <c r="AN9" s="303"/>
      <c r="AO9" s="302"/>
      <c r="AP9" s="303">
        <v>2</v>
      </c>
      <c r="AQ9" s="302">
        <v>1</v>
      </c>
      <c r="AR9" s="303">
        <v>1</v>
      </c>
      <c r="AS9" s="302"/>
      <c r="AT9" s="303"/>
      <c r="AU9" s="302">
        <v>2</v>
      </c>
      <c r="AV9" s="303">
        <v>2</v>
      </c>
      <c r="AW9" s="302">
        <v>2</v>
      </c>
      <c r="AX9" s="303"/>
      <c r="AY9" s="302"/>
      <c r="AZ9" s="303"/>
      <c r="BA9" s="302"/>
      <c r="BB9" s="303">
        <v>1</v>
      </c>
      <c r="BC9" s="302">
        <v>2</v>
      </c>
      <c r="BD9" s="303"/>
      <c r="BE9" s="302">
        <v>2</v>
      </c>
      <c r="BF9" s="303">
        <v>4</v>
      </c>
      <c r="BG9" s="302"/>
      <c r="BH9" s="303"/>
      <c r="BI9" s="302">
        <v>2</v>
      </c>
      <c r="BJ9" s="303"/>
      <c r="BK9" s="302"/>
      <c r="BL9" s="303">
        <v>3</v>
      </c>
      <c r="BM9" s="302">
        <v>2</v>
      </c>
      <c r="BN9" s="303">
        <v>1</v>
      </c>
      <c r="BO9" s="302"/>
      <c r="BP9" s="303">
        <v>1</v>
      </c>
      <c r="BQ9" s="304">
        <v>2</v>
      </c>
    </row>
    <row r="10" spans="1:69" ht="13.5">
      <c r="A10" s="297">
        <v>2</v>
      </c>
      <c r="B10" s="305" t="s">
        <v>1214</v>
      </c>
      <c r="D10" s="306">
        <f t="shared" si="0"/>
        <v>12</v>
      </c>
      <c r="E10" s="351"/>
      <c r="F10" s="300">
        <f t="shared" si="1"/>
        <v>0</v>
      </c>
      <c r="H10" s="308"/>
      <c r="I10" s="309"/>
      <c r="J10" s="310"/>
      <c r="K10" s="309"/>
      <c r="L10" s="310"/>
      <c r="M10" s="309">
        <v>1</v>
      </c>
      <c r="N10" s="310"/>
      <c r="O10" s="309"/>
      <c r="P10" s="310"/>
      <c r="Q10" s="309"/>
      <c r="R10" s="310"/>
      <c r="S10" s="309"/>
      <c r="T10" s="310"/>
      <c r="U10" s="309"/>
      <c r="V10" s="310"/>
      <c r="W10" s="309"/>
      <c r="X10" s="310"/>
      <c r="Y10" s="309"/>
      <c r="Z10" s="310"/>
      <c r="AA10" s="309"/>
      <c r="AB10" s="310"/>
      <c r="AC10" s="309"/>
      <c r="AD10" s="310"/>
      <c r="AE10" s="309"/>
      <c r="AF10" s="310"/>
      <c r="AG10" s="309"/>
      <c r="AH10" s="310"/>
      <c r="AI10" s="309">
        <v>4</v>
      </c>
      <c r="AJ10" s="310"/>
      <c r="AK10" s="309"/>
      <c r="AL10" s="310"/>
      <c r="AM10" s="309"/>
      <c r="AN10" s="310"/>
      <c r="AO10" s="309"/>
      <c r="AP10" s="310"/>
      <c r="AQ10" s="309"/>
      <c r="AR10" s="310"/>
      <c r="AS10" s="309"/>
      <c r="AT10" s="310"/>
      <c r="AU10" s="309"/>
      <c r="AV10" s="310"/>
      <c r="AW10" s="309">
        <v>1</v>
      </c>
      <c r="AX10" s="310"/>
      <c r="AY10" s="309"/>
      <c r="AZ10" s="310"/>
      <c r="BA10" s="309"/>
      <c r="BB10" s="310"/>
      <c r="BC10" s="309"/>
      <c r="BD10" s="310"/>
      <c r="BE10" s="309"/>
      <c r="BF10" s="310">
        <v>4</v>
      </c>
      <c r="BG10" s="309"/>
      <c r="BH10" s="310"/>
      <c r="BI10" s="309">
        <v>1</v>
      </c>
      <c r="BJ10" s="310"/>
      <c r="BK10" s="309"/>
      <c r="BL10" s="310">
        <v>1</v>
      </c>
      <c r="BM10" s="309"/>
      <c r="BN10" s="310"/>
      <c r="BO10" s="309"/>
      <c r="BP10" s="310"/>
      <c r="BQ10" s="311"/>
    </row>
    <row r="11" spans="1:69" ht="13.5">
      <c r="A11" s="297">
        <f aca="true" t="shared" si="2" ref="A11:A74">A10+1</f>
        <v>3</v>
      </c>
      <c r="B11" s="305" t="s">
        <v>1215</v>
      </c>
      <c r="D11" s="306">
        <f t="shared" si="0"/>
        <v>37</v>
      </c>
      <c r="E11" s="351"/>
      <c r="F11" s="300">
        <f t="shared" si="1"/>
        <v>0</v>
      </c>
      <c r="H11" s="308"/>
      <c r="I11" s="309"/>
      <c r="J11" s="310"/>
      <c r="K11" s="309"/>
      <c r="L11" s="310">
        <v>2</v>
      </c>
      <c r="M11" s="309"/>
      <c r="N11" s="310">
        <v>3</v>
      </c>
      <c r="O11" s="309"/>
      <c r="P11" s="310">
        <v>2</v>
      </c>
      <c r="Q11" s="309"/>
      <c r="R11" s="310"/>
      <c r="S11" s="309"/>
      <c r="T11" s="310">
        <v>1</v>
      </c>
      <c r="U11" s="309"/>
      <c r="V11" s="310"/>
      <c r="W11" s="309"/>
      <c r="X11" s="310"/>
      <c r="Y11" s="309"/>
      <c r="Z11" s="310">
        <v>1</v>
      </c>
      <c r="AA11" s="309">
        <v>2</v>
      </c>
      <c r="AB11" s="310">
        <v>3</v>
      </c>
      <c r="AC11" s="309">
        <v>2</v>
      </c>
      <c r="AD11" s="310"/>
      <c r="AE11" s="309"/>
      <c r="AF11" s="310"/>
      <c r="AG11" s="309"/>
      <c r="AH11" s="310"/>
      <c r="AI11" s="309"/>
      <c r="AJ11" s="310">
        <v>1</v>
      </c>
      <c r="AK11" s="309">
        <v>1</v>
      </c>
      <c r="AL11" s="310"/>
      <c r="AM11" s="309"/>
      <c r="AN11" s="310"/>
      <c r="AO11" s="309"/>
      <c r="AP11" s="310">
        <v>2</v>
      </c>
      <c r="AQ11" s="309">
        <v>1</v>
      </c>
      <c r="AR11" s="310">
        <v>1</v>
      </c>
      <c r="AS11" s="309"/>
      <c r="AT11" s="310"/>
      <c r="AU11" s="309">
        <v>1</v>
      </c>
      <c r="AV11" s="310">
        <v>2</v>
      </c>
      <c r="AW11" s="309"/>
      <c r="AX11" s="310"/>
      <c r="AY11" s="309"/>
      <c r="AZ11" s="310"/>
      <c r="BA11" s="309"/>
      <c r="BB11" s="310">
        <v>1</v>
      </c>
      <c r="BC11" s="309">
        <v>2</v>
      </c>
      <c r="BD11" s="310"/>
      <c r="BE11" s="309">
        <v>2</v>
      </c>
      <c r="BF11" s="310"/>
      <c r="BG11" s="309"/>
      <c r="BH11" s="310"/>
      <c r="BI11" s="309">
        <v>1</v>
      </c>
      <c r="BJ11" s="310"/>
      <c r="BK11" s="309"/>
      <c r="BL11" s="310">
        <v>2</v>
      </c>
      <c r="BM11" s="309"/>
      <c r="BN11" s="310">
        <v>1</v>
      </c>
      <c r="BO11" s="309"/>
      <c r="BP11" s="310">
        <v>1</v>
      </c>
      <c r="BQ11" s="311">
        <v>2</v>
      </c>
    </row>
    <row r="12" spans="1:69" ht="13.5">
      <c r="A12" s="297">
        <f t="shared" si="2"/>
        <v>4</v>
      </c>
      <c r="B12" s="305" t="s">
        <v>1216</v>
      </c>
      <c r="D12" s="306">
        <f t="shared" si="0"/>
        <v>1</v>
      </c>
      <c r="E12" s="351"/>
      <c r="F12" s="300">
        <f t="shared" si="1"/>
        <v>0</v>
      </c>
      <c r="H12" s="308"/>
      <c r="I12" s="309"/>
      <c r="J12" s="310"/>
      <c r="K12" s="309"/>
      <c r="L12" s="310"/>
      <c r="M12" s="309"/>
      <c r="N12" s="310">
        <v>1</v>
      </c>
      <c r="O12" s="309"/>
      <c r="P12" s="310"/>
      <c r="Q12" s="309"/>
      <c r="R12" s="310"/>
      <c r="S12" s="309"/>
      <c r="T12" s="310"/>
      <c r="U12" s="309"/>
      <c r="V12" s="310"/>
      <c r="W12" s="309"/>
      <c r="X12" s="310"/>
      <c r="Y12" s="309"/>
      <c r="Z12" s="310"/>
      <c r="AA12" s="309"/>
      <c r="AB12" s="310"/>
      <c r="AC12" s="309"/>
      <c r="AD12" s="310"/>
      <c r="AE12" s="309"/>
      <c r="AF12" s="310"/>
      <c r="AG12" s="309"/>
      <c r="AH12" s="310"/>
      <c r="AI12" s="309"/>
      <c r="AJ12" s="310"/>
      <c r="AK12" s="309"/>
      <c r="AL12" s="310"/>
      <c r="AM12" s="309"/>
      <c r="AN12" s="310"/>
      <c r="AO12" s="309"/>
      <c r="AP12" s="310"/>
      <c r="AQ12" s="309"/>
      <c r="AR12" s="310"/>
      <c r="AS12" s="309"/>
      <c r="AT12" s="310"/>
      <c r="AU12" s="309"/>
      <c r="AV12" s="310"/>
      <c r="AW12" s="309"/>
      <c r="AX12" s="310"/>
      <c r="AY12" s="309"/>
      <c r="AZ12" s="310"/>
      <c r="BA12" s="309"/>
      <c r="BB12" s="310"/>
      <c r="BC12" s="309"/>
      <c r="BD12" s="310"/>
      <c r="BE12" s="309"/>
      <c r="BF12" s="310"/>
      <c r="BG12" s="309"/>
      <c r="BH12" s="310"/>
      <c r="BI12" s="309"/>
      <c r="BJ12" s="310"/>
      <c r="BK12" s="309"/>
      <c r="BL12" s="310"/>
      <c r="BM12" s="309"/>
      <c r="BN12" s="310"/>
      <c r="BO12" s="309"/>
      <c r="BP12" s="310"/>
      <c r="BQ12" s="311"/>
    </row>
    <row r="13" spans="1:69" ht="13.5">
      <c r="A13" s="297">
        <f t="shared" si="2"/>
        <v>5</v>
      </c>
      <c r="B13" s="305" t="s">
        <v>1217</v>
      </c>
      <c r="D13" s="306">
        <f t="shared" si="0"/>
        <v>2</v>
      </c>
      <c r="E13" s="351"/>
      <c r="F13" s="300">
        <f t="shared" si="1"/>
        <v>0</v>
      </c>
      <c r="H13" s="308"/>
      <c r="I13" s="309"/>
      <c r="J13" s="310"/>
      <c r="K13" s="309"/>
      <c r="L13" s="310"/>
      <c r="M13" s="309"/>
      <c r="N13" s="310"/>
      <c r="O13" s="309">
        <v>1</v>
      </c>
      <c r="P13" s="310"/>
      <c r="Q13" s="309"/>
      <c r="R13" s="310"/>
      <c r="S13" s="309"/>
      <c r="T13" s="310"/>
      <c r="U13" s="309"/>
      <c r="V13" s="310"/>
      <c r="W13" s="309"/>
      <c r="X13" s="310"/>
      <c r="Y13" s="309"/>
      <c r="Z13" s="310"/>
      <c r="AA13" s="309"/>
      <c r="AB13" s="310"/>
      <c r="AC13" s="309"/>
      <c r="AD13" s="310"/>
      <c r="AE13" s="309"/>
      <c r="AF13" s="310"/>
      <c r="AG13" s="309">
        <v>1</v>
      </c>
      <c r="AH13" s="310"/>
      <c r="AI13" s="309"/>
      <c r="AJ13" s="310"/>
      <c r="AK13" s="309"/>
      <c r="AL13" s="310"/>
      <c r="AM13" s="309"/>
      <c r="AN13" s="310"/>
      <c r="AO13" s="309"/>
      <c r="AP13" s="310"/>
      <c r="AQ13" s="309"/>
      <c r="AR13" s="310"/>
      <c r="AS13" s="309"/>
      <c r="AT13" s="310"/>
      <c r="AU13" s="309"/>
      <c r="AV13" s="310"/>
      <c r="AW13" s="309"/>
      <c r="AX13" s="310"/>
      <c r="AY13" s="309"/>
      <c r="AZ13" s="310"/>
      <c r="BA13" s="309"/>
      <c r="BB13" s="310"/>
      <c r="BC13" s="309"/>
      <c r="BD13" s="310"/>
      <c r="BE13" s="309"/>
      <c r="BF13" s="310"/>
      <c r="BG13" s="309"/>
      <c r="BH13" s="310"/>
      <c r="BI13" s="309"/>
      <c r="BJ13" s="310"/>
      <c r="BK13" s="309"/>
      <c r="BL13" s="310"/>
      <c r="BM13" s="309"/>
      <c r="BN13" s="310"/>
      <c r="BO13" s="309"/>
      <c r="BP13" s="310"/>
      <c r="BQ13" s="311"/>
    </row>
    <row r="14" spans="1:69" ht="13.5">
      <c r="A14" s="297">
        <f t="shared" si="2"/>
        <v>6</v>
      </c>
      <c r="B14" s="305" t="s">
        <v>1218</v>
      </c>
      <c r="D14" s="306">
        <f t="shared" si="0"/>
        <v>5</v>
      </c>
      <c r="E14" s="351"/>
      <c r="F14" s="300">
        <f t="shared" si="1"/>
        <v>0</v>
      </c>
      <c r="H14" s="308"/>
      <c r="I14" s="309"/>
      <c r="J14" s="310"/>
      <c r="K14" s="309"/>
      <c r="L14" s="310"/>
      <c r="M14" s="309"/>
      <c r="N14" s="310"/>
      <c r="O14" s="309"/>
      <c r="P14" s="310"/>
      <c r="Q14" s="309"/>
      <c r="R14" s="310">
        <v>2</v>
      </c>
      <c r="S14" s="309"/>
      <c r="T14" s="310"/>
      <c r="U14" s="309"/>
      <c r="V14" s="310"/>
      <c r="W14" s="309"/>
      <c r="X14" s="310"/>
      <c r="Y14" s="309"/>
      <c r="Z14" s="310"/>
      <c r="AA14" s="309"/>
      <c r="AB14" s="310"/>
      <c r="AC14" s="309"/>
      <c r="AD14" s="310"/>
      <c r="AE14" s="309"/>
      <c r="AF14" s="310"/>
      <c r="AG14" s="309"/>
      <c r="AH14" s="310"/>
      <c r="AI14" s="309"/>
      <c r="AJ14" s="310"/>
      <c r="AK14" s="309"/>
      <c r="AL14" s="310">
        <v>1</v>
      </c>
      <c r="AM14" s="309"/>
      <c r="AN14" s="310"/>
      <c r="AO14" s="309"/>
      <c r="AP14" s="310"/>
      <c r="AQ14" s="309"/>
      <c r="AR14" s="310"/>
      <c r="AS14" s="309"/>
      <c r="AT14" s="310"/>
      <c r="AU14" s="309"/>
      <c r="AV14" s="310">
        <v>2</v>
      </c>
      <c r="AW14" s="309"/>
      <c r="AX14" s="310"/>
      <c r="AY14" s="309"/>
      <c r="AZ14" s="310"/>
      <c r="BA14" s="309"/>
      <c r="BB14" s="310"/>
      <c r="BC14" s="309"/>
      <c r="BD14" s="310"/>
      <c r="BE14" s="309"/>
      <c r="BF14" s="310"/>
      <c r="BG14" s="309"/>
      <c r="BH14" s="310"/>
      <c r="BI14" s="309"/>
      <c r="BJ14" s="310"/>
      <c r="BK14" s="309"/>
      <c r="BL14" s="310"/>
      <c r="BM14" s="309"/>
      <c r="BN14" s="310"/>
      <c r="BO14" s="309"/>
      <c r="BP14" s="310"/>
      <c r="BQ14" s="311"/>
    </row>
    <row r="15" spans="1:69" ht="13.5">
      <c r="A15" s="297">
        <f t="shared" si="2"/>
        <v>7</v>
      </c>
      <c r="B15" s="305" t="s">
        <v>1219</v>
      </c>
      <c r="D15" s="306">
        <f t="shared" si="0"/>
        <v>6</v>
      </c>
      <c r="E15" s="351"/>
      <c r="F15" s="300">
        <f t="shared" si="1"/>
        <v>0</v>
      </c>
      <c r="H15" s="308"/>
      <c r="I15" s="309"/>
      <c r="J15" s="310"/>
      <c r="K15" s="309"/>
      <c r="L15" s="310"/>
      <c r="M15" s="309"/>
      <c r="N15" s="310"/>
      <c r="O15" s="309"/>
      <c r="P15" s="310"/>
      <c r="Q15" s="309"/>
      <c r="R15" s="310"/>
      <c r="S15" s="309"/>
      <c r="T15" s="310"/>
      <c r="U15" s="309"/>
      <c r="V15" s="310"/>
      <c r="W15" s="309"/>
      <c r="X15" s="310"/>
      <c r="Y15" s="309"/>
      <c r="Z15" s="310"/>
      <c r="AA15" s="309"/>
      <c r="AB15" s="310"/>
      <c r="AC15" s="309"/>
      <c r="AD15" s="310">
        <v>2</v>
      </c>
      <c r="AE15" s="309"/>
      <c r="AF15" s="310"/>
      <c r="AG15" s="309"/>
      <c r="AH15" s="310"/>
      <c r="AI15" s="309"/>
      <c r="AJ15" s="310"/>
      <c r="AK15" s="309"/>
      <c r="AL15" s="310"/>
      <c r="AM15" s="309"/>
      <c r="AN15" s="310"/>
      <c r="AO15" s="309"/>
      <c r="AP15" s="310"/>
      <c r="AQ15" s="309"/>
      <c r="AR15" s="310"/>
      <c r="AS15" s="309"/>
      <c r="AT15" s="310"/>
      <c r="AU15" s="309"/>
      <c r="AV15" s="310"/>
      <c r="AW15" s="309">
        <v>2</v>
      </c>
      <c r="AX15" s="310"/>
      <c r="AY15" s="309"/>
      <c r="AZ15" s="310"/>
      <c r="BA15" s="309"/>
      <c r="BB15" s="310"/>
      <c r="BC15" s="309"/>
      <c r="BD15" s="310"/>
      <c r="BE15" s="309"/>
      <c r="BF15" s="310"/>
      <c r="BG15" s="309"/>
      <c r="BH15" s="310"/>
      <c r="BI15" s="309"/>
      <c r="BJ15" s="310"/>
      <c r="BK15" s="309"/>
      <c r="BL15" s="310"/>
      <c r="BM15" s="309">
        <v>2</v>
      </c>
      <c r="BN15" s="310"/>
      <c r="BO15" s="309"/>
      <c r="BP15" s="310"/>
      <c r="BQ15" s="311"/>
    </row>
    <row r="16" spans="1:69" ht="13.5">
      <c r="A16" s="297">
        <f t="shared" si="2"/>
        <v>8</v>
      </c>
      <c r="B16" s="305" t="s">
        <v>1220</v>
      </c>
      <c r="D16" s="306">
        <f t="shared" si="0"/>
        <v>1</v>
      </c>
      <c r="E16" s="351"/>
      <c r="F16" s="300">
        <f t="shared" si="1"/>
        <v>0</v>
      </c>
      <c r="H16" s="308"/>
      <c r="I16" s="309"/>
      <c r="J16" s="310"/>
      <c r="K16" s="309"/>
      <c r="L16" s="310"/>
      <c r="M16" s="309"/>
      <c r="N16" s="310"/>
      <c r="O16" s="309"/>
      <c r="P16" s="310"/>
      <c r="Q16" s="309"/>
      <c r="R16" s="310"/>
      <c r="S16" s="309"/>
      <c r="T16" s="310"/>
      <c r="U16" s="309"/>
      <c r="V16" s="310"/>
      <c r="W16" s="309"/>
      <c r="X16" s="310"/>
      <c r="Y16" s="309"/>
      <c r="Z16" s="310"/>
      <c r="AA16" s="309"/>
      <c r="AB16" s="310"/>
      <c r="AC16" s="309">
        <v>1</v>
      </c>
      <c r="AD16" s="310"/>
      <c r="AE16" s="309"/>
      <c r="AF16" s="310"/>
      <c r="AG16" s="309"/>
      <c r="AH16" s="310"/>
      <c r="AI16" s="309"/>
      <c r="AJ16" s="310"/>
      <c r="AK16" s="309"/>
      <c r="AL16" s="310"/>
      <c r="AM16" s="309"/>
      <c r="AN16" s="310"/>
      <c r="AO16" s="309"/>
      <c r="AP16" s="310"/>
      <c r="AQ16" s="309"/>
      <c r="AR16" s="310"/>
      <c r="AS16" s="309"/>
      <c r="AT16" s="310"/>
      <c r="AU16" s="309"/>
      <c r="AV16" s="310"/>
      <c r="AW16" s="309"/>
      <c r="AX16" s="310"/>
      <c r="AY16" s="309"/>
      <c r="AZ16" s="310"/>
      <c r="BA16" s="309"/>
      <c r="BB16" s="310"/>
      <c r="BC16" s="309"/>
      <c r="BD16" s="310"/>
      <c r="BE16" s="309"/>
      <c r="BF16" s="310"/>
      <c r="BG16" s="309"/>
      <c r="BH16" s="310"/>
      <c r="BI16" s="309"/>
      <c r="BJ16" s="310"/>
      <c r="BK16" s="309"/>
      <c r="BL16" s="310"/>
      <c r="BM16" s="309"/>
      <c r="BN16" s="310"/>
      <c r="BO16" s="309"/>
      <c r="BP16" s="310"/>
      <c r="BQ16" s="311"/>
    </row>
    <row r="17" spans="1:69" ht="13.5">
      <c r="A17" s="297">
        <f t="shared" si="2"/>
        <v>9</v>
      </c>
      <c r="B17" s="305" t="s">
        <v>1221</v>
      </c>
      <c r="D17" s="306">
        <f t="shared" si="0"/>
        <v>1</v>
      </c>
      <c r="E17" s="351"/>
      <c r="F17" s="300">
        <f t="shared" si="1"/>
        <v>0</v>
      </c>
      <c r="H17" s="308"/>
      <c r="I17" s="309"/>
      <c r="J17" s="310"/>
      <c r="K17" s="309"/>
      <c r="L17" s="310"/>
      <c r="M17" s="309"/>
      <c r="N17" s="310"/>
      <c r="O17" s="309"/>
      <c r="P17" s="310"/>
      <c r="Q17" s="309"/>
      <c r="R17" s="310"/>
      <c r="S17" s="309"/>
      <c r="T17" s="310"/>
      <c r="U17" s="309"/>
      <c r="V17" s="310"/>
      <c r="W17" s="309"/>
      <c r="X17" s="310"/>
      <c r="Y17" s="309"/>
      <c r="Z17" s="310"/>
      <c r="AA17" s="309"/>
      <c r="AB17" s="310"/>
      <c r="AC17" s="309"/>
      <c r="AD17" s="310"/>
      <c r="AE17" s="309"/>
      <c r="AF17" s="310"/>
      <c r="AG17" s="309"/>
      <c r="AH17" s="310"/>
      <c r="AI17" s="309"/>
      <c r="AJ17" s="310"/>
      <c r="AK17" s="309"/>
      <c r="AL17" s="310">
        <v>1</v>
      </c>
      <c r="AM17" s="309"/>
      <c r="AN17" s="310"/>
      <c r="AO17" s="309"/>
      <c r="AP17" s="310"/>
      <c r="AQ17" s="309"/>
      <c r="AR17" s="310"/>
      <c r="AS17" s="309"/>
      <c r="AT17" s="310"/>
      <c r="AU17" s="309"/>
      <c r="AV17" s="310"/>
      <c r="AW17" s="309"/>
      <c r="AX17" s="310"/>
      <c r="AY17" s="309"/>
      <c r="AZ17" s="310"/>
      <c r="BA17" s="309"/>
      <c r="BB17" s="310"/>
      <c r="BC17" s="309"/>
      <c r="BD17" s="310"/>
      <c r="BE17" s="309"/>
      <c r="BF17" s="310"/>
      <c r="BG17" s="309"/>
      <c r="BH17" s="310"/>
      <c r="BI17" s="309"/>
      <c r="BJ17" s="310"/>
      <c r="BK17" s="309"/>
      <c r="BL17" s="310"/>
      <c r="BM17" s="309"/>
      <c r="BN17" s="310"/>
      <c r="BO17" s="309"/>
      <c r="BP17" s="310"/>
      <c r="BQ17" s="311"/>
    </row>
    <row r="18" spans="1:69" ht="13.5">
      <c r="A18" s="297">
        <f t="shared" si="2"/>
        <v>10</v>
      </c>
      <c r="B18" s="305" t="s">
        <v>1222</v>
      </c>
      <c r="D18" s="306">
        <f t="shared" si="0"/>
        <v>1</v>
      </c>
      <c r="E18" s="351"/>
      <c r="F18" s="300">
        <f t="shared" si="1"/>
        <v>0</v>
      </c>
      <c r="H18" s="308"/>
      <c r="I18" s="309"/>
      <c r="J18" s="310"/>
      <c r="K18" s="309"/>
      <c r="L18" s="310"/>
      <c r="M18" s="309"/>
      <c r="N18" s="310"/>
      <c r="O18" s="309"/>
      <c r="P18" s="310"/>
      <c r="Q18" s="309"/>
      <c r="R18" s="310"/>
      <c r="S18" s="309"/>
      <c r="T18" s="310"/>
      <c r="U18" s="309"/>
      <c r="V18" s="310"/>
      <c r="W18" s="309"/>
      <c r="X18" s="310"/>
      <c r="Y18" s="309">
        <v>1</v>
      </c>
      <c r="Z18" s="310"/>
      <c r="AA18" s="309"/>
      <c r="AB18" s="310"/>
      <c r="AC18" s="309"/>
      <c r="AD18" s="310"/>
      <c r="AE18" s="309"/>
      <c r="AF18" s="310"/>
      <c r="AG18" s="309"/>
      <c r="AH18" s="310"/>
      <c r="AI18" s="309"/>
      <c r="AJ18" s="310"/>
      <c r="AK18" s="309"/>
      <c r="AL18" s="310"/>
      <c r="AM18" s="309"/>
      <c r="AN18" s="310"/>
      <c r="AO18" s="309"/>
      <c r="AP18" s="310"/>
      <c r="AQ18" s="309"/>
      <c r="AR18" s="310"/>
      <c r="AS18" s="309"/>
      <c r="AT18" s="310"/>
      <c r="AU18" s="309"/>
      <c r="AV18" s="310"/>
      <c r="AW18" s="309"/>
      <c r="AX18" s="310"/>
      <c r="AY18" s="309"/>
      <c r="AZ18" s="310"/>
      <c r="BA18" s="309"/>
      <c r="BB18" s="310"/>
      <c r="BC18" s="309"/>
      <c r="BD18" s="310"/>
      <c r="BE18" s="309"/>
      <c r="BF18" s="310"/>
      <c r="BG18" s="309"/>
      <c r="BH18" s="310"/>
      <c r="BI18" s="309"/>
      <c r="BJ18" s="310"/>
      <c r="BK18" s="309"/>
      <c r="BL18" s="310"/>
      <c r="BM18" s="309"/>
      <c r="BN18" s="310"/>
      <c r="BO18" s="309"/>
      <c r="BP18" s="310"/>
      <c r="BQ18" s="311"/>
    </row>
    <row r="19" spans="1:69" ht="13.5">
      <c r="A19" s="297">
        <f t="shared" si="2"/>
        <v>11</v>
      </c>
      <c r="B19" s="305" t="s">
        <v>1223</v>
      </c>
      <c r="D19" s="306">
        <f t="shared" si="0"/>
        <v>4</v>
      </c>
      <c r="E19" s="351"/>
      <c r="F19" s="300">
        <f t="shared" si="1"/>
        <v>0</v>
      </c>
      <c r="H19" s="308"/>
      <c r="I19" s="309"/>
      <c r="J19" s="310"/>
      <c r="K19" s="309"/>
      <c r="L19" s="310"/>
      <c r="M19" s="309"/>
      <c r="N19" s="310"/>
      <c r="O19" s="309"/>
      <c r="P19" s="310"/>
      <c r="Q19" s="309"/>
      <c r="R19" s="310"/>
      <c r="S19" s="309"/>
      <c r="T19" s="310"/>
      <c r="U19" s="309"/>
      <c r="V19" s="310"/>
      <c r="W19" s="309"/>
      <c r="X19" s="310"/>
      <c r="Y19" s="309"/>
      <c r="Z19" s="310"/>
      <c r="AA19" s="309"/>
      <c r="AB19" s="310"/>
      <c r="AC19" s="309"/>
      <c r="AD19" s="310"/>
      <c r="AE19" s="309"/>
      <c r="AF19" s="310"/>
      <c r="AG19" s="309">
        <v>1</v>
      </c>
      <c r="AH19" s="310"/>
      <c r="AI19" s="309"/>
      <c r="AJ19" s="310"/>
      <c r="AK19" s="309"/>
      <c r="AL19" s="310">
        <v>1</v>
      </c>
      <c r="AM19" s="309">
        <v>1</v>
      </c>
      <c r="AN19" s="310"/>
      <c r="AO19" s="309"/>
      <c r="AP19" s="310"/>
      <c r="AQ19" s="309"/>
      <c r="AR19" s="310"/>
      <c r="AS19" s="309"/>
      <c r="AT19" s="310"/>
      <c r="AU19" s="309">
        <v>1</v>
      </c>
      <c r="AV19" s="310"/>
      <c r="AW19" s="309"/>
      <c r="AX19" s="310"/>
      <c r="AY19" s="309"/>
      <c r="AZ19" s="310"/>
      <c r="BA19" s="309"/>
      <c r="BB19" s="310"/>
      <c r="BC19" s="309"/>
      <c r="BD19" s="310"/>
      <c r="BE19" s="309"/>
      <c r="BF19" s="310"/>
      <c r="BG19" s="309"/>
      <c r="BH19" s="310"/>
      <c r="BI19" s="309"/>
      <c r="BJ19" s="310"/>
      <c r="BK19" s="309"/>
      <c r="BL19" s="310"/>
      <c r="BM19" s="309"/>
      <c r="BN19" s="310"/>
      <c r="BO19" s="309"/>
      <c r="BP19" s="310"/>
      <c r="BQ19" s="311"/>
    </row>
    <row r="20" spans="1:69" ht="13.5">
      <c r="A20" s="297">
        <f t="shared" si="2"/>
        <v>12</v>
      </c>
      <c r="B20" s="305" t="s">
        <v>1224</v>
      </c>
      <c r="D20" s="306">
        <f t="shared" si="0"/>
        <v>6</v>
      </c>
      <c r="E20" s="351"/>
      <c r="F20" s="300">
        <f t="shared" si="1"/>
        <v>0</v>
      </c>
      <c r="H20" s="308"/>
      <c r="I20" s="309"/>
      <c r="J20" s="310"/>
      <c r="K20" s="309"/>
      <c r="L20" s="310"/>
      <c r="M20" s="309"/>
      <c r="N20" s="310"/>
      <c r="O20" s="309">
        <v>1</v>
      </c>
      <c r="P20" s="310"/>
      <c r="Q20" s="309"/>
      <c r="R20" s="310"/>
      <c r="S20" s="309"/>
      <c r="T20" s="310"/>
      <c r="U20" s="309"/>
      <c r="V20" s="310"/>
      <c r="W20" s="309"/>
      <c r="X20" s="310"/>
      <c r="Y20" s="309"/>
      <c r="Z20" s="310"/>
      <c r="AA20" s="309"/>
      <c r="AB20" s="310"/>
      <c r="AC20" s="309"/>
      <c r="AD20" s="310">
        <v>1</v>
      </c>
      <c r="AE20" s="309"/>
      <c r="AF20" s="310"/>
      <c r="AG20" s="309"/>
      <c r="AH20" s="310"/>
      <c r="AI20" s="309"/>
      <c r="AJ20" s="310"/>
      <c r="AK20" s="309"/>
      <c r="AL20" s="310"/>
      <c r="AM20" s="309">
        <v>2</v>
      </c>
      <c r="AN20" s="310"/>
      <c r="AO20" s="309"/>
      <c r="AP20" s="310"/>
      <c r="AQ20" s="309"/>
      <c r="AR20" s="310"/>
      <c r="AS20" s="309"/>
      <c r="AT20" s="310"/>
      <c r="AU20" s="309"/>
      <c r="AV20" s="310"/>
      <c r="AW20" s="309">
        <v>1</v>
      </c>
      <c r="AX20" s="310"/>
      <c r="AY20" s="309"/>
      <c r="AZ20" s="310"/>
      <c r="BA20" s="309"/>
      <c r="BB20" s="310"/>
      <c r="BC20" s="309"/>
      <c r="BD20" s="310"/>
      <c r="BE20" s="309"/>
      <c r="BF20" s="310"/>
      <c r="BG20" s="309"/>
      <c r="BH20" s="310"/>
      <c r="BI20" s="309"/>
      <c r="BJ20" s="310"/>
      <c r="BK20" s="309"/>
      <c r="BL20" s="310"/>
      <c r="BM20" s="309">
        <v>1</v>
      </c>
      <c r="BN20" s="310"/>
      <c r="BO20" s="309"/>
      <c r="BP20" s="310"/>
      <c r="BQ20" s="311"/>
    </row>
    <row r="21" spans="1:69" ht="13.5">
      <c r="A21" s="297">
        <f t="shared" si="2"/>
        <v>13</v>
      </c>
      <c r="B21" s="305" t="s">
        <v>1225</v>
      </c>
      <c r="D21" s="306">
        <f t="shared" si="0"/>
        <v>2</v>
      </c>
      <c r="E21" s="351"/>
      <c r="F21" s="300">
        <f t="shared" si="1"/>
        <v>0</v>
      </c>
      <c r="H21" s="308"/>
      <c r="I21" s="309"/>
      <c r="J21" s="310"/>
      <c r="K21" s="309"/>
      <c r="L21" s="310"/>
      <c r="M21" s="309"/>
      <c r="N21" s="310"/>
      <c r="O21" s="309">
        <v>1</v>
      </c>
      <c r="P21" s="310"/>
      <c r="Q21" s="309"/>
      <c r="R21" s="310"/>
      <c r="S21" s="309"/>
      <c r="T21" s="310">
        <v>1</v>
      </c>
      <c r="U21" s="309"/>
      <c r="V21" s="310"/>
      <c r="W21" s="309"/>
      <c r="X21" s="310"/>
      <c r="Y21" s="309"/>
      <c r="Z21" s="310"/>
      <c r="AA21" s="309"/>
      <c r="AB21" s="310"/>
      <c r="AC21" s="309"/>
      <c r="AD21" s="310"/>
      <c r="AE21" s="309"/>
      <c r="AF21" s="310"/>
      <c r="AG21" s="309"/>
      <c r="AH21" s="310"/>
      <c r="AI21" s="309"/>
      <c r="AJ21" s="310"/>
      <c r="AK21" s="309"/>
      <c r="AL21" s="310"/>
      <c r="AM21" s="309"/>
      <c r="AN21" s="310"/>
      <c r="AO21" s="309"/>
      <c r="AP21" s="310"/>
      <c r="AQ21" s="309"/>
      <c r="AR21" s="310"/>
      <c r="AS21" s="309"/>
      <c r="AT21" s="310"/>
      <c r="AU21" s="309"/>
      <c r="AV21" s="310"/>
      <c r="AW21" s="309"/>
      <c r="AX21" s="310"/>
      <c r="AY21" s="309"/>
      <c r="AZ21" s="310"/>
      <c r="BA21" s="309"/>
      <c r="BB21" s="310"/>
      <c r="BC21" s="309"/>
      <c r="BD21" s="310"/>
      <c r="BE21" s="309"/>
      <c r="BF21" s="310"/>
      <c r="BG21" s="309"/>
      <c r="BH21" s="310"/>
      <c r="BI21" s="309"/>
      <c r="BJ21" s="310"/>
      <c r="BK21" s="309"/>
      <c r="BL21" s="310"/>
      <c r="BM21" s="309"/>
      <c r="BN21" s="310"/>
      <c r="BO21" s="309"/>
      <c r="BP21" s="310"/>
      <c r="BQ21" s="311"/>
    </row>
    <row r="22" spans="1:69" ht="13.5">
      <c r="A22" s="297">
        <f t="shared" si="2"/>
        <v>14</v>
      </c>
      <c r="B22" s="305" t="s">
        <v>1226</v>
      </c>
      <c r="D22" s="306">
        <f t="shared" si="0"/>
        <v>1</v>
      </c>
      <c r="E22" s="351"/>
      <c r="F22" s="300">
        <f t="shared" si="1"/>
        <v>0</v>
      </c>
      <c r="H22" s="308"/>
      <c r="I22" s="309"/>
      <c r="J22" s="310"/>
      <c r="K22" s="309"/>
      <c r="L22" s="310"/>
      <c r="M22" s="309"/>
      <c r="N22" s="310"/>
      <c r="O22" s="309"/>
      <c r="P22" s="310"/>
      <c r="Q22" s="309">
        <v>1</v>
      </c>
      <c r="R22" s="310"/>
      <c r="S22" s="309"/>
      <c r="T22" s="310"/>
      <c r="U22" s="309"/>
      <c r="V22" s="310"/>
      <c r="W22" s="309"/>
      <c r="X22" s="310"/>
      <c r="Y22" s="309"/>
      <c r="Z22" s="310"/>
      <c r="AA22" s="309"/>
      <c r="AB22" s="310"/>
      <c r="AC22" s="309"/>
      <c r="AD22" s="310"/>
      <c r="AE22" s="309"/>
      <c r="AF22" s="310"/>
      <c r="AG22" s="309"/>
      <c r="AH22" s="310"/>
      <c r="AI22" s="309"/>
      <c r="AJ22" s="310"/>
      <c r="AK22" s="309"/>
      <c r="AL22" s="310"/>
      <c r="AM22" s="309"/>
      <c r="AN22" s="310"/>
      <c r="AO22" s="309"/>
      <c r="AP22" s="310"/>
      <c r="AQ22" s="309"/>
      <c r="AR22" s="310"/>
      <c r="AS22" s="309"/>
      <c r="AT22" s="310"/>
      <c r="AU22" s="309"/>
      <c r="AV22" s="310"/>
      <c r="AW22" s="309"/>
      <c r="AX22" s="310"/>
      <c r="AY22" s="309"/>
      <c r="AZ22" s="310"/>
      <c r="BA22" s="309"/>
      <c r="BB22" s="310"/>
      <c r="BC22" s="309"/>
      <c r="BD22" s="310"/>
      <c r="BE22" s="309"/>
      <c r="BF22" s="310"/>
      <c r="BG22" s="309"/>
      <c r="BH22" s="310"/>
      <c r="BI22" s="309"/>
      <c r="BJ22" s="310"/>
      <c r="BK22" s="309"/>
      <c r="BL22" s="310"/>
      <c r="BM22" s="309"/>
      <c r="BN22" s="310"/>
      <c r="BO22" s="309"/>
      <c r="BP22" s="310"/>
      <c r="BQ22" s="311"/>
    </row>
    <row r="23" spans="1:69" ht="13.5">
      <c r="A23" s="297">
        <f t="shared" si="2"/>
        <v>15</v>
      </c>
      <c r="B23" s="305" t="s">
        <v>1227</v>
      </c>
      <c r="D23" s="306">
        <f t="shared" si="0"/>
        <v>4</v>
      </c>
      <c r="E23" s="351"/>
      <c r="F23" s="300">
        <f t="shared" si="1"/>
        <v>0</v>
      </c>
      <c r="H23" s="308"/>
      <c r="I23" s="309"/>
      <c r="J23" s="310"/>
      <c r="K23" s="309"/>
      <c r="L23" s="310"/>
      <c r="M23" s="309"/>
      <c r="N23" s="310"/>
      <c r="O23" s="309"/>
      <c r="P23" s="310"/>
      <c r="Q23" s="309"/>
      <c r="R23" s="310">
        <v>2</v>
      </c>
      <c r="S23" s="309"/>
      <c r="T23" s="310"/>
      <c r="U23" s="309"/>
      <c r="V23" s="310"/>
      <c r="W23" s="309"/>
      <c r="X23" s="310"/>
      <c r="Y23" s="309"/>
      <c r="Z23" s="310"/>
      <c r="AA23" s="309"/>
      <c r="AB23" s="310"/>
      <c r="AC23" s="309"/>
      <c r="AD23" s="310"/>
      <c r="AE23" s="309"/>
      <c r="AF23" s="310"/>
      <c r="AG23" s="309"/>
      <c r="AH23" s="310"/>
      <c r="AI23" s="309"/>
      <c r="AJ23" s="310"/>
      <c r="AK23" s="309"/>
      <c r="AL23" s="310"/>
      <c r="AM23" s="309"/>
      <c r="AN23" s="310"/>
      <c r="AO23" s="309"/>
      <c r="AP23" s="310"/>
      <c r="AQ23" s="309"/>
      <c r="AR23" s="310"/>
      <c r="AS23" s="309"/>
      <c r="AT23" s="310"/>
      <c r="AU23" s="309"/>
      <c r="AV23" s="310"/>
      <c r="AW23" s="309"/>
      <c r="AX23" s="310"/>
      <c r="AY23" s="309"/>
      <c r="AZ23" s="310"/>
      <c r="BA23" s="309"/>
      <c r="BB23" s="310"/>
      <c r="BC23" s="309"/>
      <c r="BD23" s="310">
        <v>2</v>
      </c>
      <c r="BE23" s="309"/>
      <c r="BF23" s="310"/>
      <c r="BG23" s="309"/>
      <c r="BH23" s="310"/>
      <c r="BI23" s="309"/>
      <c r="BJ23" s="310"/>
      <c r="BK23" s="309"/>
      <c r="BL23" s="310"/>
      <c r="BM23" s="309"/>
      <c r="BN23" s="310"/>
      <c r="BO23" s="309"/>
      <c r="BP23" s="310"/>
      <c r="BQ23" s="311"/>
    </row>
    <row r="24" spans="1:69" ht="13.5">
      <c r="A24" s="297">
        <f t="shared" si="2"/>
        <v>16</v>
      </c>
      <c r="B24" s="305" t="s">
        <v>1228</v>
      </c>
      <c r="D24" s="306">
        <f t="shared" si="0"/>
        <v>3</v>
      </c>
      <c r="E24" s="351"/>
      <c r="F24" s="300">
        <f t="shared" si="1"/>
        <v>0</v>
      </c>
      <c r="H24" s="308"/>
      <c r="I24" s="309"/>
      <c r="J24" s="310"/>
      <c r="K24" s="309"/>
      <c r="L24" s="310"/>
      <c r="M24" s="309"/>
      <c r="N24" s="310"/>
      <c r="O24" s="309"/>
      <c r="P24" s="310"/>
      <c r="Q24" s="309">
        <v>1</v>
      </c>
      <c r="R24" s="310">
        <v>1</v>
      </c>
      <c r="S24" s="309"/>
      <c r="T24" s="310"/>
      <c r="U24" s="309"/>
      <c r="V24" s="310"/>
      <c r="W24" s="309"/>
      <c r="X24" s="310"/>
      <c r="Y24" s="309"/>
      <c r="Z24" s="310"/>
      <c r="AA24" s="309"/>
      <c r="AB24" s="310"/>
      <c r="AC24" s="309"/>
      <c r="AD24" s="310"/>
      <c r="AE24" s="309"/>
      <c r="AF24" s="310"/>
      <c r="AG24" s="309"/>
      <c r="AH24" s="310"/>
      <c r="AI24" s="309"/>
      <c r="AJ24" s="310"/>
      <c r="AK24" s="309"/>
      <c r="AL24" s="310"/>
      <c r="AM24" s="309"/>
      <c r="AN24" s="310"/>
      <c r="AO24" s="309"/>
      <c r="AP24" s="310"/>
      <c r="AQ24" s="309"/>
      <c r="AR24" s="310"/>
      <c r="AS24" s="309"/>
      <c r="AT24" s="310"/>
      <c r="AU24" s="309"/>
      <c r="AV24" s="310"/>
      <c r="AW24" s="309"/>
      <c r="AX24" s="310"/>
      <c r="AY24" s="309"/>
      <c r="AZ24" s="310"/>
      <c r="BA24" s="309"/>
      <c r="BB24" s="310"/>
      <c r="BC24" s="309"/>
      <c r="BD24" s="310">
        <v>1</v>
      </c>
      <c r="BE24" s="309"/>
      <c r="BF24" s="310"/>
      <c r="BG24" s="309"/>
      <c r="BH24" s="310"/>
      <c r="BI24" s="309"/>
      <c r="BJ24" s="310"/>
      <c r="BK24" s="309"/>
      <c r="BL24" s="310"/>
      <c r="BM24" s="309"/>
      <c r="BN24" s="310"/>
      <c r="BO24" s="309"/>
      <c r="BP24" s="310"/>
      <c r="BQ24" s="311"/>
    </row>
    <row r="25" spans="1:69" ht="13.5">
      <c r="A25" s="297">
        <f t="shared" si="2"/>
        <v>17</v>
      </c>
      <c r="B25" s="305" t="s">
        <v>1229</v>
      </c>
      <c r="D25" s="306">
        <f t="shared" si="0"/>
        <v>1</v>
      </c>
      <c r="E25" s="351"/>
      <c r="F25" s="300">
        <f t="shared" si="1"/>
        <v>0</v>
      </c>
      <c r="H25" s="308"/>
      <c r="I25" s="309"/>
      <c r="J25" s="310"/>
      <c r="K25" s="309"/>
      <c r="L25" s="310"/>
      <c r="M25" s="309"/>
      <c r="N25" s="310"/>
      <c r="O25" s="309"/>
      <c r="P25" s="310"/>
      <c r="Q25" s="309"/>
      <c r="R25" s="310"/>
      <c r="S25" s="309">
        <v>1</v>
      </c>
      <c r="T25" s="310"/>
      <c r="U25" s="309"/>
      <c r="V25" s="310"/>
      <c r="W25" s="309"/>
      <c r="X25" s="310"/>
      <c r="Y25" s="309"/>
      <c r="Z25" s="310"/>
      <c r="AA25" s="309"/>
      <c r="AB25" s="310"/>
      <c r="AC25" s="309"/>
      <c r="AD25" s="310"/>
      <c r="AE25" s="309"/>
      <c r="AF25" s="310"/>
      <c r="AG25" s="309"/>
      <c r="AH25" s="310"/>
      <c r="AI25" s="309"/>
      <c r="AJ25" s="310"/>
      <c r="AK25" s="309"/>
      <c r="AL25" s="310"/>
      <c r="AM25" s="309"/>
      <c r="AN25" s="310"/>
      <c r="AO25" s="309"/>
      <c r="AP25" s="310"/>
      <c r="AQ25" s="309"/>
      <c r="AR25" s="310"/>
      <c r="AS25" s="309"/>
      <c r="AT25" s="310"/>
      <c r="AU25" s="309"/>
      <c r="AV25" s="310"/>
      <c r="AW25" s="309"/>
      <c r="AX25" s="310"/>
      <c r="AY25" s="309"/>
      <c r="AZ25" s="310"/>
      <c r="BA25" s="309"/>
      <c r="BB25" s="310"/>
      <c r="BC25" s="309"/>
      <c r="BD25" s="310"/>
      <c r="BE25" s="309"/>
      <c r="BF25" s="310"/>
      <c r="BG25" s="309"/>
      <c r="BH25" s="310"/>
      <c r="BI25" s="309"/>
      <c r="BJ25" s="310"/>
      <c r="BK25" s="309"/>
      <c r="BL25" s="310"/>
      <c r="BM25" s="309"/>
      <c r="BN25" s="310"/>
      <c r="BO25" s="309"/>
      <c r="BP25" s="310"/>
      <c r="BQ25" s="311"/>
    </row>
    <row r="26" spans="1:69" ht="13.5">
      <c r="A26" s="297">
        <f t="shared" si="2"/>
        <v>18</v>
      </c>
      <c r="B26" s="305" t="s">
        <v>1230</v>
      </c>
      <c r="D26" s="306">
        <f t="shared" si="0"/>
        <v>14</v>
      </c>
      <c r="E26" s="351"/>
      <c r="F26" s="300">
        <f t="shared" si="1"/>
        <v>0</v>
      </c>
      <c r="H26" s="308"/>
      <c r="I26" s="309"/>
      <c r="J26" s="310"/>
      <c r="K26" s="309"/>
      <c r="L26" s="310"/>
      <c r="M26" s="309"/>
      <c r="N26" s="310"/>
      <c r="O26" s="309"/>
      <c r="P26" s="310">
        <v>2</v>
      </c>
      <c r="Q26" s="309"/>
      <c r="R26" s="310"/>
      <c r="S26" s="309"/>
      <c r="T26" s="310"/>
      <c r="U26" s="309"/>
      <c r="V26" s="310"/>
      <c r="W26" s="309"/>
      <c r="X26" s="310"/>
      <c r="Y26" s="309"/>
      <c r="Z26" s="310"/>
      <c r="AA26" s="309"/>
      <c r="AB26" s="310"/>
      <c r="AC26" s="309"/>
      <c r="AD26" s="310">
        <v>1</v>
      </c>
      <c r="AE26" s="309"/>
      <c r="AF26" s="310"/>
      <c r="AG26" s="309"/>
      <c r="AH26" s="310">
        <v>1</v>
      </c>
      <c r="AI26" s="309">
        <v>2</v>
      </c>
      <c r="AJ26" s="310">
        <v>1</v>
      </c>
      <c r="AK26" s="309">
        <v>1</v>
      </c>
      <c r="AL26" s="310"/>
      <c r="AM26" s="309"/>
      <c r="AN26" s="310"/>
      <c r="AO26" s="309"/>
      <c r="AP26" s="310"/>
      <c r="AQ26" s="309"/>
      <c r="AR26" s="310"/>
      <c r="AS26" s="309"/>
      <c r="AT26" s="310"/>
      <c r="AU26" s="309"/>
      <c r="AV26" s="310"/>
      <c r="AW26" s="309"/>
      <c r="AX26" s="310"/>
      <c r="AY26" s="309"/>
      <c r="AZ26" s="310"/>
      <c r="BA26" s="309"/>
      <c r="BB26" s="310"/>
      <c r="BC26" s="309"/>
      <c r="BD26" s="310"/>
      <c r="BE26" s="309"/>
      <c r="BF26" s="310">
        <v>2</v>
      </c>
      <c r="BG26" s="309"/>
      <c r="BH26" s="310"/>
      <c r="BI26" s="309">
        <v>1</v>
      </c>
      <c r="BJ26" s="310"/>
      <c r="BK26" s="309"/>
      <c r="BL26" s="310"/>
      <c r="BM26" s="309">
        <v>1</v>
      </c>
      <c r="BN26" s="310">
        <v>2</v>
      </c>
      <c r="BO26" s="309"/>
      <c r="BP26" s="310"/>
      <c r="BQ26" s="311"/>
    </row>
    <row r="27" spans="1:69" ht="13.5">
      <c r="A27" s="297">
        <f t="shared" si="2"/>
        <v>19</v>
      </c>
      <c r="B27" s="305" t="s">
        <v>1231</v>
      </c>
      <c r="D27" s="306">
        <f t="shared" si="0"/>
        <v>8</v>
      </c>
      <c r="E27" s="351"/>
      <c r="F27" s="300">
        <f t="shared" si="1"/>
        <v>0</v>
      </c>
      <c r="H27" s="308"/>
      <c r="I27" s="309"/>
      <c r="J27" s="310">
        <v>3</v>
      </c>
      <c r="K27" s="309"/>
      <c r="L27" s="310"/>
      <c r="M27" s="309"/>
      <c r="N27" s="310"/>
      <c r="O27" s="309">
        <v>1</v>
      </c>
      <c r="P27" s="310"/>
      <c r="Q27" s="309">
        <v>1</v>
      </c>
      <c r="R27" s="310"/>
      <c r="S27" s="309"/>
      <c r="T27" s="310"/>
      <c r="U27" s="309"/>
      <c r="V27" s="310"/>
      <c r="W27" s="309"/>
      <c r="X27" s="310"/>
      <c r="Y27" s="309"/>
      <c r="Z27" s="310"/>
      <c r="AA27" s="309"/>
      <c r="AB27" s="310"/>
      <c r="AC27" s="309"/>
      <c r="AD27" s="310"/>
      <c r="AE27" s="309"/>
      <c r="AF27" s="310"/>
      <c r="AG27" s="309"/>
      <c r="AH27" s="310"/>
      <c r="AI27" s="309"/>
      <c r="AJ27" s="310"/>
      <c r="AK27" s="309"/>
      <c r="AL27" s="310"/>
      <c r="AM27" s="309"/>
      <c r="AN27" s="310"/>
      <c r="AO27" s="309">
        <v>1</v>
      </c>
      <c r="AP27" s="310"/>
      <c r="AQ27" s="309"/>
      <c r="AR27" s="310"/>
      <c r="AS27" s="309"/>
      <c r="AT27" s="310"/>
      <c r="AU27" s="309"/>
      <c r="AV27" s="310">
        <v>1</v>
      </c>
      <c r="AW27" s="309">
        <v>1</v>
      </c>
      <c r="AX27" s="310"/>
      <c r="AY27" s="309"/>
      <c r="AZ27" s="310"/>
      <c r="BA27" s="309"/>
      <c r="BB27" s="310"/>
      <c r="BC27" s="309"/>
      <c r="BD27" s="310"/>
      <c r="BE27" s="309"/>
      <c r="BF27" s="310"/>
      <c r="BG27" s="309"/>
      <c r="BH27" s="310"/>
      <c r="BI27" s="309"/>
      <c r="BJ27" s="310"/>
      <c r="BK27" s="309"/>
      <c r="BL27" s="310"/>
      <c r="BM27" s="309"/>
      <c r="BN27" s="310"/>
      <c r="BO27" s="309"/>
      <c r="BP27" s="310"/>
      <c r="BQ27" s="311"/>
    </row>
    <row r="28" spans="1:69" ht="13.5">
      <c r="A28" s="297">
        <f t="shared" si="2"/>
        <v>20</v>
      </c>
      <c r="B28" s="305" t="s">
        <v>1232</v>
      </c>
      <c r="D28" s="306">
        <f t="shared" si="0"/>
        <v>12</v>
      </c>
      <c r="E28" s="351"/>
      <c r="F28" s="300">
        <f t="shared" si="1"/>
        <v>0</v>
      </c>
      <c r="H28" s="308"/>
      <c r="I28" s="309"/>
      <c r="J28" s="310"/>
      <c r="K28" s="309"/>
      <c r="L28" s="310"/>
      <c r="M28" s="309"/>
      <c r="N28" s="310"/>
      <c r="O28" s="309"/>
      <c r="P28" s="310"/>
      <c r="Q28" s="309"/>
      <c r="R28" s="310"/>
      <c r="S28" s="309"/>
      <c r="T28" s="310"/>
      <c r="U28" s="309"/>
      <c r="V28" s="310"/>
      <c r="W28" s="309"/>
      <c r="X28" s="310"/>
      <c r="Y28" s="309"/>
      <c r="Z28" s="310">
        <v>1</v>
      </c>
      <c r="AA28" s="309">
        <v>2</v>
      </c>
      <c r="AB28" s="310">
        <v>1</v>
      </c>
      <c r="AC28" s="309"/>
      <c r="AD28" s="310"/>
      <c r="AE28" s="309"/>
      <c r="AF28" s="310"/>
      <c r="AG28" s="309"/>
      <c r="AH28" s="310"/>
      <c r="AI28" s="309"/>
      <c r="AJ28" s="310"/>
      <c r="AK28" s="309"/>
      <c r="AL28" s="310"/>
      <c r="AM28" s="309"/>
      <c r="AN28" s="310">
        <v>1</v>
      </c>
      <c r="AO28" s="309"/>
      <c r="AP28" s="310">
        <v>1</v>
      </c>
      <c r="AQ28" s="309"/>
      <c r="AR28" s="310"/>
      <c r="AS28" s="309"/>
      <c r="AT28" s="310"/>
      <c r="AU28" s="309"/>
      <c r="AV28" s="310"/>
      <c r="AW28" s="309"/>
      <c r="AX28" s="310"/>
      <c r="AY28" s="309"/>
      <c r="AZ28" s="310"/>
      <c r="BA28" s="309"/>
      <c r="BB28" s="310"/>
      <c r="BC28" s="309"/>
      <c r="BD28" s="310"/>
      <c r="BE28" s="309">
        <v>1</v>
      </c>
      <c r="BF28" s="310"/>
      <c r="BG28" s="309"/>
      <c r="BH28" s="310"/>
      <c r="BI28" s="309"/>
      <c r="BJ28" s="310"/>
      <c r="BK28" s="309"/>
      <c r="BL28" s="310">
        <v>2</v>
      </c>
      <c r="BM28" s="309"/>
      <c r="BN28" s="310"/>
      <c r="BO28" s="309"/>
      <c r="BP28" s="310">
        <v>1</v>
      </c>
      <c r="BQ28" s="311">
        <v>2</v>
      </c>
    </row>
    <row r="29" spans="1:69" ht="13.5">
      <c r="A29" s="297">
        <f t="shared" si="2"/>
        <v>21</v>
      </c>
      <c r="B29" s="305" t="s">
        <v>1233</v>
      </c>
      <c r="D29" s="306">
        <f t="shared" si="0"/>
        <v>2</v>
      </c>
      <c r="E29" s="351"/>
      <c r="F29" s="300">
        <f t="shared" si="1"/>
        <v>0</v>
      </c>
      <c r="H29" s="308"/>
      <c r="I29" s="309"/>
      <c r="J29" s="310"/>
      <c r="K29" s="309"/>
      <c r="L29" s="310"/>
      <c r="M29" s="309"/>
      <c r="N29" s="310"/>
      <c r="O29" s="309"/>
      <c r="P29" s="310">
        <v>1</v>
      </c>
      <c r="Q29" s="309"/>
      <c r="R29" s="310"/>
      <c r="S29" s="309"/>
      <c r="T29" s="310"/>
      <c r="U29" s="309"/>
      <c r="V29" s="310"/>
      <c r="W29" s="309"/>
      <c r="X29" s="310"/>
      <c r="Y29" s="309"/>
      <c r="Z29" s="310"/>
      <c r="AA29" s="309"/>
      <c r="AB29" s="310">
        <v>1</v>
      </c>
      <c r="AC29" s="309"/>
      <c r="AD29" s="310"/>
      <c r="AE29" s="309"/>
      <c r="AF29" s="310"/>
      <c r="AG29" s="309"/>
      <c r="AH29" s="310"/>
      <c r="AI29" s="309"/>
      <c r="AJ29" s="310"/>
      <c r="AK29" s="309"/>
      <c r="AL29" s="310"/>
      <c r="AM29" s="309"/>
      <c r="AN29" s="310"/>
      <c r="AO29" s="309"/>
      <c r="AP29" s="310"/>
      <c r="AQ29" s="309"/>
      <c r="AR29" s="310"/>
      <c r="AS29" s="309"/>
      <c r="AT29" s="310"/>
      <c r="AU29" s="309"/>
      <c r="AV29" s="310"/>
      <c r="AW29" s="309"/>
      <c r="AX29" s="310"/>
      <c r="AY29" s="309"/>
      <c r="AZ29" s="310"/>
      <c r="BA29" s="309"/>
      <c r="BB29" s="310"/>
      <c r="BC29" s="309"/>
      <c r="BD29" s="310"/>
      <c r="BE29" s="309"/>
      <c r="BF29" s="310"/>
      <c r="BG29" s="309"/>
      <c r="BH29" s="310"/>
      <c r="BI29" s="309"/>
      <c r="BJ29" s="310"/>
      <c r="BK29" s="309"/>
      <c r="BL29" s="310"/>
      <c r="BM29" s="309"/>
      <c r="BN29" s="310"/>
      <c r="BO29" s="309"/>
      <c r="BP29" s="310"/>
      <c r="BQ29" s="311"/>
    </row>
    <row r="30" spans="1:69" ht="13.5">
      <c r="A30" s="297">
        <f t="shared" si="2"/>
        <v>22</v>
      </c>
      <c r="B30" s="305" t="s">
        <v>1234</v>
      </c>
      <c r="D30" s="306">
        <f t="shared" si="0"/>
        <v>2</v>
      </c>
      <c r="E30" s="351"/>
      <c r="F30" s="300">
        <f t="shared" si="1"/>
        <v>0</v>
      </c>
      <c r="H30" s="308"/>
      <c r="I30" s="309"/>
      <c r="J30" s="310"/>
      <c r="K30" s="309"/>
      <c r="L30" s="310"/>
      <c r="M30" s="309"/>
      <c r="N30" s="310"/>
      <c r="O30" s="309"/>
      <c r="P30" s="310"/>
      <c r="Q30" s="309"/>
      <c r="R30" s="310"/>
      <c r="S30" s="309"/>
      <c r="T30" s="310"/>
      <c r="U30" s="309"/>
      <c r="V30" s="310"/>
      <c r="W30" s="309"/>
      <c r="X30" s="310"/>
      <c r="Y30" s="309"/>
      <c r="Z30" s="310"/>
      <c r="AA30" s="309"/>
      <c r="AB30" s="310"/>
      <c r="AC30" s="309"/>
      <c r="AD30" s="310">
        <v>1</v>
      </c>
      <c r="AE30" s="309"/>
      <c r="AF30" s="310"/>
      <c r="AG30" s="309"/>
      <c r="AH30" s="310"/>
      <c r="AI30" s="309"/>
      <c r="AJ30" s="310"/>
      <c r="AK30" s="309"/>
      <c r="AL30" s="310"/>
      <c r="AM30" s="309"/>
      <c r="AN30" s="310"/>
      <c r="AO30" s="309"/>
      <c r="AP30" s="310"/>
      <c r="AQ30" s="309"/>
      <c r="AR30" s="310"/>
      <c r="AS30" s="309"/>
      <c r="AT30" s="310"/>
      <c r="AU30" s="309"/>
      <c r="AV30" s="310"/>
      <c r="AW30" s="309"/>
      <c r="AX30" s="310"/>
      <c r="AY30" s="309"/>
      <c r="AZ30" s="310"/>
      <c r="BA30" s="309"/>
      <c r="BB30" s="310"/>
      <c r="BC30" s="309"/>
      <c r="BD30" s="310"/>
      <c r="BE30" s="309"/>
      <c r="BF30" s="310"/>
      <c r="BG30" s="309"/>
      <c r="BH30" s="310"/>
      <c r="BI30" s="309"/>
      <c r="BJ30" s="310"/>
      <c r="BK30" s="309"/>
      <c r="BL30" s="310"/>
      <c r="BM30" s="309">
        <v>1</v>
      </c>
      <c r="BN30" s="310"/>
      <c r="BO30" s="309"/>
      <c r="BP30" s="310"/>
      <c r="BQ30" s="311"/>
    </row>
    <row r="31" spans="1:69" ht="13.5">
      <c r="A31" s="297">
        <f t="shared" si="2"/>
        <v>23</v>
      </c>
      <c r="B31" s="305" t="s">
        <v>1235</v>
      </c>
      <c r="D31" s="306">
        <f t="shared" si="0"/>
        <v>10</v>
      </c>
      <c r="E31" s="351"/>
      <c r="F31" s="300">
        <f t="shared" si="1"/>
        <v>0</v>
      </c>
      <c r="H31" s="308"/>
      <c r="I31" s="309"/>
      <c r="J31" s="310"/>
      <c r="K31" s="309"/>
      <c r="L31" s="310"/>
      <c r="M31" s="309">
        <v>1</v>
      </c>
      <c r="N31" s="310">
        <v>1</v>
      </c>
      <c r="O31" s="309"/>
      <c r="P31" s="310"/>
      <c r="Q31" s="309"/>
      <c r="R31" s="310"/>
      <c r="S31" s="309"/>
      <c r="T31" s="310"/>
      <c r="U31" s="309"/>
      <c r="V31" s="310"/>
      <c r="W31" s="309"/>
      <c r="X31" s="310"/>
      <c r="Y31" s="309"/>
      <c r="Z31" s="310"/>
      <c r="AA31" s="309"/>
      <c r="AB31" s="310"/>
      <c r="AC31" s="309">
        <v>1</v>
      </c>
      <c r="AD31" s="310"/>
      <c r="AE31" s="309"/>
      <c r="AF31" s="310"/>
      <c r="AG31" s="309">
        <v>1</v>
      </c>
      <c r="AH31" s="310"/>
      <c r="AI31" s="309">
        <v>1</v>
      </c>
      <c r="AJ31" s="310"/>
      <c r="AK31" s="309"/>
      <c r="AL31" s="310">
        <v>1</v>
      </c>
      <c r="AM31" s="309"/>
      <c r="AN31" s="310"/>
      <c r="AO31" s="309"/>
      <c r="AP31" s="310"/>
      <c r="AQ31" s="309"/>
      <c r="AR31" s="310"/>
      <c r="AS31" s="309"/>
      <c r="AT31" s="310"/>
      <c r="AU31" s="309">
        <v>2</v>
      </c>
      <c r="AV31" s="310"/>
      <c r="AW31" s="309"/>
      <c r="AX31" s="310"/>
      <c r="AY31" s="309"/>
      <c r="AZ31" s="310"/>
      <c r="BA31" s="309"/>
      <c r="BB31" s="310">
        <v>1</v>
      </c>
      <c r="BC31" s="309"/>
      <c r="BD31" s="310"/>
      <c r="BE31" s="309"/>
      <c r="BF31" s="310"/>
      <c r="BG31" s="309"/>
      <c r="BH31" s="310"/>
      <c r="BI31" s="309">
        <v>1</v>
      </c>
      <c r="BJ31" s="310"/>
      <c r="BK31" s="309"/>
      <c r="BL31" s="310"/>
      <c r="BM31" s="309"/>
      <c r="BN31" s="310"/>
      <c r="BO31" s="309"/>
      <c r="BP31" s="310"/>
      <c r="BQ31" s="311"/>
    </row>
    <row r="32" spans="1:69" ht="13.5">
      <c r="A32" s="297">
        <f t="shared" si="2"/>
        <v>24</v>
      </c>
      <c r="B32" s="305" t="s">
        <v>1236</v>
      </c>
      <c r="D32" s="306">
        <f t="shared" si="0"/>
        <v>2</v>
      </c>
      <c r="E32" s="351"/>
      <c r="F32" s="300">
        <f t="shared" si="1"/>
        <v>0</v>
      </c>
      <c r="H32" s="308"/>
      <c r="I32" s="309"/>
      <c r="J32" s="310"/>
      <c r="K32" s="309"/>
      <c r="L32" s="310"/>
      <c r="M32" s="309"/>
      <c r="N32" s="310"/>
      <c r="O32" s="309"/>
      <c r="P32" s="310"/>
      <c r="Q32" s="309"/>
      <c r="R32" s="310"/>
      <c r="S32" s="309"/>
      <c r="T32" s="310"/>
      <c r="U32" s="309"/>
      <c r="V32" s="310"/>
      <c r="W32" s="309"/>
      <c r="X32" s="310"/>
      <c r="Y32" s="309"/>
      <c r="Z32" s="310"/>
      <c r="AA32" s="309"/>
      <c r="AB32" s="310"/>
      <c r="AC32" s="309"/>
      <c r="AD32" s="310">
        <v>1</v>
      </c>
      <c r="AE32" s="309"/>
      <c r="AF32" s="310"/>
      <c r="AG32" s="309"/>
      <c r="AH32" s="310"/>
      <c r="AI32" s="309"/>
      <c r="AJ32" s="310"/>
      <c r="AK32" s="309"/>
      <c r="AL32" s="310"/>
      <c r="AM32" s="309"/>
      <c r="AN32" s="310"/>
      <c r="AO32" s="309"/>
      <c r="AP32" s="310"/>
      <c r="AQ32" s="309"/>
      <c r="AR32" s="310"/>
      <c r="AS32" s="309"/>
      <c r="AT32" s="310"/>
      <c r="AU32" s="309"/>
      <c r="AV32" s="310"/>
      <c r="AW32" s="309"/>
      <c r="AX32" s="310"/>
      <c r="AY32" s="309"/>
      <c r="AZ32" s="310"/>
      <c r="BA32" s="309"/>
      <c r="BB32" s="310"/>
      <c r="BC32" s="309"/>
      <c r="BD32" s="310"/>
      <c r="BE32" s="309"/>
      <c r="BF32" s="310"/>
      <c r="BG32" s="309"/>
      <c r="BH32" s="310"/>
      <c r="BI32" s="309"/>
      <c r="BJ32" s="310"/>
      <c r="BK32" s="309"/>
      <c r="BL32" s="310"/>
      <c r="BM32" s="309">
        <v>1</v>
      </c>
      <c r="BN32" s="310"/>
      <c r="BO32" s="309"/>
      <c r="BP32" s="310"/>
      <c r="BQ32" s="311"/>
    </row>
    <row r="33" spans="1:69" ht="13.5">
      <c r="A33" s="297">
        <f t="shared" si="2"/>
        <v>25</v>
      </c>
      <c r="B33" s="305" t="s">
        <v>1237</v>
      </c>
      <c r="D33" s="306">
        <f t="shared" si="0"/>
        <v>2</v>
      </c>
      <c r="E33" s="351"/>
      <c r="F33" s="300">
        <f t="shared" si="1"/>
        <v>0</v>
      </c>
      <c r="H33" s="308"/>
      <c r="I33" s="309">
        <v>2</v>
      </c>
      <c r="J33" s="310"/>
      <c r="K33" s="309"/>
      <c r="L33" s="310"/>
      <c r="M33" s="309"/>
      <c r="N33" s="310"/>
      <c r="O33" s="309"/>
      <c r="P33" s="310"/>
      <c r="Q33" s="309"/>
      <c r="R33" s="310"/>
      <c r="S33" s="309"/>
      <c r="T33" s="310"/>
      <c r="U33" s="309"/>
      <c r="V33" s="310"/>
      <c r="W33" s="309"/>
      <c r="X33" s="310"/>
      <c r="Y33" s="309"/>
      <c r="Z33" s="310"/>
      <c r="AA33" s="309"/>
      <c r="AB33" s="310"/>
      <c r="AC33" s="309"/>
      <c r="AD33" s="310"/>
      <c r="AE33" s="309"/>
      <c r="AF33" s="310"/>
      <c r="AG33" s="309"/>
      <c r="AH33" s="310"/>
      <c r="AI33" s="309"/>
      <c r="AJ33" s="310"/>
      <c r="AK33" s="309"/>
      <c r="AL33" s="310"/>
      <c r="AM33" s="309"/>
      <c r="AN33" s="310"/>
      <c r="AO33" s="309"/>
      <c r="AP33" s="310"/>
      <c r="AQ33" s="309"/>
      <c r="AR33" s="310"/>
      <c r="AS33" s="309"/>
      <c r="AT33" s="310"/>
      <c r="AU33" s="309"/>
      <c r="AV33" s="310"/>
      <c r="AW33" s="309"/>
      <c r="AX33" s="310"/>
      <c r="AY33" s="309"/>
      <c r="AZ33" s="310"/>
      <c r="BA33" s="309"/>
      <c r="BB33" s="310"/>
      <c r="BC33" s="309"/>
      <c r="BD33" s="310"/>
      <c r="BE33" s="309"/>
      <c r="BF33" s="310"/>
      <c r="BG33" s="309"/>
      <c r="BH33" s="310"/>
      <c r="BI33" s="309"/>
      <c r="BJ33" s="310"/>
      <c r="BK33" s="309"/>
      <c r="BL33" s="310"/>
      <c r="BM33" s="309"/>
      <c r="BN33" s="310"/>
      <c r="BO33" s="309"/>
      <c r="BP33" s="310"/>
      <c r="BQ33" s="311"/>
    </row>
    <row r="34" spans="1:69" ht="13.5">
      <c r="A34" s="297">
        <f t="shared" si="2"/>
        <v>26</v>
      </c>
      <c r="B34" s="305" t="s">
        <v>1238</v>
      </c>
      <c r="D34" s="306">
        <f t="shared" si="0"/>
        <v>11</v>
      </c>
      <c r="E34" s="351"/>
      <c r="F34" s="300">
        <f t="shared" si="1"/>
        <v>0</v>
      </c>
      <c r="H34" s="308"/>
      <c r="I34" s="309"/>
      <c r="J34" s="310"/>
      <c r="K34" s="309"/>
      <c r="L34" s="310"/>
      <c r="M34" s="309"/>
      <c r="N34" s="310"/>
      <c r="O34" s="309"/>
      <c r="P34" s="310"/>
      <c r="Q34" s="309"/>
      <c r="R34" s="310"/>
      <c r="S34" s="309"/>
      <c r="T34" s="310"/>
      <c r="U34" s="309"/>
      <c r="V34" s="310"/>
      <c r="W34" s="309"/>
      <c r="X34" s="310"/>
      <c r="Y34" s="309"/>
      <c r="Z34" s="310">
        <v>1</v>
      </c>
      <c r="AA34" s="309">
        <v>2</v>
      </c>
      <c r="AB34" s="310"/>
      <c r="AC34" s="309"/>
      <c r="AD34" s="310"/>
      <c r="AE34" s="309"/>
      <c r="AF34" s="310"/>
      <c r="AG34" s="309"/>
      <c r="AH34" s="310"/>
      <c r="AI34" s="309"/>
      <c r="AJ34" s="310">
        <v>1</v>
      </c>
      <c r="AK34" s="309">
        <v>1</v>
      </c>
      <c r="AL34" s="310"/>
      <c r="AM34" s="309"/>
      <c r="AN34" s="310"/>
      <c r="AO34" s="309"/>
      <c r="AP34" s="310">
        <v>1</v>
      </c>
      <c r="AQ34" s="309"/>
      <c r="AR34" s="310"/>
      <c r="AS34" s="309"/>
      <c r="AT34" s="310"/>
      <c r="AU34" s="309"/>
      <c r="AV34" s="310"/>
      <c r="AW34" s="309"/>
      <c r="AX34" s="310"/>
      <c r="AY34" s="309"/>
      <c r="AZ34" s="310"/>
      <c r="BA34" s="309"/>
      <c r="BB34" s="310"/>
      <c r="BC34" s="309"/>
      <c r="BD34" s="310"/>
      <c r="BE34" s="309">
        <v>1</v>
      </c>
      <c r="BF34" s="310"/>
      <c r="BG34" s="309"/>
      <c r="BH34" s="310"/>
      <c r="BI34" s="309"/>
      <c r="BJ34" s="310"/>
      <c r="BK34" s="309"/>
      <c r="BL34" s="310">
        <v>1</v>
      </c>
      <c r="BM34" s="309"/>
      <c r="BN34" s="310">
        <v>1</v>
      </c>
      <c r="BO34" s="309"/>
      <c r="BP34" s="310">
        <v>1</v>
      </c>
      <c r="BQ34" s="311">
        <v>1</v>
      </c>
    </row>
    <row r="35" spans="1:69" ht="13.5">
      <c r="A35" s="297">
        <f t="shared" si="2"/>
        <v>27</v>
      </c>
      <c r="B35" s="305" t="s">
        <v>1239</v>
      </c>
      <c r="D35" s="306">
        <f t="shared" si="0"/>
        <v>2</v>
      </c>
      <c r="E35" s="351"/>
      <c r="F35" s="300">
        <f t="shared" si="1"/>
        <v>0</v>
      </c>
      <c r="H35" s="308"/>
      <c r="I35" s="309"/>
      <c r="J35" s="310"/>
      <c r="K35" s="309"/>
      <c r="L35" s="310"/>
      <c r="M35" s="309"/>
      <c r="N35" s="310"/>
      <c r="O35" s="309"/>
      <c r="P35" s="310"/>
      <c r="Q35" s="309"/>
      <c r="R35" s="310"/>
      <c r="S35" s="309"/>
      <c r="T35" s="310"/>
      <c r="U35" s="309"/>
      <c r="V35" s="310"/>
      <c r="W35" s="309"/>
      <c r="X35" s="310"/>
      <c r="Y35" s="309"/>
      <c r="Z35" s="310"/>
      <c r="AA35" s="309"/>
      <c r="AB35" s="310"/>
      <c r="AC35" s="309"/>
      <c r="AD35" s="310"/>
      <c r="AE35" s="309"/>
      <c r="AF35" s="310"/>
      <c r="AG35" s="309"/>
      <c r="AH35" s="310"/>
      <c r="AI35" s="309"/>
      <c r="AJ35" s="310"/>
      <c r="AK35" s="309"/>
      <c r="AL35" s="310"/>
      <c r="AM35" s="309"/>
      <c r="AN35" s="310"/>
      <c r="AO35" s="309"/>
      <c r="AP35" s="310"/>
      <c r="AQ35" s="309"/>
      <c r="AR35" s="310"/>
      <c r="AS35" s="309"/>
      <c r="AT35" s="310"/>
      <c r="AU35" s="309"/>
      <c r="AV35" s="310">
        <v>2</v>
      </c>
      <c r="AW35" s="309"/>
      <c r="AX35" s="310"/>
      <c r="AY35" s="309"/>
      <c r="AZ35" s="310"/>
      <c r="BA35" s="309"/>
      <c r="BB35" s="310"/>
      <c r="BC35" s="309"/>
      <c r="BD35" s="310"/>
      <c r="BE35" s="309"/>
      <c r="BF35" s="310"/>
      <c r="BG35" s="309"/>
      <c r="BH35" s="310"/>
      <c r="BI35" s="309"/>
      <c r="BJ35" s="310"/>
      <c r="BK35" s="309"/>
      <c r="BL35" s="310"/>
      <c r="BM35" s="309"/>
      <c r="BN35" s="310"/>
      <c r="BO35" s="309"/>
      <c r="BP35" s="310"/>
      <c r="BQ35" s="311"/>
    </row>
    <row r="36" spans="1:69" ht="13.5">
      <c r="A36" s="297">
        <f t="shared" si="2"/>
        <v>28</v>
      </c>
      <c r="B36" s="305" t="s">
        <v>1240</v>
      </c>
      <c r="D36" s="306">
        <f t="shared" si="0"/>
        <v>3</v>
      </c>
      <c r="E36" s="351"/>
      <c r="F36" s="300">
        <f t="shared" si="1"/>
        <v>0</v>
      </c>
      <c r="H36" s="308"/>
      <c r="I36" s="309"/>
      <c r="J36" s="310"/>
      <c r="K36" s="309"/>
      <c r="L36" s="310"/>
      <c r="M36" s="309">
        <v>1</v>
      </c>
      <c r="N36" s="310"/>
      <c r="O36" s="309"/>
      <c r="P36" s="310"/>
      <c r="Q36" s="309"/>
      <c r="R36" s="310"/>
      <c r="S36" s="309"/>
      <c r="T36" s="310"/>
      <c r="U36" s="309"/>
      <c r="V36" s="310"/>
      <c r="W36" s="309"/>
      <c r="X36" s="310"/>
      <c r="Y36" s="309"/>
      <c r="Z36" s="310"/>
      <c r="AA36" s="309"/>
      <c r="AB36" s="310"/>
      <c r="AC36" s="309">
        <v>1</v>
      </c>
      <c r="AD36" s="310"/>
      <c r="AE36" s="309"/>
      <c r="AF36" s="310"/>
      <c r="AG36" s="309"/>
      <c r="AH36" s="310"/>
      <c r="AI36" s="309"/>
      <c r="AJ36" s="310"/>
      <c r="AK36" s="309"/>
      <c r="AL36" s="310"/>
      <c r="AM36" s="309"/>
      <c r="AN36" s="310"/>
      <c r="AO36" s="309"/>
      <c r="AP36" s="310"/>
      <c r="AQ36" s="309"/>
      <c r="AR36" s="310"/>
      <c r="AS36" s="309"/>
      <c r="AT36" s="310"/>
      <c r="AU36" s="309"/>
      <c r="AV36" s="310"/>
      <c r="AW36" s="309"/>
      <c r="AX36" s="310"/>
      <c r="AY36" s="309"/>
      <c r="AZ36" s="310"/>
      <c r="BA36" s="309"/>
      <c r="BB36" s="310"/>
      <c r="BC36" s="309"/>
      <c r="BD36" s="310"/>
      <c r="BE36" s="309"/>
      <c r="BF36" s="310"/>
      <c r="BG36" s="309"/>
      <c r="BH36" s="310"/>
      <c r="BI36" s="309">
        <v>1</v>
      </c>
      <c r="BJ36" s="310"/>
      <c r="BK36" s="309"/>
      <c r="BL36" s="310"/>
      <c r="BM36" s="309"/>
      <c r="BN36" s="310"/>
      <c r="BO36" s="309"/>
      <c r="BP36" s="310"/>
      <c r="BQ36" s="311"/>
    </row>
    <row r="37" spans="1:69" ht="13.5">
      <c r="A37" s="297">
        <f t="shared" si="2"/>
        <v>29</v>
      </c>
      <c r="B37" s="305" t="s">
        <v>1241</v>
      </c>
      <c r="D37" s="306">
        <f t="shared" si="0"/>
        <v>3</v>
      </c>
      <c r="E37" s="351"/>
      <c r="F37" s="300">
        <f t="shared" si="1"/>
        <v>0</v>
      </c>
      <c r="H37" s="308"/>
      <c r="I37" s="309"/>
      <c r="J37" s="310"/>
      <c r="K37" s="309"/>
      <c r="L37" s="310"/>
      <c r="M37" s="309"/>
      <c r="N37" s="310">
        <v>1</v>
      </c>
      <c r="O37" s="309"/>
      <c r="P37" s="310"/>
      <c r="Q37" s="309"/>
      <c r="R37" s="310"/>
      <c r="S37" s="309"/>
      <c r="T37" s="310"/>
      <c r="U37" s="309"/>
      <c r="V37" s="310"/>
      <c r="W37" s="309"/>
      <c r="X37" s="310"/>
      <c r="Y37" s="309"/>
      <c r="Z37" s="310"/>
      <c r="AA37" s="309"/>
      <c r="AB37" s="310"/>
      <c r="AC37" s="309"/>
      <c r="AD37" s="310"/>
      <c r="AE37" s="309"/>
      <c r="AF37" s="310"/>
      <c r="AG37" s="309"/>
      <c r="AH37" s="310"/>
      <c r="AI37" s="309"/>
      <c r="AJ37" s="310"/>
      <c r="AK37" s="309"/>
      <c r="AL37" s="310">
        <v>1</v>
      </c>
      <c r="AM37" s="309"/>
      <c r="AN37" s="310"/>
      <c r="AO37" s="309"/>
      <c r="AP37" s="310"/>
      <c r="AQ37" s="309"/>
      <c r="AR37" s="310"/>
      <c r="AS37" s="309"/>
      <c r="AT37" s="310"/>
      <c r="AU37" s="309">
        <v>1</v>
      </c>
      <c r="AV37" s="310"/>
      <c r="AW37" s="309"/>
      <c r="AX37" s="310"/>
      <c r="AY37" s="309"/>
      <c r="AZ37" s="310"/>
      <c r="BA37" s="309"/>
      <c r="BB37" s="310"/>
      <c r="BC37" s="309"/>
      <c r="BD37" s="310"/>
      <c r="BE37" s="309"/>
      <c r="BF37" s="310"/>
      <c r="BG37" s="309"/>
      <c r="BH37" s="310"/>
      <c r="BI37" s="309"/>
      <c r="BJ37" s="310"/>
      <c r="BK37" s="309"/>
      <c r="BL37" s="310"/>
      <c r="BM37" s="309"/>
      <c r="BN37" s="310"/>
      <c r="BO37" s="309"/>
      <c r="BP37" s="310"/>
      <c r="BQ37" s="311"/>
    </row>
    <row r="38" spans="1:69" ht="13.5">
      <c r="A38" s="297">
        <f t="shared" si="2"/>
        <v>30</v>
      </c>
      <c r="B38" s="305" t="s">
        <v>1242</v>
      </c>
      <c r="D38" s="306">
        <f t="shared" si="0"/>
        <v>1</v>
      </c>
      <c r="E38" s="351"/>
      <c r="F38" s="300">
        <f t="shared" si="1"/>
        <v>0</v>
      </c>
      <c r="H38" s="308"/>
      <c r="I38" s="309"/>
      <c r="J38" s="310"/>
      <c r="K38" s="309"/>
      <c r="L38" s="310"/>
      <c r="M38" s="309"/>
      <c r="N38" s="310"/>
      <c r="O38" s="309"/>
      <c r="P38" s="310"/>
      <c r="Q38" s="309"/>
      <c r="R38" s="310"/>
      <c r="S38" s="309"/>
      <c r="T38" s="310"/>
      <c r="U38" s="309"/>
      <c r="V38" s="310"/>
      <c r="W38" s="309"/>
      <c r="X38" s="310"/>
      <c r="Y38" s="309"/>
      <c r="Z38" s="310"/>
      <c r="AA38" s="309"/>
      <c r="AB38" s="310"/>
      <c r="AC38" s="309"/>
      <c r="AD38" s="310"/>
      <c r="AE38" s="309"/>
      <c r="AF38" s="310"/>
      <c r="AG38" s="309">
        <v>1</v>
      </c>
      <c r="AH38" s="310"/>
      <c r="AI38" s="309"/>
      <c r="AJ38" s="310"/>
      <c r="AK38" s="309"/>
      <c r="AL38" s="310"/>
      <c r="AM38" s="309"/>
      <c r="AN38" s="310"/>
      <c r="AO38" s="309"/>
      <c r="AP38" s="310"/>
      <c r="AQ38" s="309"/>
      <c r="AR38" s="310"/>
      <c r="AS38" s="309"/>
      <c r="AT38" s="310"/>
      <c r="AU38" s="309"/>
      <c r="AV38" s="310"/>
      <c r="AW38" s="309"/>
      <c r="AX38" s="310"/>
      <c r="AY38" s="309"/>
      <c r="AZ38" s="310"/>
      <c r="BA38" s="309"/>
      <c r="BB38" s="310"/>
      <c r="BC38" s="309"/>
      <c r="BD38" s="310"/>
      <c r="BE38" s="309"/>
      <c r="BF38" s="310"/>
      <c r="BG38" s="309"/>
      <c r="BH38" s="310"/>
      <c r="BI38" s="309"/>
      <c r="BJ38" s="310"/>
      <c r="BK38" s="309"/>
      <c r="BL38" s="310"/>
      <c r="BM38" s="309"/>
      <c r="BN38" s="310"/>
      <c r="BO38" s="309"/>
      <c r="BP38" s="310"/>
      <c r="BQ38" s="311"/>
    </row>
    <row r="39" spans="1:69" ht="13.5">
      <c r="A39" s="297">
        <f t="shared" si="2"/>
        <v>31</v>
      </c>
      <c r="B39" s="305" t="s">
        <v>1243</v>
      </c>
      <c r="D39" s="306">
        <f t="shared" si="0"/>
        <v>5</v>
      </c>
      <c r="E39" s="351"/>
      <c r="F39" s="300">
        <f t="shared" si="1"/>
        <v>0</v>
      </c>
      <c r="H39" s="308"/>
      <c r="I39" s="309"/>
      <c r="J39" s="310"/>
      <c r="K39" s="309"/>
      <c r="L39" s="310"/>
      <c r="M39" s="309"/>
      <c r="N39" s="310"/>
      <c r="O39" s="309">
        <v>1</v>
      </c>
      <c r="P39" s="310"/>
      <c r="Q39" s="309">
        <v>1</v>
      </c>
      <c r="R39" s="310"/>
      <c r="S39" s="309"/>
      <c r="T39" s="310"/>
      <c r="U39" s="309"/>
      <c r="V39" s="310"/>
      <c r="W39" s="309"/>
      <c r="X39" s="310"/>
      <c r="Y39" s="309"/>
      <c r="Z39" s="310"/>
      <c r="AA39" s="309"/>
      <c r="AB39" s="310"/>
      <c r="AC39" s="309"/>
      <c r="AD39" s="310">
        <v>1</v>
      </c>
      <c r="AE39" s="309"/>
      <c r="AF39" s="310"/>
      <c r="AG39" s="309"/>
      <c r="AH39" s="310"/>
      <c r="AI39" s="309"/>
      <c r="AJ39" s="310"/>
      <c r="AK39" s="309"/>
      <c r="AL39" s="310"/>
      <c r="AM39" s="309"/>
      <c r="AN39" s="310"/>
      <c r="AO39" s="309"/>
      <c r="AP39" s="310"/>
      <c r="AQ39" s="309"/>
      <c r="AR39" s="310"/>
      <c r="AS39" s="309"/>
      <c r="AT39" s="310"/>
      <c r="AU39" s="309"/>
      <c r="AV39" s="310"/>
      <c r="AW39" s="309">
        <v>1</v>
      </c>
      <c r="AX39" s="310"/>
      <c r="AY39" s="309"/>
      <c r="AZ39" s="310"/>
      <c r="BA39" s="309"/>
      <c r="BB39" s="310"/>
      <c r="BC39" s="309"/>
      <c r="BD39" s="310"/>
      <c r="BE39" s="309"/>
      <c r="BF39" s="310"/>
      <c r="BG39" s="309"/>
      <c r="BH39" s="310"/>
      <c r="BI39" s="309"/>
      <c r="BJ39" s="310"/>
      <c r="BK39" s="309"/>
      <c r="BL39" s="310"/>
      <c r="BM39" s="309">
        <v>1</v>
      </c>
      <c r="BN39" s="310"/>
      <c r="BO39" s="309"/>
      <c r="BP39" s="310"/>
      <c r="BQ39" s="311"/>
    </row>
    <row r="40" spans="1:69" ht="13.5">
      <c r="A40" s="297">
        <f t="shared" si="2"/>
        <v>32</v>
      </c>
      <c r="B40" s="305" t="s">
        <v>1244</v>
      </c>
      <c r="D40" s="306">
        <f t="shared" si="0"/>
        <v>1</v>
      </c>
      <c r="E40" s="351"/>
      <c r="F40" s="300">
        <f t="shared" si="1"/>
        <v>0</v>
      </c>
      <c r="H40" s="308"/>
      <c r="I40" s="309"/>
      <c r="J40" s="310"/>
      <c r="K40" s="309"/>
      <c r="L40" s="310"/>
      <c r="M40" s="309"/>
      <c r="N40" s="310"/>
      <c r="O40" s="309"/>
      <c r="P40" s="310"/>
      <c r="Q40" s="309"/>
      <c r="R40" s="310"/>
      <c r="S40" s="309"/>
      <c r="T40" s="310"/>
      <c r="U40" s="309"/>
      <c r="V40" s="310"/>
      <c r="W40" s="309"/>
      <c r="X40" s="310"/>
      <c r="Y40" s="309"/>
      <c r="Z40" s="310"/>
      <c r="AA40" s="309"/>
      <c r="AB40" s="310"/>
      <c r="AC40" s="309"/>
      <c r="AD40" s="310"/>
      <c r="AE40" s="309"/>
      <c r="AF40" s="310"/>
      <c r="AG40" s="309"/>
      <c r="AH40" s="310"/>
      <c r="AI40" s="309"/>
      <c r="AJ40" s="310"/>
      <c r="AK40" s="309"/>
      <c r="AL40" s="310"/>
      <c r="AM40" s="309">
        <v>1</v>
      </c>
      <c r="AN40" s="310"/>
      <c r="AO40" s="309"/>
      <c r="AP40" s="310"/>
      <c r="AQ40" s="309"/>
      <c r="AR40" s="310"/>
      <c r="AS40" s="309"/>
      <c r="AT40" s="310"/>
      <c r="AU40" s="309"/>
      <c r="AV40" s="310"/>
      <c r="AW40" s="309"/>
      <c r="AX40" s="310"/>
      <c r="AY40" s="309"/>
      <c r="AZ40" s="310"/>
      <c r="BA40" s="309"/>
      <c r="BB40" s="310"/>
      <c r="BC40" s="309"/>
      <c r="BD40" s="310"/>
      <c r="BE40" s="309"/>
      <c r="BF40" s="310"/>
      <c r="BG40" s="309"/>
      <c r="BH40" s="310"/>
      <c r="BI40" s="309"/>
      <c r="BJ40" s="310"/>
      <c r="BK40" s="309"/>
      <c r="BL40" s="310"/>
      <c r="BM40" s="309"/>
      <c r="BN40" s="310"/>
      <c r="BO40" s="309"/>
      <c r="BP40" s="310"/>
      <c r="BQ40" s="311"/>
    </row>
    <row r="41" spans="1:69" ht="13.5">
      <c r="A41" s="297">
        <f t="shared" si="2"/>
        <v>33</v>
      </c>
      <c r="B41" s="305" t="s">
        <v>1245</v>
      </c>
      <c r="D41" s="306">
        <f t="shared" si="0"/>
        <v>2</v>
      </c>
      <c r="E41" s="351"/>
      <c r="F41" s="300">
        <f t="shared" si="1"/>
        <v>0</v>
      </c>
      <c r="H41" s="308"/>
      <c r="I41" s="309"/>
      <c r="J41" s="310"/>
      <c r="K41" s="309"/>
      <c r="L41" s="310"/>
      <c r="M41" s="309"/>
      <c r="N41" s="310"/>
      <c r="O41" s="309"/>
      <c r="P41" s="310"/>
      <c r="Q41" s="309"/>
      <c r="R41" s="310"/>
      <c r="S41" s="309"/>
      <c r="T41" s="310"/>
      <c r="U41" s="309"/>
      <c r="V41" s="310"/>
      <c r="W41" s="309"/>
      <c r="X41" s="310"/>
      <c r="Y41" s="309"/>
      <c r="Z41" s="310"/>
      <c r="AA41" s="309"/>
      <c r="AB41" s="310"/>
      <c r="AC41" s="309"/>
      <c r="AD41" s="310"/>
      <c r="AE41" s="309"/>
      <c r="AF41" s="310"/>
      <c r="AG41" s="309"/>
      <c r="AH41" s="310"/>
      <c r="AI41" s="309"/>
      <c r="AJ41" s="310"/>
      <c r="AK41" s="309"/>
      <c r="AL41" s="310">
        <v>1</v>
      </c>
      <c r="AM41" s="309"/>
      <c r="AN41" s="310"/>
      <c r="AO41" s="309"/>
      <c r="AP41" s="310"/>
      <c r="AQ41" s="309"/>
      <c r="AR41" s="310"/>
      <c r="AS41" s="309"/>
      <c r="AT41" s="310"/>
      <c r="AU41" s="309">
        <v>1</v>
      </c>
      <c r="AV41" s="310"/>
      <c r="AW41" s="309"/>
      <c r="AX41" s="310"/>
      <c r="AY41" s="309"/>
      <c r="AZ41" s="310"/>
      <c r="BA41" s="309"/>
      <c r="BB41" s="310"/>
      <c r="BC41" s="309"/>
      <c r="BD41" s="310"/>
      <c r="BE41" s="309"/>
      <c r="BF41" s="310"/>
      <c r="BG41" s="309"/>
      <c r="BH41" s="310"/>
      <c r="BI41" s="309"/>
      <c r="BJ41" s="310"/>
      <c r="BK41" s="309"/>
      <c r="BL41" s="310"/>
      <c r="BM41" s="309"/>
      <c r="BN41" s="310"/>
      <c r="BO41" s="309"/>
      <c r="BP41" s="310"/>
      <c r="BQ41" s="311"/>
    </row>
    <row r="42" spans="1:69" ht="13.5">
      <c r="A42" s="297">
        <f t="shared" si="2"/>
        <v>34</v>
      </c>
      <c r="B42" s="305" t="s">
        <v>1246</v>
      </c>
      <c r="D42" s="306">
        <f t="shared" si="0"/>
        <v>32</v>
      </c>
      <c r="E42" s="351"/>
      <c r="F42" s="300">
        <f t="shared" si="1"/>
        <v>0</v>
      </c>
      <c r="H42" s="308"/>
      <c r="I42" s="309"/>
      <c r="J42" s="310"/>
      <c r="K42" s="309"/>
      <c r="L42" s="310">
        <v>2</v>
      </c>
      <c r="M42" s="309"/>
      <c r="N42" s="310">
        <v>1</v>
      </c>
      <c r="O42" s="309"/>
      <c r="P42" s="310">
        <v>1</v>
      </c>
      <c r="Q42" s="309"/>
      <c r="R42" s="310"/>
      <c r="S42" s="309"/>
      <c r="T42" s="310">
        <v>1</v>
      </c>
      <c r="U42" s="309"/>
      <c r="V42" s="310"/>
      <c r="W42" s="309"/>
      <c r="X42" s="310"/>
      <c r="Y42" s="309">
        <v>1</v>
      </c>
      <c r="Z42" s="310">
        <v>1</v>
      </c>
      <c r="AA42" s="309">
        <v>2</v>
      </c>
      <c r="AB42" s="310">
        <v>2</v>
      </c>
      <c r="AC42" s="309">
        <v>1</v>
      </c>
      <c r="AD42" s="310"/>
      <c r="AE42" s="309"/>
      <c r="AF42" s="310"/>
      <c r="AG42" s="309"/>
      <c r="AH42" s="310"/>
      <c r="AI42" s="309"/>
      <c r="AJ42" s="310">
        <v>1</v>
      </c>
      <c r="AK42" s="309">
        <v>1</v>
      </c>
      <c r="AL42" s="310"/>
      <c r="AM42" s="309">
        <v>1</v>
      </c>
      <c r="AN42" s="310"/>
      <c r="AO42" s="309"/>
      <c r="AP42" s="310">
        <v>2</v>
      </c>
      <c r="AQ42" s="309">
        <v>1</v>
      </c>
      <c r="AR42" s="310">
        <v>1</v>
      </c>
      <c r="AS42" s="309"/>
      <c r="AT42" s="310"/>
      <c r="AU42" s="309"/>
      <c r="AV42" s="310">
        <v>1</v>
      </c>
      <c r="AW42" s="309"/>
      <c r="AX42" s="310"/>
      <c r="AY42" s="309"/>
      <c r="AZ42" s="310"/>
      <c r="BA42" s="309"/>
      <c r="BB42" s="310">
        <v>1</v>
      </c>
      <c r="BC42" s="309">
        <v>2</v>
      </c>
      <c r="BD42" s="310"/>
      <c r="BE42" s="309">
        <v>2</v>
      </c>
      <c r="BF42" s="310"/>
      <c r="BG42" s="309"/>
      <c r="BH42" s="310"/>
      <c r="BI42" s="309">
        <v>1</v>
      </c>
      <c r="BJ42" s="310"/>
      <c r="BK42" s="309"/>
      <c r="BL42" s="310">
        <v>2</v>
      </c>
      <c r="BM42" s="309"/>
      <c r="BN42" s="310">
        <v>1</v>
      </c>
      <c r="BO42" s="309"/>
      <c r="BP42" s="310">
        <v>1</v>
      </c>
      <c r="BQ42" s="311">
        <v>2</v>
      </c>
    </row>
    <row r="43" spans="1:69" ht="13.5">
      <c r="A43" s="297">
        <f t="shared" si="2"/>
        <v>35</v>
      </c>
      <c r="B43" s="305" t="s">
        <v>1247</v>
      </c>
      <c r="D43" s="306">
        <f t="shared" si="0"/>
        <v>9</v>
      </c>
      <c r="E43" s="351"/>
      <c r="F43" s="300">
        <f t="shared" si="1"/>
        <v>0</v>
      </c>
      <c r="H43" s="308"/>
      <c r="I43" s="309"/>
      <c r="J43" s="310"/>
      <c r="K43" s="309"/>
      <c r="L43" s="310"/>
      <c r="M43" s="309"/>
      <c r="N43" s="310"/>
      <c r="O43" s="309"/>
      <c r="P43" s="310"/>
      <c r="Q43" s="309"/>
      <c r="R43" s="310"/>
      <c r="S43" s="309"/>
      <c r="T43" s="310"/>
      <c r="U43" s="309"/>
      <c r="V43" s="310"/>
      <c r="W43" s="309"/>
      <c r="X43" s="310"/>
      <c r="Y43" s="309"/>
      <c r="Z43" s="310"/>
      <c r="AA43" s="309"/>
      <c r="AB43" s="310"/>
      <c r="AC43" s="309"/>
      <c r="AD43" s="310"/>
      <c r="AE43" s="309"/>
      <c r="AF43" s="310"/>
      <c r="AG43" s="309"/>
      <c r="AH43" s="310"/>
      <c r="AI43" s="309">
        <v>4</v>
      </c>
      <c r="AJ43" s="310"/>
      <c r="AK43" s="309"/>
      <c r="AL43" s="310"/>
      <c r="AM43" s="309"/>
      <c r="AN43" s="310"/>
      <c r="AO43" s="309"/>
      <c r="AP43" s="310"/>
      <c r="AQ43" s="309"/>
      <c r="AR43" s="310"/>
      <c r="AS43" s="309"/>
      <c r="AT43" s="310"/>
      <c r="AU43" s="309"/>
      <c r="AV43" s="310"/>
      <c r="AW43" s="309"/>
      <c r="AX43" s="310"/>
      <c r="AY43" s="309"/>
      <c r="AZ43" s="310"/>
      <c r="BA43" s="309"/>
      <c r="BB43" s="310"/>
      <c r="BC43" s="309"/>
      <c r="BD43" s="310"/>
      <c r="BE43" s="309"/>
      <c r="BF43" s="310">
        <v>4</v>
      </c>
      <c r="BG43" s="309"/>
      <c r="BH43" s="310"/>
      <c r="BI43" s="309"/>
      <c r="BJ43" s="310"/>
      <c r="BK43" s="309"/>
      <c r="BL43" s="310">
        <v>1</v>
      </c>
      <c r="BM43" s="309"/>
      <c r="BN43" s="310"/>
      <c r="BO43" s="309"/>
      <c r="BP43" s="310"/>
      <c r="BQ43" s="311"/>
    </row>
    <row r="44" spans="1:69" ht="13.5">
      <c r="A44" s="297">
        <f t="shared" si="2"/>
        <v>36</v>
      </c>
      <c r="B44" s="305" t="s">
        <v>1248</v>
      </c>
      <c r="D44" s="306">
        <f t="shared" si="0"/>
        <v>1</v>
      </c>
      <c r="E44" s="351"/>
      <c r="F44" s="300">
        <f t="shared" si="1"/>
        <v>0</v>
      </c>
      <c r="H44" s="308"/>
      <c r="I44" s="309"/>
      <c r="J44" s="310"/>
      <c r="K44" s="309"/>
      <c r="L44" s="310"/>
      <c r="M44" s="309"/>
      <c r="N44" s="310"/>
      <c r="O44" s="309"/>
      <c r="P44" s="310">
        <v>1</v>
      </c>
      <c r="Q44" s="309"/>
      <c r="R44" s="310"/>
      <c r="S44" s="309"/>
      <c r="T44" s="310"/>
      <c r="U44" s="309"/>
      <c r="V44" s="310"/>
      <c r="W44" s="309"/>
      <c r="X44" s="310"/>
      <c r="Y44" s="309"/>
      <c r="Z44" s="310"/>
      <c r="AA44" s="309"/>
      <c r="AB44" s="310"/>
      <c r="AC44" s="309"/>
      <c r="AD44" s="310"/>
      <c r="AE44" s="309"/>
      <c r="AF44" s="310"/>
      <c r="AG44" s="309"/>
      <c r="AH44" s="310"/>
      <c r="AI44" s="309"/>
      <c r="AJ44" s="310"/>
      <c r="AK44" s="309"/>
      <c r="AL44" s="310"/>
      <c r="AM44" s="309"/>
      <c r="AN44" s="310"/>
      <c r="AO44" s="309"/>
      <c r="AP44" s="310"/>
      <c r="AQ44" s="309"/>
      <c r="AR44" s="310"/>
      <c r="AS44" s="309"/>
      <c r="AT44" s="310"/>
      <c r="AU44" s="309"/>
      <c r="AV44" s="310"/>
      <c r="AW44" s="309"/>
      <c r="AX44" s="310"/>
      <c r="AY44" s="309"/>
      <c r="AZ44" s="310"/>
      <c r="BA44" s="309"/>
      <c r="BB44" s="310"/>
      <c r="BC44" s="309"/>
      <c r="BD44" s="310"/>
      <c r="BE44" s="309"/>
      <c r="BF44" s="310"/>
      <c r="BG44" s="309"/>
      <c r="BH44" s="310"/>
      <c r="BI44" s="309"/>
      <c r="BJ44" s="310"/>
      <c r="BK44" s="309"/>
      <c r="BL44" s="310"/>
      <c r="BM44" s="309"/>
      <c r="BN44" s="310"/>
      <c r="BO44" s="309"/>
      <c r="BP44" s="310"/>
      <c r="BQ44" s="311"/>
    </row>
    <row r="45" spans="1:69" ht="13.5">
      <c r="A45" s="297">
        <f t="shared" si="2"/>
        <v>37</v>
      </c>
      <c r="B45" s="305" t="s">
        <v>1249</v>
      </c>
      <c r="D45" s="306">
        <f t="shared" si="0"/>
        <v>139</v>
      </c>
      <c r="E45" s="351"/>
      <c r="F45" s="300">
        <f t="shared" si="1"/>
        <v>0</v>
      </c>
      <c r="H45" s="308"/>
      <c r="I45" s="309"/>
      <c r="J45" s="310"/>
      <c r="K45" s="309"/>
      <c r="L45" s="310">
        <v>4</v>
      </c>
      <c r="M45" s="309">
        <v>2</v>
      </c>
      <c r="N45" s="310">
        <v>3</v>
      </c>
      <c r="O45" s="309">
        <v>5</v>
      </c>
      <c r="P45" s="310">
        <v>8</v>
      </c>
      <c r="Q45" s="309"/>
      <c r="R45" s="310">
        <v>4</v>
      </c>
      <c r="S45" s="309"/>
      <c r="T45" s="310"/>
      <c r="U45" s="309"/>
      <c r="V45" s="310"/>
      <c r="W45" s="309"/>
      <c r="X45" s="310"/>
      <c r="Y45" s="309">
        <v>2</v>
      </c>
      <c r="Z45" s="310">
        <v>2</v>
      </c>
      <c r="AA45" s="309">
        <v>4</v>
      </c>
      <c r="AB45" s="310">
        <v>6</v>
      </c>
      <c r="AC45" s="309">
        <v>6</v>
      </c>
      <c r="AD45" s="310">
        <v>5</v>
      </c>
      <c r="AE45" s="309"/>
      <c r="AF45" s="310"/>
      <c r="AG45" s="309">
        <v>5</v>
      </c>
      <c r="AH45" s="310"/>
      <c r="AI45" s="309">
        <v>8</v>
      </c>
      <c r="AJ45" s="310">
        <v>2</v>
      </c>
      <c r="AK45" s="309">
        <v>2</v>
      </c>
      <c r="AL45" s="310">
        <v>3</v>
      </c>
      <c r="AM45" s="309">
        <v>8</v>
      </c>
      <c r="AN45" s="310"/>
      <c r="AO45" s="309"/>
      <c r="AP45" s="310">
        <v>4</v>
      </c>
      <c r="AQ45" s="309">
        <v>2</v>
      </c>
      <c r="AR45" s="310">
        <v>2</v>
      </c>
      <c r="AS45" s="309"/>
      <c r="AT45" s="310"/>
      <c r="AU45" s="309">
        <v>2</v>
      </c>
      <c r="AV45" s="310">
        <v>4</v>
      </c>
      <c r="AW45" s="309">
        <v>5</v>
      </c>
      <c r="AX45" s="310"/>
      <c r="AY45" s="309"/>
      <c r="AZ45" s="310"/>
      <c r="BA45" s="309"/>
      <c r="BB45" s="310">
        <v>2</v>
      </c>
      <c r="BC45" s="309">
        <v>4</v>
      </c>
      <c r="BD45" s="310"/>
      <c r="BE45" s="309">
        <v>4</v>
      </c>
      <c r="BF45" s="310">
        <v>8</v>
      </c>
      <c r="BG45" s="309"/>
      <c r="BH45" s="310"/>
      <c r="BI45" s="309">
        <v>4</v>
      </c>
      <c r="BJ45" s="310"/>
      <c r="BK45" s="309"/>
      <c r="BL45" s="310">
        <v>6</v>
      </c>
      <c r="BM45" s="309">
        <v>5</v>
      </c>
      <c r="BN45" s="310">
        <v>2</v>
      </c>
      <c r="BO45" s="309"/>
      <c r="BP45" s="310">
        <v>2</v>
      </c>
      <c r="BQ45" s="311">
        <v>4</v>
      </c>
    </row>
    <row r="46" spans="1:69" ht="13.5">
      <c r="A46" s="297">
        <f t="shared" si="2"/>
        <v>38</v>
      </c>
      <c r="B46" s="305" t="s">
        <v>1250</v>
      </c>
      <c r="D46" s="306">
        <f t="shared" si="0"/>
        <v>17</v>
      </c>
      <c r="E46" s="351"/>
      <c r="F46" s="300">
        <f t="shared" si="1"/>
        <v>0</v>
      </c>
      <c r="H46" s="308"/>
      <c r="I46" s="309"/>
      <c r="J46" s="310"/>
      <c r="K46" s="309"/>
      <c r="L46" s="310"/>
      <c r="M46" s="309"/>
      <c r="N46" s="310"/>
      <c r="O46" s="309"/>
      <c r="P46" s="310"/>
      <c r="Q46" s="309">
        <v>2</v>
      </c>
      <c r="R46" s="310">
        <v>3</v>
      </c>
      <c r="S46" s="309"/>
      <c r="T46" s="310"/>
      <c r="U46" s="309"/>
      <c r="V46" s="310"/>
      <c r="W46" s="309"/>
      <c r="X46" s="310"/>
      <c r="Y46" s="309"/>
      <c r="Z46" s="310"/>
      <c r="AA46" s="309"/>
      <c r="AB46" s="310"/>
      <c r="AC46" s="309"/>
      <c r="AD46" s="310">
        <v>3</v>
      </c>
      <c r="AE46" s="309"/>
      <c r="AF46" s="310"/>
      <c r="AG46" s="309"/>
      <c r="AH46" s="310"/>
      <c r="AI46" s="309"/>
      <c r="AJ46" s="310"/>
      <c r="AK46" s="309"/>
      <c r="AL46" s="310"/>
      <c r="AM46" s="309"/>
      <c r="AN46" s="310"/>
      <c r="AO46" s="309"/>
      <c r="AP46" s="310"/>
      <c r="AQ46" s="309"/>
      <c r="AR46" s="310"/>
      <c r="AS46" s="309"/>
      <c r="AT46" s="310"/>
      <c r="AU46" s="309"/>
      <c r="AV46" s="310"/>
      <c r="AW46" s="309">
        <v>3</v>
      </c>
      <c r="AX46" s="310"/>
      <c r="AY46" s="309"/>
      <c r="AZ46" s="310"/>
      <c r="BA46" s="309"/>
      <c r="BB46" s="310"/>
      <c r="BC46" s="309"/>
      <c r="BD46" s="310">
        <v>3</v>
      </c>
      <c r="BE46" s="309"/>
      <c r="BF46" s="310"/>
      <c r="BG46" s="309"/>
      <c r="BH46" s="310"/>
      <c r="BI46" s="309"/>
      <c r="BJ46" s="310"/>
      <c r="BK46" s="309"/>
      <c r="BL46" s="310"/>
      <c r="BM46" s="309">
        <v>3</v>
      </c>
      <c r="BN46" s="310"/>
      <c r="BO46" s="309"/>
      <c r="BP46" s="310"/>
      <c r="BQ46" s="311"/>
    </row>
    <row r="47" spans="1:69" ht="13.5">
      <c r="A47" s="297">
        <f t="shared" si="2"/>
        <v>39</v>
      </c>
      <c r="B47" s="305" t="s">
        <v>1251</v>
      </c>
      <c r="D47" s="306">
        <f t="shared" si="0"/>
        <v>84</v>
      </c>
      <c r="E47" s="351"/>
      <c r="F47" s="300">
        <f t="shared" si="1"/>
        <v>0</v>
      </c>
      <c r="H47" s="308">
        <v>1</v>
      </c>
      <c r="I47" s="309"/>
      <c r="J47" s="310"/>
      <c r="K47" s="309"/>
      <c r="L47" s="310">
        <v>2</v>
      </c>
      <c r="M47" s="309">
        <v>1</v>
      </c>
      <c r="N47" s="310">
        <v>2</v>
      </c>
      <c r="O47" s="309">
        <v>2</v>
      </c>
      <c r="P47" s="310">
        <v>4</v>
      </c>
      <c r="Q47" s="309">
        <v>1</v>
      </c>
      <c r="R47" s="310">
        <v>3</v>
      </c>
      <c r="S47" s="309"/>
      <c r="T47" s="310"/>
      <c r="U47" s="309"/>
      <c r="V47" s="310"/>
      <c r="W47" s="309"/>
      <c r="X47" s="310"/>
      <c r="Y47" s="309">
        <v>1</v>
      </c>
      <c r="Z47" s="310">
        <v>1</v>
      </c>
      <c r="AA47" s="309">
        <v>2</v>
      </c>
      <c r="AB47" s="310">
        <v>3</v>
      </c>
      <c r="AC47" s="309">
        <v>3</v>
      </c>
      <c r="AD47" s="310">
        <v>4</v>
      </c>
      <c r="AE47" s="309"/>
      <c r="AF47" s="310"/>
      <c r="AG47" s="309">
        <v>2</v>
      </c>
      <c r="AH47" s="310"/>
      <c r="AI47" s="309">
        <v>6</v>
      </c>
      <c r="AJ47" s="310">
        <v>1</v>
      </c>
      <c r="AK47" s="309">
        <v>1</v>
      </c>
      <c r="AL47" s="310">
        <v>2</v>
      </c>
      <c r="AM47" s="309">
        <v>3</v>
      </c>
      <c r="AN47" s="310"/>
      <c r="AO47" s="309"/>
      <c r="AP47" s="310">
        <v>2</v>
      </c>
      <c r="AQ47" s="309">
        <v>1</v>
      </c>
      <c r="AR47" s="310">
        <v>1</v>
      </c>
      <c r="AS47" s="309"/>
      <c r="AT47" s="310"/>
      <c r="AU47" s="309">
        <v>1</v>
      </c>
      <c r="AV47" s="310">
        <v>2</v>
      </c>
      <c r="AW47" s="309">
        <v>4</v>
      </c>
      <c r="AX47" s="310"/>
      <c r="AY47" s="309"/>
      <c r="AZ47" s="310"/>
      <c r="BA47" s="309"/>
      <c r="BB47" s="310">
        <v>1</v>
      </c>
      <c r="BC47" s="309">
        <v>2</v>
      </c>
      <c r="BD47" s="310">
        <v>3</v>
      </c>
      <c r="BE47" s="309">
        <v>2</v>
      </c>
      <c r="BF47" s="310">
        <v>6</v>
      </c>
      <c r="BG47" s="309"/>
      <c r="BH47" s="310"/>
      <c r="BI47" s="309">
        <v>2</v>
      </c>
      <c r="BJ47" s="310"/>
      <c r="BK47" s="309"/>
      <c r="BL47" s="310">
        <v>4</v>
      </c>
      <c r="BM47" s="309">
        <v>4</v>
      </c>
      <c r="BN47" s="310">
        <v>2</v>
      </c>
      <c r="BO47" s="309"/>
      <c r="BP47" s="310">
        <v>1</v>
      </c>
      <c r="BQ47" s="311">
        <v>1</v>
      </c>
    </row>
    <row r="48" spans="1:69" ht="13.5">
      <c r="A48" s="297">
        <f t="shared" si="2"/>
        <v>40</v>
      </c>
      <c r="B48" s="305" t="s">
        <v>1252</v>
      </c>
      <c r="D48" s="306">
        <f t="shared" si="0"/>
        <v>48</v>
      </c>
      <c r="E48" s="351"/>
      <c r="F48" s="300">
        <f t="shared" si="1"/>
        <v>0</v>
      </c>
      <c r="H48" s="308"/>
      <c r="I48" s="309"/>
      <c r="J48" s="310"/>
      <c r="K48" s="309"/>
      <c r="L48" s="310">
        <v>2</v>
      </c>
      <c r="M48" s="309"/>
      <c r="N48" s="310">
        <v>1</v>
      </c>
      <c r="O48" s="309"/>
      <c r="P48" s="310">
        <v>2</v>
      </c>
      <c r="Q48" s="309"/>
      <c r="R48" s="310"/>
      <c r="S48" s="309"/>
      <c r="T48" s="310"/>
      <c r="U48" s="309"/>
      <c r="V48" s="310"/>
      <c r="W48" s="309"/>
      <c r="X48" s="310"/>
      <c r="Y48" s="309">
        <v>1</v>
      </c>
      <c r="Z48" s="310">
        <v>1</v>
      </c>
      <c r="AA48" s="309">
        <v>2</v>
      </c>
      <c r="AB48" s="310">
        <v>3</v>
      </c>
      <c r="AC48" s="309">
        <v>2</v>
      </c>
      <c r="AD48" s="310"/>
      <c r="AE48" s="309"/>
      <c r="AF48" s="310"/>
      <c r="AG48" s="309"/>
      <c r="AH48" s="310"/>
      <c r="AI48" s="309">
        <v>4</v>
      </c>
      <c r="AJ48" s="310">
        <v>1</v>
      </c>
      <c r="AK48" s="309">
        <v>1</v>
      </c>
      <c r="AL48" s="310">
        <v>1</v>
      </c>
      <c r="AM48" s="309">
        <v>3</v>
      </c>
      <c r="AN48" s="310"/>
      <c r="AO48" s="309"/>
      <c r="AP48" s="310">
        <v>2</v>
      </c>
      <c r="AQ48" s="309">
        <v>1</v>
      </c>
      <c r="AR48" s="310">
        <v>1</v>
      </c>
      <c r="AS48" s="309"/>
      <c r="AT48" s="310"/>
      <c r="AU48" s="309">
        <v>1</v>
      </c>
      <c r="AV48" s="310">
        <v>2</v>
      </c>
      <c r="AW48" s="309"/>
      <c r="AX48" s="310"/>
      <c r="AY48" s="309"/>
      <c r="AZ48" s="310"/>
      <c r="BA48" s="309"/>
      <c r="BB48" s="310">
        <v>1</v>
      </c>
      <c r="BC48" s="309">
        <v>2</v>
      </c>
      <c r="BD48" s="310"/>
      <c r="BE48" s="309">
        <v>2</v>
      </c>
      <c r="BF48" s="310">
        <v>4</v>
      </c>
      <c r="BG48" s="309"/>
      <c r="BH48" s="310"/>
      <c r="BI48" s="309">
        <v>1</v>
      </c>
      <c r="BJ48" s="310"/>
      <c r="BK48" s="309"/>
      <c r="BL48" s="310">
        <v>3</v>
      </c>
      <c r="BM48" s="309"/>
      <c r="BN48" s="310">
        <v>1</v>
      </c>
      <c r="BO48" s="309"/>
      <c r="BP48" s="310">
        <v>1</v>
      </c>
      <c r="BQ48" s="311">
        <v>2</v>
      </c>
    </row>
    <row r="49" spans="1:69" ht="13.5">
      <c r="A49" s="297">
        <f t="shared" si="2"/>
        <v>41</v>
      </c>
      <c r="B49" s="305" t="s">
        <v>1253</v>
      </c>
      <c r="D49" s="306">
        <f t="shared" si="0"/>
        <v>95</v>
      </c>
      <c r="E49" s="351"/>
      <c r="F49" s="300">
        <f t="shared" si="1"/>
        <v>0</v>
      </c>
      <c r="H49" s="308"/>
      <c r="I49" s="309"/>
      <c r="J49" s="310"/>
      <c r="K49" s="309"/>
      <c r="L49" s="310">
        <v>4</v>
      </c>
      <c r="M49" s="309"/>
      <c r="N49" s="310">
        <v>2</v>
      </c>
      <c r="O49" s="309"/>
      <c r="P49" s="310">
        <v>4</v>
      </c>
      <c r="Q49" s="309"/>
      <c r="R49" s="310"/>
      <c r="S49" s="309"/>
      <c r="T49" s="310"/>
      <c r="U49" s="309"/>
      <c r="V49" s="310"/>
      <c r="W49" s="309"/>
      <c r="X49" s="310"/>
      <c r="Y49" s="309">
        <v>2</v>
      </c>
      <c r="Z49" s="310">
        <v>2</v>
      </c>
      <c r="AA49" s="309">
        <v>4</v>
      </c>
      <c r="AB49" s="310">
        <v>6</v>
      </c>
      <c r="AC49" s="309">
        <v>4</v>
      </c>
      <c r="AD49" s="310"/>
      <c r="AE49" s="309"/>
      <c r="AF49" s="310"/>
      <c r="AG49" s="309"/>
      <c r="AH49" s="310"/>
      <c r="AI49" s="309">
        <v>8</v>
      </c>
      <c r="AJ49" s="310">
        <v>2</v>
      </c>
      <c r="AK49" s="309">
        <v>2</v>
      </c>
      <c r="AL49" s="310">
        <v>2</v>
      </c>
      <c r="AM49" s="309">
        <v>5</v>
      </c>
      <c r="AN49" s="310"/>
      <c r="AO49" s="309"/>
      <c r="AP49" s="310">
        <v>4</v>
      </c>
      <c r="AQ49" s="309">
        <v>2</v>
      </c>
      <c r="AR49" s="310">
        <v>2</v>
      </c>
      <c r="AS49" s="309"/>
      <c r="AT49" s="310"/>
      <c r="AU49" s="309">
        <v>2</v>
      </c>
      <c r="AV49" s="310">
        <v>4</v>
      </c>
      <c r="AW49" s="309"/>
      <c r="AX49" s="310"/>
      <c r="AY49" s="309"/>
      <c r="AZ49" s="310"/>
      <c r="BA49" s="309"/>
      <c r="BB49" s="310">
        <v>2</v>
      </c>
      <c r="BC49" s="309">
        <v>4</v>
      </c>
      <c r="BD49" s="310"/>
      <c r="BE49" s="309">
        <v>4</v>
      </c>
      <c r="BF49" s="310">
        <v>8</v>
      </c>
      <c r="BG49" s="309"/>
      <c r="BH49" s="310"/>
      <c r="BI49" s="309">
        <v>2</v>
      </c>
      <c r="BJ49" s="310"/>
      <c r="BK49" s="309"/>
      <c r="BL49" s="310">
        <v>6</v>
      </c>
      <c r="BM49" s="309"/>
      <c r="BN49" s="310">
        <v>2</v>
      </c>
      <c r="BO49" s="309"/>
      <c r="BP49" s="310">
        <v>2</v>
      </c>
      <c r="BQ49" s="311">
        <v>4</v>
      </c>
    </row>
    <row r="50" spans="1:69" ht="13.5">
      <c r="A50" s="297">
        <f t="shared" si="2"/>
        <v>42</v>
      </c>
      <c r="B50" s="305" t="s">
        <v>1254</v>
      </c>
      <c r="D50" s="306">
        <f t="shared" si="0"/>
        <v>95</v>
      </c>
      <c r="E50" s="351"/>
      <c r="F50" s="300">
        <f t="shared" si="1"/>
        <v>0</v>
      </c>
      <c r="H50" s="308"/>
      <c r="I50" s="309"/>
      <c r="J50" s="310"/>
      <c r="K50" s="309"/>
      <c r="L50" s="310">
        <v>4</v>
      </c>
      <c r="M50" s="309"/>
      <c r="N50" s="310">
        <v>2</v>
      </c>
      <c r="O50" s="309"/>
      <c r="P50" s="310">
        <v>4</v>
      </c>
      <c r="Q50" s="309"/>
      <c r="R50" s="310"/>
      <c r="S50" s="309"/>
      <c r="T50" s="310"/>
      <c r="U50" s="309"/>
      <c r="V50" s="310"/>
      <c r="W50" s="309"/>
      <c r="X50" s="310"/>
      <c r="Y50" s="309">
        <v>2</v>
      </c>
      <c r="Z50" s="310">
        <v>2</v>
      </c>
      <c r="AA50" s="309">
        <v>4</v>
      </c>
      <c r="AB50" s="310">
        <v>6</v>
      </c>
      <c r="AC50" s="309">
        <v>4</v>
      </c>
      <c r="AD50" s="310"/>
      <c r="AE50" s="309"/>
      <c r="AF50" s="310"/>
      <c r="AG50" s="309"/>
      <c r="AH50" s="310"/>
      <c r="AI50" s="309">
        <v>8</v>
      </c>
      <c r="AJ50" s="310">
        <v>2</v>
      </c>
      <c r="AK50" s="309">
        <v>2</v>
      </c>
      <c r="AL50" s="310">
        <v>2</v>
      </c>
      <c r="AM50" s="309">
        <v>5</v>
      </c>
      <c r="AN50" s="310"/>
      <c r="AO50" s="309"/>
      <c r="AP50" s="310">
        <v>4</v>
      </c>
      <c r="AQ50" s="309">
        <v>2</v>
      </c>
      <c r="AR50" s="310">
        <v>2</v>
      </c>
      <c r="AS50" s="309"/>
      <c r="AT50" s="310"/>
      <c r="AU50" s="309">
        <v>2</v>
      </c>
      <c r="AV50" s="310">
        <v>4</v>
      </c>
      <c r="AW50" s="309"/>
      <c r="AX50" s="310"/>
      <c r="AY50" s="309"/>
      <c r="AZ50" s="310"/>
      <c r="BA50" s="309"/>
      <c r="BB50" s="310">
        <v>2</v>
      </c>
      <c r="BC50" s="309">
        <v>4</v>
      </c>
      <c r="BD50" s="310"/>
      <c r="BE50" s="309">
        <v>4</v>
      </c>
      <c r="BF50" s="310">
        <v>8</v>
      </c>
      <c r="BG50" s="309"/>
      <c r="BH50" s="310"/>
      <c r="BI50" s="309">
        <v>2</v>
      </c>
      <c r="BJ50" s="310"/>
      <c r="BK50" s="309"/>
      <c r="BL50" s="310">
        <v>6</v>
      </c>
      <c r="BM50" s="309"/>
      <c r="BN50" s="310">
        <v>2</v>
      </c>
      <c r="BO50" s="309"/>
      <c r="BP50" s="310">
        <v>2</v>
      </c>
      <c r="BQ50" s="311">
        <v>4</v>
      </c>
    </row>
    <row r="51" spans="1:69" ht="13.5">
      <c r="A51" s="297">
        <f t="shared" si="2"/>
        <v>43</v>
      </c>
      <c r="B51" s="305" t="s">
        <v>1255</v>
      </c>
      <c r="D51" s="306">
        <f t="shared" si="0"/>
        <v>33</v>
      </c>
      <c r="E51" s="351"/>
      <c r="F51" s="300">
        <f t="shared" si="1"/>
        <v>0</v>
      </c>
      <c r="H51" s="308"/>
      <c r="I51" s="309"/>
      <c r="J51" s="310">
        <v>4</v>
      </c>
      <c r="K51" s="309"/>
      <c r="L51" s="310"/>
      <c r="M51" s="309"/>
      <c r="N51" s="310"/>
      <c r="O51" s="309"/>
      <c r="P51" s="310">
        <v>3</v>
      </c>
      <c r="Q51" s="309">
        <v>4</v>
      </c>
      <c r="R51" s="310"/>
      <c r="S51" s="309"/>
      <c r="T51" s="310"/>
      <c r="U51" s="309"/>
      <c r="V51" s="310"/>
      <c r="W51" s="309"/>
      <c r="X51" s="310"/>
      <c r="Y51" s="309"/>
      <c r="Z51" s="310"/>
      <c r="AA51" s="309"/>
      <c r="AB51" s="310"/>
      <c r="AC51" s="309"/>
      <c r="AD51" s="310">
        <v>3</v>
      </c>
      <c r="AE51" s="309"/>
      <c r="AF51" s="310"/>
      <c r="AG51" s="309"/>
      <c r="AH51" s="310"/>
      <c r="AI51" s="309"/>
      <c r="AJ51" s="310"/>
      <c r="AK51" s="309"/>
      <c r="AL51" s="310"/>
      <c r="AM51" s="309">
        <v>13</v>
      </c>
      <c r="AN51" s="310"/>
      <c r="AO51" s="309"/>
      <c r="AP51" s="310"/>
      <c r="AQ51" s="309"/>
      <c r="AR51" s="310"/>
      <c r="AS51" s="309"/>
      <c r="AT51" s="310"/>
      <c r="AU51" s="309"/>
      <c r="AV51" s="310"/>
      <c r="AW51" s="309">
        <v>3</v>
      </c>
      <c r="AX51" s="310"/>
      <c r="AY51" s="309"/>
      <c r="AZ51" s="310"/>
      <c r="BA51" s="309"/>
      <c r="BB51" s="310"/>
      <c r="BC51" s="309"/>
      <c r="BD51" s="310"/>
      <c r="BE51" s="309"/>
      <c r="BF51" s="310"/>
      <c r="BG51" s="309"/>
      <c r="BH51" s="310"/>
      <c r="BI51" s="309"/>
      <c r="BJ51" s="310"/>
      <c r="BK51" s="309"/>
      <c r="BL51" s="310"/>
      <c r="BM51" s="309">
        <v>3</v>
      </c>
      <c r="BN51" s="310"/>
      <c r="BO51" s="309"/>
      <c r="BP51" s="310"/>
      <c r="BQ51" s="311"/>
    </row>
    <row r="52" spans="1:69" ht="13.5">
      <c r="A52" s="297">
        <f t="shared" si="2"/>
        <v>44</v>
      </c>
      <c r="B52" s="305" t="s">
        <v>1256</v>
      </c>
      <c r="D52" s="306">
        <f t="shared" si="0"/>
        <v>2</v>
      </c>
      <c r="E52" s="351"/>
      <c r="F52" s="300">
        <f t="shared" si="1"/>
        <v>0</v>
      </c>
      <c r="H52" s="308"/>
      <c r="I52" s="309"/>
      <c r="J52" s="310"/>
      <c r="K52" s="309"/>
      <c r="L52" s="310"/>
      <c r="M52" s="309"/>
      <c r="N52" s="310"/>
      <c r="O52" s="309"/>
      <c r="P52" s="310"/>
      <c r="Q52" s="309"/>
      <c r="R52" s="310"/>
      <c r="S52" s="309"/>
      <c r="T52" s="310"/>
      <c r="U52" s="309"/>
      <c r="V52" s="310"/>
      <c r="W52" s="309"/>
      <c r="X52" s="310"/>
      <c r="Y52" s="309"/>
      <c r="Z52" s="310"/>
      <c r="AA52" s="309"/>
      <c r="AB52" s="310"/>
      <c r="AC52" s="309"/>
      <c r="AD52" s="310"/>
      <c r="AE52" s="309"/>
      <c r="AF52" s="310"/>
      <c r="AG52" s="309"/>
      <c r="AH52" s="310"/>
      <c r="AI52" s="309"/>
      <c r="AJ52" s="310"/>
      <c r="AK52" s="309"/>
      <c r="AL52" s="310"/>
      <c r="AM52" s="309">
        <v>2</v>
      </c>
      <c r="AN52" s="310"/>
      <c r="AO52" s="309"/>
      <c r="AP52" s="310"/>
      <c r="AQ52" s="309"/>
      <c r="AR52" s="310"/>
      <c r="AS52" s="309"/>
      <c r="AT52" s="310"/>
      <c r="AU52" s="309"/>
      <c r="AV52" s="310"/>
      <c r="AW52" s="309"/>
      <c r="AX52" s="310"/>
      <c r="AY52" s="309"/>
      <c r="AZ52" s="310"/>
      <c r="BA52" s="309"/>
      <c r="BB52" s="310"/>
      <c r="BC52" s="309"/>
      <c r="BD52" s="310"/>
      <c r="BE52" s="309"/>
      <c r="BF52" s="310"/>
      <c r="BG52" s="309"/>
      <c r="BH52" s="310"/>
      <c r="BI52" s="309"/>
      <c r="BJ52" s="310"/>
      <c r="BK52" s="309"/>
      <c r="BL52" s="310"/>
      <c r="BM52" s="309"/>
      <c r="BN52" s="310"/>
      <c r="BO52" s="309"/>
      <c r="BP52" s="310"/>
      <c r="BQ52" s="311"/>
    </row>
    <row r="53" spans="1:69" ht="13.5">
      <c r="A53" s="297">
        <f t="shared" si="2"/>
        <v>45</v>
      </c>
      <c r="B53" s="305" t="s">
        <v>1257</v>
      </c>
      <c r="D53" s="306">
        <f t="shared" si="0"/>
        <v>89</v>
      </c>
      <c r="E53" s="351"/>
      <c r="F53" s="300">
        <f t="shared" si="1"/>
        <v>0</v>
      </c>
      <c r="H53" s="308"/>
      <c r="I53" s="309"/>
      <c r="J53" s="310"/>
      <c r="K53" s="309"/>
      <c r="L53" s="310">
        <v>4</v>
      </c>
      <c r="M53" s="309">
        <v>3</v>
      </c>
      <c r="N53" s="310">
        <v>3</v>
      </c>
      <c r="O53" s="309">
        <v>3</v>
      </c>
      <c r="P53" s="310">
        <v>6</v>
      </c>
      <c r="Q53" s="309"/>
      <c r="R53" s="310"/>
      <c r="S53" s="309"/>
      <c r="T53" s="310"/>
      <c r="U53" s="309"/>
      <c r="V53" s="310"/>
      <c r="W53" s="309"/>
      <c r="X53" s="310"/>
      <c r="Y53" s="309"/>
      <c r="Z53" s="310">
        <v>3</v>
      </c>
      <c r="AA53" s="309">
        <v>3</v>
      </c>
      <c r="AB53" s="310">
        <v>5</v>
      </c>
      <c r="AC53" s="309">
        <v>3</v>
      </c>
      <c r="AD53" s="310"/>
      <c r="AE53" s="309"/>
      <c r="AF53" s="310"/>
      <c r="AG53" s="309"/>
      <c r="AH53" s="310"/>
      <c r="AI53" s="309">
        <v>2</v>
      </c>
      <c r="AJ53" s="310">
        <v>3</v>
      </c>
      <c r="AK53" s="309"/>
      <c r="AL53" s="310">
        <v>2</v>
      </c>
      <c r="AM53" s="309">
        <v>10</v>
      </c>
      <c r="AN53" s="310"/>
      <c r="AO53" s="309"/>
      <c r="AP53" s="310">
        <v>1</v>
      </c>
      <c r="AQ53" s="309">
        <v>2</v>
      </c>
      <c r="AR53" s="310">
        <v>2</v>
      </c>
      <c r="AS53" s="309"/>
      <c r="AT53" s="310"/>
      <c r="AU53" s="309"/>
      <c r="AV53" s="310">
        <v>6</v>
      </c>
      <c r="AW53" s="309"/>
      <c r="AX53" s="310"/>
      <c r="AY53" s="309">
        <v>2</v>
      </c>
      <c r="AZ53" s="310"/>
      <c r="BA53" s="309"/>
      <c r="BB53" s="310"/>
      <c r="BC53" s="309">
        <v>4</v>
      </c>
      <c r="BD53" s="310"/>
      <c r="BE53" s="309">
        <v>5</v>
      </c>
      <c r="BF53" s="310">
        <v>3</v>
      </c>
      <c r="BG53" s="309"/>
      <c r="BH53" s="310"/>
      <c r="BI53" s="309">
        <v>5</v>
      </c>
      <c r="BJ53" s="310"/>
      <c r="BK53" s="309"/>
      <c r="BL53" s="310">
        <v>5</v>
      </c>
      <c r="BM53" s="309"/>
      <c r="BN53" s="310">
        <v>2</v>
      </c>
      <c r="BO53" s="309"/>
      <c r="BP53" s="310">
        <v>1</v>
      </c>
      <c r="BQ53" s="311">
        <v>1</v>
      </c>
    </row>
    <row r="54" spans="1:69" ht="13.5">
      <c r="A54" s="297">
        <f t="shared" si="2"/>
        <v>46</v>
      </c>
      <c r="B54" s="305" t="s">
        <v>1258</v>
      </c>
      <c r="D54" s="306">
        <f t="shared" si="0"/>
        <v>22</v>
      </c>
      <c r="E54" s="351"/>
      <c r="F54" s="300">
        <f t="shared" si="1"/>
        <v>0</v>
      </c>
      <c r="H54" s="308"/>
      <c r="I54" s="309"/>
      <c r="J54" s="310"/>
      <c r="K54" s="309"/>
      <c r="L54" s="310"/>
      <c r="M54" s="309"/>
      <c r="N54" s="310"/>
      <c r="O54" s="309"/>
      <c r="P54" s="310">
        <v>2</v>
      </c>
      <c r="Q54" s="309"/>
      <c r="R54" s="310"/>
      <c r="S54" s="309"/>
      <c r="T54" s="310">
        <v>2</v>
      </c>
      <c r="U54" s="309"/>
      <c r="V54" s="310"/>
      <c r="W54" s="309"/>
      <c r="X54" s="310"/>
      <c r="Y54" s="309"/>
      <c r="Z54" s="310"/>
      <c r="AA54" s="309"/>
      <c r="AB54" s="310"/>
      <c r="AC54" s="309"/>
      <c r="AD54" s="310"/>
      <c r="AE54" s="309">
        <v>6</v>
      </c>
      <c r="AF54" s="310"/>
      <c r="AG54" s="309"/>
      <c r="AH54" s="310"/>
      <c r="AI54" s="309"/>
      <c r="AJ54" s="310"/>
      <c r="AK54" s="309"/>
      <c r="AL54" s="310">
        <v>2</v>
      </c>
      <c r="AM54" s="309">
        <v>2</v>
      </c>
      <c r="AN54" s="310">
        <v>1</v>
      </c>
      <c r="AO54" s="309"/>
      <c r="AP54" s="310">
        <v>1</v>
      </c>
      <c r="AQ54" s="309"/>
      <c r="AR54" s="310"/>
      <c r="AS54" s="309"/>
      <c r="AT54" s="310"/>
      <c r="AU54" s="309"/>
      <c r="AV54" s="310"/>
      <c r="AW54" s="309"/>
      <c r="AX54" s="310">
        <v>2</v>
      </c>
      <c r="AY54" s="309">
        <v>3</v>
      </c>
      <c r="AZ54" s="310"/>
      <c r="BA54" s="309"/>
      <c r="BB54" s="310"/>
      <c r="BC54" s="309"/>
      <c r="BD54" s="310"/>
      <c r="BE54" s="309"/>
      <c r="BF54" s="310"/>
      <c r="BG54" s="309"/>
      <c r="BH54" s="310"/>
      <c r="BI54" s="309"/>
      <c r="BJ54" s="310"/>
      <c r="BK54" s="309"/>
      <c r="BL54" s="310"/>
      <c r="BM54" s="309"/>
      <c r="BN54" s="310"/>
      <c r="BO54" s="309"/>
      <c r="BP54" s="310"/>
      <c r="BQ54" s="311">
        <v>1</v>
      </c>
    </row>
    <row r="55" spans="1:69" ht="13.5">
      <c r="A55" s="297">
        <f t="shared" si="2"/>
        <v>47</v>
      </c>
      <c r="B55" s="305" t="s">
        <v>1259</v>
      </c>
      <c r="D55" s="306">
        <f t="shared" si="0"/>
        <v>17</v>
      </c>
      <c r="E55" s="351"/>
      <c r="F55" s="300">
        <f t="shared" si="1"/>
        <v>0</v>
      </c>
      <c r="H55" s="308"/>
      <c r="I55" s="309"/>
      <c r="J55" s="310"/>
      <c r="K55" s="309"/>
      <c r="L55" s="310"/>
      <c r="M55" s="309"/>
      <c r="N55" s="310"/>
      <c r="O55" s="309"/>
      <c r="P55" s="310"/>
      <c r="Q55" s="309"/>
      <c r="R55" s="310"/>
      <c r="S55" s="309"/>
      <c r="T55" s="310"/>
      <c r="U55" s="309"/>
      <c r="V55" s="310"/>
      <c r="W55" s="309"/>
      <c r="X55" s="310"/>
      <c r="Y55" s="309"/>
      <c r="Z55" s="310"/>
      <c r="AA55" s="309"/>
      <c r="AB55" s="310">
        <v>2</v>
      </c>
      <c r="AC55" s="309"/>
      <c r="AD55" s="310"/>
      <c r="AE55" s="309">
        <v>1</v>
      </c>
      <c r="AF55" s="310"/>
      <c r="AG55" s="309"/>
      <c r="AH55" s="310"/>
      <c r="AI55" s="309"/>
      <c r="AJ55" s="310"/>
      <c r="AK55" s="309"/>
      <c r="AL55" s="310"/>
      <c r="AM55" s="309">
        <v>3</v>
      </c>
      <c r="AN55" s="310">
        <v>1</v>
      </c>
      <c r="AO55" s="309"/>
      <c r="AP55" s="310">
        <v>1</v>
      </c>
      <c r="AQ55" s="309">
        <v>1</v>
      </c>
      <c r="AR55" s="310">
        <v>1</v>
      </c>
      <c r="AS55" s="309"/>
      <c r="AT55" s="310"/>
      <c r="AU55" s="309"/>
      <c r="AV55" s="310">
        <v>1</v>
      </c>
      <c r="AW55" s="309"/>
      <c r="AX55" s="310"/>
      <c r="AY55" s="309"/>
      <c r="AZ55" s="310"/>
      <c r="BA55" s="309"/>
      <c r="BB55" s="310"/>
      <c r="BC55" s="309">
        <v>1</v>
      </c>
      <c r="BD55" s="310">
        <v>2</v>
      </c>
      <c r="BE55" s="309">
        <v>1</v>
      </c>
      <c r="BF55" s="310">
        <v>2</v>
      </c>
      <c r="BG55" s="309"/>
      <c r="BH55" s="310"/>
      <c r="BI55" s="309"/>
      <c r="BJ55" s="310"/>
      <c r="BK55" s="309"/>
      <c r="BL55" s="310"/>
      <c r="BM55" s="309"/>
      <c r="BN55" s="310"/>
      <c r="BO55" s="309"/>
      <c r="BP55" s="310"/>
      <c r="BQ55" s="311"/>
    </row>
    <row r="56" spans="1:69" ht="13.5">
      <c r="A56" s="297">
        <f t="shared" si="2"/>
        <v>48</v>
      </c>
      <c r="B56" s="305" t="s">
        <v>1260</v>
      </c>
      <c r="D56" s="306">
        <f t="shared" si="0"/>
        <v>4</v>
      </c>
      <c r="E56" s="351"/>
      <c r="F56" s="300">
        <f t="shared" si="1"/>
        <v>0</v>
      </c>
      <c r="H56" s="308"/>
      <c r="I56" s="309"/>
      <c r="J56" s="310"/>
      <c r="K56" s="309"/>
      <c r="L56" s="310"/>
      <c r="M56" s="309"/>
      <c r="N56" s="310"/>
      <c r="O56" s="309"/>
      <c r="P56" s="310">
        <v>2</v>
      </c>
      <c r="Q56" s="309"/>
      <c r="R56" s="310"/>
      <c r="S56" s="309"/>
      <c r="T56" s="310">
        <v>2</v>
      </c>
      <c r="U56" s="309"/>
      <c r="V56" s="310"/>
      <c r="W56" s="309"/>
      <c r="X56" s="310"/>
      <c r="Y56" s="309"/>
      <c r="Z56" s="310"/>
      <c r="AA56" s="309"/>
      <c r="AB56" s="310"/>
      <c r="AC56" s="309"/>
      <c r="AD56" s="310"/>
      <c r="AE56" s="309"/>
      <c r="AF56" s="310"/>
      <c r="AG56" s="309"/>
      <c r="AH56" s="310"/>
      <c r="AI56" s="309"/>
      <c r="AJ56" s="310"/>
      <c r="AK56" s="309"/>
      <c r="AL56" s="310"/>
      <c r="AM56" s="309"/>
      <c r="AN56" s="310"/>
      <c r="AO56" s="309"/>
      <c r="AP56" s="310"/>
      <c r="AQ56" s="309"/>
      <c r="AR56" s="310"/>
      <c r="AS56" s="309"/>
      <c r="AT56" s="310"/>
      <c r="AU56" s="309"/>
      <c r="AV56" s="310"/>
      <c r="AW56" s="309"/>
      <c r="AX56" s="310"/>
      <c r="AY56" s="309"/>
      <c r="AZ56" s="310"/>
      <c r="BA56" s="309"/>
      <c r="BB56" s="310"/>
      <c r="BC56" s="309"/>
      <c r="BD56" s="310"/>
      <c r="BE56" s="309"/>
      <c r="BF56" s="310"/>
      <c r="BG56" s="309"/>
      <c r="BH56" s="310"/>
      <c r="BI56" s="309"/>
      <c r="BJ56" s="310"/>
      <c r="BK56" s="309"/>
      <c r="BL56" s="310"/>
      <c r="BM56" s="309"/>
      <c r="BN56" s="310"/>
      <c r="BO56" s="309"/>
      <c r="BP56" s="310"/>
      <c r="BQ56" s="311"/>
    </row>
    <row r="57" spans="1:69" ht="13.5">
      <c r="A57" s="297">
        <f t="shared" si="2"/>
        <v>49</v>
      </c>
      <c r="B57" s="305" t="s">
        <v>1261</v>
      </c>
      <c r="D57" s="306">
        <f t="shared" si="0"/>
        <v>12</v>
      </c>
      <c r="E57" s="351"/>
      <c r="F57" s="300">
        <f t="shared" si="1"/>
        <v>0</v>
      </c>
      <c r="H57" s="308"/>
      <c r="I57" s="309"/>
      <c r="J57" s="310"/>
      <c r="K57" s="309"/>
      <c r="L57" s="310"/>
      <c r="M57" s="309"/>
      <c r="N57" s="310"/>
      <c r="O57" s="309"/>
      <c r="P57" s="310"/>
      <c r="Q57" s="309"/>
      <c r="R57" s="310"/>
      <c r="S57" s="309"/>
      <c r="T57" s="310"/>
      <c r="U57" s="309"/>
      <c r="V57" s="310"/>
      <c r="W57" s="309"/>
      <c r="X57" s="310"/>
      <c r="Y57" s="309"/>
      <c r="Z57" s="310"/>
      <c r="AA57" s="309"/>
      <c r="AB57" s="310">
        <v>4</v>
      </c>
      <c r="AC57" s="309"/>
      <c r="AD57" s="310"/>
      <c r="AE57" s="309"/>
      <c r="AF57" s="310"/>
      <c r="AG57" s="309">
        <v>3</v>
      </c>
      <c r="AH57" s="310"/>
      <c r="AI57" s="309">
        <v>3</v>
      </c>
      <c r="AJ57" s="310"/>
      <c r="AK57" s="309"/>
      <c r="AL57" s="310"/>
      <c r="AM57" s="309"/>
      <c r="AN57" s="310"/>
      <c r="AO57" s="309"/>
      <c r="AP57" s="310">
        <v>1</v>
      </c>
      <c r="AQ57" s="309"/>
      <c r="AR57" s="310"/>
      <c r="AS57" s="309"/>
      <c r="AT57" s="310"/>
      <c r="AU57" s="309"/>
      <c r="AV57" s="310"/>
      <c r="AW57" s="309"/>
      <c r="AX57" s="310"/>
      <c r="AY57" s="309"/>
      <c r="AZ57" s="310"/>
      <c r="BA57" s="309"/>
      <c r="BB57" s="310"/>
      <c r="BC57" s="309"/>
      <c r="BD57" s="310"/>
      <c r="BE57" s="309"/>
      <c r="BF57" s="310"/>
      <c r="BG57" s="309"/>
      <c r="BH57" s="310"/>
      <c r="BI57" s="309"/>
      <c r="BJ57" s="310"/>
      <c r="BK57" s="309"/>
      <c r="BL57" s="310"/>
      <c r="BM57" s="309"/>
      <c r="BN57" s="310"/>
      <c r="BO57" s="309"/>
      <c r="BP57" s="310"/>
      <c r="BQ57" s="311">
        <v>1</v>
      </c>
    </row>
    <row r="58" spans="1:69" ht="13.5">
      <c r="A58" s="297">
        <f t="shared" si="2"/>
        <v>50</v>
      </c>
      <c r="B58" s="305" t="s">
        <v>1262</v>
      </c>
      <c r="D58" s="306">
        <f t="shared" si="0"/>
        <v>10</v>
      </c>
      <c r="E58" s="351"/>
      <c r="F58" s="300">
        <f t="shared" si="1"/>
        <v>0</v>
      </c>
      <c r="H58" s="308"/>
      <c r="I58" s="309"/>
      <c r="J58" s="310"/>
      <c r="K58" s="309"/>
      <c r="L58" s="310"/>
      <c r="M58" s="309"/>
      <c r="N58" s="310"/>
      <c r="O58" s="309"/>
      <c r="P58" s="310"/>
      <c r="Q58" s="309"/>
      <c r="R58" s="310"/>
      <c r="S58" s="309"/>
      <c r="T58" s="310"/>
      <c r="U58" s="309"/>
      <c r="V58" s="310"/>
      <c r="W58" s="309"/>
      <c r="X58" s="310"/>
      <c r="Y58" s="309"/>
      <c r="Z58" s="310"/>
      <c r="AA58" s="309"/>
      <c r="AB58" s="310"/>
      <c r="AC58" s="309">
        <v>1</v>
      </c>
      <c r="AD58" s="310"/>
      <c r="AE58" s="309"/>
      <c r="AF58" s="310"/>
      <c r="AG58" s="309"/>
      <c r="AH58" s="310"/>
      <c r="AI58" s="309"/>
      <c r="AJ58" s="310">
        <v>1</v>
      </c>
      <c r="AK58" s="309"/>
      <c r="AL58" s="310">
        <v>1</v>
      </c>
      <c r="AM58" s="309">
        <v>1</v>
      </c>
      <c r="AN58" s="310"/>
      <c r="AO58" s="309"/>
      <c r="AP58" s="310"/>
      <c r="AQ58" s="309">
        <v>1</v>
      </c>
      <c r="AR58" s="310">
        <v>1</v>
      </c>
      <c r="AS58" s="309"/>
      <c r="AT58" s="310"/>
      <c r="AU58" s="309"/>
      <c r="AV58" s="310">
        <v>1</v>
      </c>
      <c r="AW58" s="309"/>
      <c r="AX58" s="310"/>
      <c r="AY58" s="309"/>
      <c r="AZ58" s="310"/>
      <c r="BA58" s="309"/>
      <c r="BB58" s="310">
        <v>1</v>
      </c>
      <c r="BC58" s="309"/>
      <c r="BD58" s="310"/>
      <c r="BE58" s="309">
        <v>1</v>
      </c>
      <c r="BF58" s="310"/>
      <c r="BG58" s="309"/>
      <c r="BH58" s="310"/>
      <c r="BI58" s="309">
        <v>1</v>
      </c>
      <c r="BJ58" s="310"/>
      <c r="BK58" s="309"/>
      <c r="BL58" s="310"/>
      <c r="BM58" s="309"/>
      <c r="BN58" s="310"/>
      <c r="BO58" s="309"/>
      <c r="BP58" s="310"/>
      <c r="BQ58" s="311"/>
    </row>
    <row r="59" spans="1:69" ht="13.5">
      <c r="A59" s="297">
        <f t="shared" si="2"/>
        <v>51</v>
      </c>
      <c r="B59" s="305" t="s">
        <v>1263</v>
      </c>
      <c r="D59" s="306">
        <f t="shared" si="0"/>
        <v>2</v>
      </c>
      <c r="E59" s="351"/>
      <c r="F59" s="300">
        <f t="shared" si="1"/>
        <v>0</v>
      </c>
      <c r="H59" s="308"/>
      <c r="I59" s="309"/>
      <c r="J59" s="310"/>
      <c r="K59" s="309"/>
      <c r="L59" s="310"/>
      <c r="M59" s="309"/>
      <c r="N59" s="310">
        <v>1</v>
      </c>
      <c r="O59" s="309"/>
      <c r="P59" s="310"/>
      <c r="Q59" s="309"/>
      <c r="R59" s="310"/>
      <c r="S59" s="309"/>
      <c r="T59" s="310"/>
      <c r="U59" s="309"/>
      <c r="V59" s="310"/>
      <c r="W59" s="309"/>
      <c r="X59" s="310"/>
      <c r="Y59" s="309"/>
      <c r="Z59" s="310"/>
      <c r="AA59" s="309"/>
      <c r="AB59" s="310"/>
      <c r="AC59" s="309"/>
      <c r="AD59" s="310"/>
      <c r="AE59" s="309"/>
      <c r="AF59" s="310"/>
      <c r="AG59" s="309"/>
      <c r="AH59" s="310"/>
      <c r="AI59" s="309"/>
      <c r="AJ59" s="310"/>
      <c r="AK59" s="309"/>
      <c r="AL59" s="310"/>
      <c r="AM59" s="309">
        <v>1</v>
      </c>
      <c r="AN59" s="310"/>
      <c r="AO59" s="309"/>
      <c r="AP59" s="310"/>
      <c r="AQ59" s="309"/>
      <c r="AR59" s="310"/>
      <c r="AS59" s="309"/>
      <c r="AT59" s="310"/>
      <c r="AU59" s="309"/>
      <c r="AV59" s="310"/>
      <c r="AW59" s="309"/>
      <c r="AX59" s="310"/>
      <c r="AY59" s="309"/>
      <c r="AZ59" s="310"/>
      <c r="BA59" s="309"/>
      <c r="BB59" s="310"/>
      <c r="BC59" s="309"/>
      <c r="BD59" s="310"/>
      <c r="BE59" s="309"/>
      <c r="BF59" s="310"/>
      <c r="BG59" s="309"/>
      <c r="BH59" s="310"/>
      <c r="BI59" s="309"/>
      <c r="BJ59" s="310"/>
      <c r="BK59" s="309"/>
      <c r="BL59" s="310"/>
      <c r="BM59" s="309"/>
      <c r="BN59" s="310"/>
      <c r="BO59" s="309"/>
      <c r="BP59" s="310"/>
      <c r="BQ59" s="311"/>
    </row>
    <row r="60" spans="1:69" ht="13.5">
      <c r="A60" s="297">
        <f t="shared" si="2"/>
        <v>52</v>
      </c>
      <c r="B60" s="305" t="s">
        <v>1264</v>
      </c>
      <c r="D60" s="306">
        <f t="shared" si="0"/>
        <v>1</v>
      </c>
      <c r="E60" s="351"/>
      <c r="F60" s="300">
        <f t="shared" si="1"/>
        <v>0</v>
      </c>
      <c r="H60" s="308"/>
      <c r="I60" s="309"/>
      <c r="J60" s="310"/>
      <c r="K60" s="309"/>
      <c r="L60" s="310"/>
      <c r="M60" s="309"/>
      <c r="N60" s="310"/>
      <c r="O60" s="309"/>
      <c r="P60" s="310"/>
      <c r="Q60" s="309">
        <v>1</v>
      </c>
      <c r="R60" s="310"/>
      <c r="S60" s="309"/>
      <c r="T60" s="310"/>
      <c r="U60" s="309"/>
      <c r="V60" s="310"/>
      <c r="W60" s="309"/>
      <c r="X60" s="310"/>
      <c r="Y60" s="309"/>
      <c r="Z60" s="310"/>
      <c r="AA60" s="309"/>
      <c r="AB60" s="310"/>
      <c r="AC60" s="309"/>
      <c r="AD60" s="310"/>
      <c r="AE60" s="309"/>
      <c r="AF60" s="310"/>
      <c r="AG60" s="309"/>
      <c r="AH60" s="310"/>
      <c r="AI60" s="309"/>
      <c r="AJ60" s="310"/>
      <c r="AK60" s="309"/>
      <c r="AL60" s="310"/>
      <c r="AM60" s="309"/>
      <c r="AN60" s="310"/>
      <c r="AO60" s="309"/>
      <c r="AP60" s="310"/>
      <c r="AQ60" s="309"/>
      <c r="AR60" s="310"/>
      <c r="AS60" s="309"/>
      <c r="AT60" s="310"/>
      <c r="AU60" s="309"/>
      <c r="AV60" s="310"/>
      <c r="AW60" s="309"/>
      <c r="AX60" s="310"/>
      <c r="AY60" s="309"/>
      <c r="AZ60" s="310"/>
      <c r="BA60" s="309"/>
      <c r="BB60" s="310"/>
      <c r="BC60" s="309"/>
      <c r="BD60" s="310"/>
      <c r="BE60" s="309"/>
      <c r="BF60" s="310"/>
      <c r="BG60" s="309"/>
      <c r="BH60" s="310"/>
      <c r="BI60" s="309"/>
      <c r="BJ60" s="310"/>
      <c r="BK60" s="309"/>
      <c r="BL60" s="310"/>
      <c r="BM60" s="309"/>
      <c r="BN60" s="310"/>
      <c r="BO60" s="309"/>
      <c r="BP60" s="310"/>
      <c r="BQ60" s="311"/>
    </row>
    <row r="61" spans="1:69" ht="13.5">
      <c r="A61" s="297">
        <f t="shared" si="2"/>
        <v>53</v>
      </c>
      <c r="B61" s="305" t="s">
        <v>1265</v>
      </c>
      <c r="D61" s="306">
        <f t="shared" si="0"/>
        <v>124</v>
      </c>
      <c r="E61" s="351"/>
      <c r="F61" s="300">
        <f t="shared" si="1"/>
        <v>0</v>
      </c>
      <c r="H61" s="308"/>
      <c r="I61" s="309"/>
      <c r="J61" s="310"/>
      <c r="K61" s="309"/>
      <c r="L61" s="310">
        <v>3</v>
      </c>
      <c r="M61" s="309"/>
      <c r="N61" s="310">
        <v>4</v>
      </c>
      <c r="O61" s="309">
        <v>4</v>
      </c>
      <c r="P61" s="310"/>
      <c r="Q61" s="309">
        <v>6</v>
      </c>
      <c r="R61" s="310">
        <v>4</v>
      </c>
      <c r="S61" s="309">
        <v>9</v>
      </c>
      <c r="T61" s="310">
        <v>2</v>
      </c>
      <c r="U61" s="309"/>
      <c r="V61" s="310"/>
      <c r="W61" s="309"/>
      <c r="X61" s="310"/>
      <c r="Y61" s="309">
        <v>3</v>
      </c>
      <c r="Z61" s="310">
        <v>6</v>
      </c>
      <c r="AA61" s="309">
        <v>2</v>
      </c>
      <c r="AB61" s="310">
        <v>2</v>
      </c>
      <c r="AC61" s="309">
        <v>2</v>
      </c>
      <c r="AD61" s="310"/>
      <c r="AE61" s="309"/>
      <c r="AF61" s="310"/>
      <c r="AG61" s="309">
        <v>2</v>
      </c>
      <c r="AH61" s="310">
        <v>6</v>
      </c>
      <c r="AI61" s="309">
        <v>1</v>
      </c>
      <c r="AJ61" s="310">
        <v>4</v>
      </c>
      <c r="AK61" s="309">
        <v>4</v>
      </c>
      <c r="AL61" s="310">
        <v>5</v>
      </c>
      <c r="AM61" s="309">
        <v>2</v>
      </c>
      <c r="AN61" s="310"/>
      <c r="AO61" s="309"/>
      <c r="AP61" s="310">
        <v>2</v>
      </c>
      <c r="AQ61" s="309">
        <v>3</v>
      </c>
      <c r="AR61" s="310">
        <v>3</v>
      </c>
      <c r="AS61" s="309"/>
      <c r="AT61" s="310"/>
      <c r="AU61" s="309">
        <v>3</v>
      </c>
      <c r="AV61" s="310">
        <v>5</v>
      </c>
      <c r="AW61" s="309">
        <v>2</v>
      </c>
      <c r="AX61" s="310"/>
      <c r="AY61" s="309"/>
      <c r="AZ61" s="310"/>
      <c r="BA61" s="309"/>
      <c r="BB61" s="310">
        <v>5</v>
      </c>
      <c r="BC61" s="309">
        <v>3</v>
      </c>
      <c r="BD61" s="310">
        <v>10</v>
      </c>
      <c r="BE61" s="309">
        <v>2</v>
      </c>
      <c r="BF61" s="310"/>
      <c r="BG61" s="309"/>
      <c r="BH61" s="310"/>
      <c r="BI61" s="309">
        <v>1</v>
      </c>
      <c r="BJ61" s="310"/>
      <c r="BK61" s="309"/>
      <c r="BL61" s="310"/>
      <c r="BM61" s="309">
        <v>4</v>
      </c>
      <c r="BN61" s="310">
        <v>6</v>
      </c>
      <c r="BO61" s="309"/>
      <c r="BP61" s="310">
        <v>4</v>
      </c>
      <c r="BQ61" s="311"/>
    </row>
    <row r="62" spans="1:69" ht="13.5">
      <c r="A62" s="297">
        <f t="shared" si="2"/>
        <v>54</v>
      </c>
      <c r="B62" s="305" t="s">
        <v>1266</v>
      </c>
      <c r="D62" s="306">
        <f t="shared" si="0"/>
        <v>3</v>
      </c>
      <c r="E62" s="351"/>
      <c r="F62" s="300">
        <f t="shared" si="1"/>
        <v>0</v>
      </c>
      <c r="H62" s="308"/>
      <c r="I62" s="309"/>
      <c r="J62" s="310"/>
      <c r="K62" s="309"/>
      <c r="L62" s="310"/>
      <c r="M62" s="309"/>
      <c r="N62" s="310"/>
      <c r="O62" s="309"/>
      <c r="P62" s="310"/>
      <c r="Q62" s="309"/>
      <c r="R62" s="310"/>
      <c r="S62" s="309"/>
      <c r="T62" s="310">
        <v>1</v>
      </c>
      <c r="U62" s="309"/>
      <c r="V62" s="310"/>
      <c r="W62" s="309"/>
      <c r="X62" s="310"/>
      <c r="Y62" s="309"/>
      <c r="Z62" s="310"/>
      <c r="AA62" s="309">
        <v>1</v>
      </c>
      <c r="AB62" s="310"/>
      <c r="AC62" s="309"/>
      <c r="AD62" s="310"/>
      <c r="AE62" s="309"/>
      <c r="AF62" s="310"/>
      <c r="AG62" s="309"/>
      <c r="AH62" s="310"/>
      <c r="AI62" s="309">
        <v>1</v>
      </c>
      <c r="AJ62" s="310"/>
      <c r="AK62" s="309"/>
      <c r="AL62" s="310"/>
      <c r="AM62" s="309"/>
      <c r="AN62" s="310"/>
      <c r="AO62" s="309"/>
      <c r="AP62" s="310"/>
      <c r="AQ62" s="309"/>
      <c r="AR62" s="310"/>
      <c r="AS62" s="309"/>
      <c r="AT62" s="310"/>
      <c r="AU62" s="309"/>
      <c r="AV62" s="310"/>
      <c r="AW62" s="309"/>
      <c r="AX62" s="310"/>
      <c r="AY62" s="309"/>
      <c r="AZ62" s="310"/>
      <c r="BA62" s="309"/>
      <c r="BB62" s="310"/>
      <c r="BC62" s="309"/>
      <c r="BD62" s="310"/>
      <c r="BE62" s="309"/>
      <c r="BF62" s="310"/>
      <c r="BG62" s="309"/>
      <c r="BH62" s="310"/>
      <c r="BI62" s="309"/>
      <c r="BJ62" s="310"/>
      <c r="BK62" s="309"/>
      <c r="BL62" s="310"/>
      <c r="BM62" s="309"/>
      <c r="BN62" s="310"/>
      <c r="BO62" s="309"/>
      <c r="BP62" s="310"/>
      <c r="BQ62" s="311"/>
    </row>
    <row r="63" spans="1:69" ht="13.5">
      <c r="A63" s="297">
        <f t="shared" si="2"/>
        <v>55</v>
      </c>
      <c r="B63" s="305" t="s">
        <v>1267</v>
      </c>
      <c r="D63" s="306">
        <f t="shared" si="0"/>
        <v>25</v>
      </c>
      <c r="E63" s="351"/>
      <c r="F63" s="300">
        <f t="shared" si="1"/>
        <v>0</v>
      </c>
      <c r="H63" s="308"/>
      <c r="I63" s="309"/>
      <c r="J63" s="310"/>
      <c r="K63" s="309"/>
      <c r="L63" s="310"/>
      <c r="M63" s="309"/>
      <c r="N63" s="310"/>
      <c r="O63" s="309"/>
      <c r="P63" s="310">
        <v>2</v>
      </c>
      <c r="Q63" s="309"/>
      <c r="R63" s="310"/>
      <c r="S63" s="309"/>
      <c r="T63" s="310"/>
      <c r="U63" s="309"/>
      <c r="V63" s="310"/>
      <c r="W63" s="309"/>
      <c r="X63" s="310"/>
      <c r="Y63" s="309"/>
      <c r="Z63" s="310">
        <v>1</v>
      </c>
      <c r="AA63" s="309">
        <v>2</v>
      </c>
      <c r="AB63" s="310">
        <v>2</v>
      </c>
      <c r="AC63" s="309"/>
      <c r="AD63" s="310"/>
      <c r="AE63" s="309"/>
      <c r="AF63" s="310"/>
      <c r="AG63" s="309"/>
      <c r="AH63" s="310"/>
      <c r="AI63" s="309">
        <v>2</v>
      </c>
      <c r="AJ63" s="310"/>
      <c r="AK63" s="309"/>
      <c r="AL63" s="310"/>
      <c r="AM63" s="309">
        <v>3</v>
      </c>
      <c r="AN63" s="310"/>
      <c r="AO63" s="309"/>
      <c r="AP63" s="310"/>
      <c r="AQ63" s="309"/>
      <c r="AR63" s="310"/>
      <c r="AS63" s="309"/>
      <c r="AT63" s="310"/>
      <c r="AU63" s="309">
        <v>2</v>
      </c>
      <c r="AV63" s="310">
        <v>3</v>
      </c>
      <c r="AW63" s="309"/>
      <c r="AX63" s="310"/>
      <c r="AY63" s="309">
        <v>1</v>
      </c>
      <c r="AZ63" s="310"/>
      <c r="BA63" s="309"/>
      <c r="BB63" s="310">
        <v>1</v>
      </c>
      <c r="BC63" s="309"/>
      <c r="BD63" s="310">
        <v>4</v>
      </c>
      <c r="BE63" s="309"/>
      <c r="BF63" s="310">
        <v>2</v>
      </c>
      <c r="BG63" s="309"/>
      <c r="BH63" s="310"/>
      <c r="BI63" s="309"/>
      <c r="BJ63" s="310"/>
      <c r="BK63" s="309"/>
      <c r="BL63" s="310"/>
      <c r="BM63" s="309"/>
      <c r="BN63" s="310"/>
      <c r="BO63" s="309"/>
      <c r="BP63" s="310"/>
      <c r="BQ63" s="311"/>
    </row>
    <row r="64" spans="1:69" ht="13.5">
      <c r="A64" s="297">
        <f t="shared" si="2"/>
        <v>56</v>
      </c>
      <c r="B64" s="305" t="s">
        <v>1268</v>
      </c>
      <c r="D64" s="306">
        <f t="shared" si="0"/>
        <v>23</v>
      </c>
      <c r="E64" s="351"/>
      <c r="F64" s="300">
        <f t="shared" si="1"/>
        <v>0</v>
      </c>
      <c r="H64" s="308"/>
      <c r="I64" s="309"/>
      <c r="J64" s="310"/>
      <c r="K64" s="309"/>
      <c r="L64" s="310">
        <v>1</v>
      </c>
      <c r="M64" s="309">
        <v>1</v>
      </c>
      <c r="N64" s="310">
        <v>1</v>
      </c>
      <c r="O64" s="309"/>
      <c r="P64" s="310"/>
      <c r="Q64" s="309"/>
      <c r="R64" s="310"/>
      <c r="S64" s="309"/>
      <c r="T64" s="310"/>
      <c r="U64" s="309"/>
      <c r="V64" s="310"/>
      <c r="W64" s="309">
        <v>1</v>
      </c>
      <c r="X64" s="310"/>
      <c r="Y64" s="309"/>
      <c r="Z64" s="310">
        <v>1</v>
      </c>
      <c r="AA64" s="309">
        <v>1</v>
      </c>
      <c r="AB64" s="310"/>
      <c r="AC64" s="309"/>
      <c r="AD64" s="310"/>
      <c r="AE64" s="309"/>
      <c r="AF64" s="310"/>
      <c r="AG64" s="309">
        <v>1</v>
      </c>
      <c r="AH64" s="310"/>
      <c r="AI64" s="309">
        <v>2</v>
      </c>
      <c r="AJ64" s="310">
        <v>1</v>
      </c>
      <c r="AK64" s="309">
        <v>1</v>
      </c>
      <c r="AL64" s="310">
        <v>1</v>
      </c>
      <c r="AM64" s="309">
        <v>3</v>
      </c>
      <c r="AN64" s="310"/>
      <c r="AO64" s="309"/>
      <c r="AP64" s="310">
        <v>1</v>
      </c>
      <c r="AQ64" s="309">
        <v>1</v>
      </c>
      <c r="AR64" s="310">
        <v>1</v>
      </c>
      <c r="AS64" s="309"/>
      <c r="AT64" s="310"/>
      <c r="AU64" s="309"/>
      <c r="AV64" s="310"/>
      <c r="AW64" s="309"/>
      <c r="AX64" s="310"/>
      <c r="AY64" s="309"/>
      <c r="AZ64" s="310"/>
      <c r="BA64" s="309"/>
      <c r="BB64" s="310">
        <v>1</v>
      </c>
      <c r="BC64" s="309">
        <v>1</v>
      </c>
      <c r="BD64" s="310"/>
      <c r="BE64" s="309"/>
      <c r="BF64" s="310">
        <v>1</v>
      </c>
      <c r="BG64" s="309"/>
      <c r="BH64" s="310"/>
      <c r="BI64" s="309"/>
      <c r="BJ64" s="310"/>
      <c r="BK64" s="309"/>
      <c r="BL64" s="310"/>
      <c r="BM64" s="309"/>
      <c r="BN64" s="310"/>
      <c r="BO64" s="309"/>
      <c r="BP64" s="310">
        <v>1</v>
      </c>
      <c r="BQ64" s="311">
        <v>1</v>
      </c>
    </row>
    <row r="65" spans="1:69" ht="13.5">
      <c r="A65" s="297">
        <f t="shared" si="2"/>
        <v>57</v>
      </c>
      <c r="B65" s="305" t="s">
        <v>1269</v>
      </c>
      <c r="D65" s="306">
        <f t="shared" si="0"/>
        <v>1</v>
      </c>
      <c r="E65" s="351"/>
      <c r="F65" s="300">
        <f t="shared" si="1"/>
        <v>0</v>
      </c>
      <c r="H65" s="308"/>
      <c r="I65" s="309"/>
      <c r="J65" s="310"/>
      <c r="K65" s="309"/>
      <c r="L65" s="310"/>
      <c r="M65" s="309"/>
      <c r="N65" s="310"/>
      <c r="O65" s="309"/>
      <c r="P65" s="310"/>
      <c r="Q65" s="309"/>
      <c r="R65" s="310"/>
      <c r="S65" s="309"/>
      <c r="T65" s="310"/>
      <c r="U65" s="309"/>
      <c r="V65" s="310"/>
      <c r="W65" s="309"/>
      <c r="X65" s="310"/>
      <c r="Y65" s="309"/>
      <c r="Z65" s="310"/>
      <c r="AA65" s="309"/>
      <c r="AB65" s="310">
        <v>1</v>
      </c>
      <c r="AC65" s="309"/>
      <c r="AD65" s="310"/>
      <c r="AE65" s="309"/>
      <c r="AF65" s="310"/>
      <c r="AG65" s="309"/>
      <c r="AH65" s="310"/>
      <c r="AI65" s="309"/>
      <c r="AJ65" s="310"/>
      <c r="AK65" s="309"/>
      <c r="AL65" s="310"/>
      <c r="AM65" s="309"/>
      <c r="AN65" s="310"/>
      <c r="AO65" s="309"/>
      <c r="AP65" s="310"/>
      <c r="AQ65" s="309"/>
      <c r="AR65" s="310"/>
      <c r="AS65" s="309"/>
      <c r="AT65" s="310"/>
      <c r="AU65" s="309"/>
      <c r="AV65" s="310"/>
      <c r="AW65" s="309"/>
      <c r="AX65" s="310"/>
      <c r="AY65" s="309"/>
      <c r="AZ65" s="310"/>
      <c r="BA65" s="309"/>
      <c r="BB65" s="310"/>
      <c r="BC65" s="309"/>
      <c r="BD65" s="310"/>
      <c r="BE65" s="309"/>
      <c r="BF65" s="310"/>
      <c r="BG65" s="309"/>
      <c r="BH65" s="310"/>
      <c r="BI65" s="309"/>
      <c r="BJ65" s="310"/>
      <c r="BK65" s="309"/>
      <c r="BL65" s="310"/>
      <c r="BM65" s="309"/>
      <c r="BN65" s="310"/>
      <c r="BO65" s="309"/>
      <c r="BP65" s="310"/>
      <c r="BQ65" s="311"/>
    </row>
    <row r="66" spans="1:69" ht="13.5">
      <c r="A66" s="297">
        <f t="shared" si="2"/>
        <v>58</v>
      </c>
      <c r="B66" s="305" t="s">
        <v>1270</v>
      </c>
      <c r="D66" s="306">
        <f t="shared" si="0"/>
        <v>1</v>
      </c>
      <c r="E66" s="351"/>
      <c r="F66" s="300">
        <f t="shared" si="1"/>
        <v>0</v>
      </c>
      <c r="H66" s="308"/>
      <c r="I66" s="309"/>
      <c r="J66" s="310"/>
      <c r="K66" s="309"/>
      <c r="L66" s="310"/>
      <c r="M66" s="309"/>
      <c r="N66" s="310"/>
      <c r="O66" s="309"/>
      <c r="P66" s="310"/>
      <c r="Q66" s="309"/>
      <c r="R66" s="310"/>
      <c r="S66" s="309"/>
      <c r="T66" s="310"/>
      <c r="U66" s="309"/>
      <c r="V66" s="310"/>
      <c r="W66" s="309"/>
      <c r="X66" s="310"/>
      <c r="Y66" s="309"/>
      <c r="Z66" s="310"/>
      <c r="AA66" s="309"/>
      <c r="AB66" s="310"/>
      <c r="AC66" s="309"/>
      <c r="AD66" s="310"/>
      <c r="AE66" s="309"/>
      <c r="AF66" s="310"/>
      <c r="AG66" s="309"/>
      <c r="AH66" s="310"/>
      <c r="AI66" s="309"/>
      <c r="AJ66" s="310"/>
      <c r="AK66" s="309"/>
      <c r="AL66" s="310"/>
      <c r="AM66" s="309">
        <v>1</v>
      </c>
      <c r="AN66" s="310"/>
      <c r="AO66" s="309"/>
      <c r="AP66" s="310"/>
      <c r="AQ66" s="309"/>
      <c r="AR66" s="310"/>
      <c r="AS66" s="309"/>
      <c r="AT66" s="310"/>
      <c r="AU66" s="309"/>
      <c r="AV66" s="310"/>
      <c r="AW66" s="309"/>
      <c r="AX66" s="310"/>
      <c r="AY66" s="309"/>
      <c r="AZ66" s="310"/>
      <c r="BA66" s="309"/>
      <c r="BB66" s="310"/>
      <c r="BC66" s="309"/>
      <c r="BD66" s="310"/>
      <c r="BE66" s="309"/>
      <c r="BF66" s="310"/>
      <c r="BG66" s="309"/>
      <c r="BH66" s="310"/>
      <c r="BI66" s="309"/>
      <c r="BJ66" s="310"/>
      <c r="BK66" s="309"/>
      <c r="BL66" s="310"/>
      <c r="BM66" s="309"/>
      <c r="BN66" s="310"/>
      <c r="BO66" s="309"/>
      <c r="BP66" s="310"/>
      <c r="BQ66" s="311"/>
    </row>
    <row r="67" spans="1:69" ht="13.5">
      <c r="A67" s="297">
        <f t="shared" si="2"/>
        <v>59</v>
      </c>
      <c r="B67" s="305" t="s">
        <v>1271</v>
      </c>
      <c r="D67" s="306">
        <f t="shared" si="0"/>
        <v>38</v>
      </c>
      <c r="E67" s="351"/>
      <c r="F67" s="300">
        <f t="shared" si="1"/>
        <v>0</v>
      </c>
      <c r="H67" s="308"/>
      <c r="I67" s="309"/>
      <c r="J67" s="310"/>
      <c r="K67" s="309"/>
      <c r="L67" s="310"/>
      <c r="M67" s="309"/>
      <c r="N67" s="310"/>
      <c r="O67" s="309">
        <v>2</v>
      </c>
      <c r="P67" s="310">
        <v>2</v>
      </c>
      <c r="Q67" s="309">
        <v>3</v>
      </c>
      <c r="R67" s="310">
        <v>3</v>
      </c>
      <c r="S67" s="309">
        <v>2</v>
      </c>
      <c r="T67" s="310">
        <v>1</v>
      </c>
      <c r="U67" s="309"/>
      <c r="V67" s="310"/>
      <c r="W67" s="309"/>
      <c r="X67" s="310"/>
      <c r="Y67" s="309"/>
      <c r="Z67" s="310"/>
      <c r="AA67" s="309"/>
      <c r="AB67" s="310">
        <v>1</v>
      </c>
      <c r="AC67" s="309">
        <v>3</v>
      </c>
      <c r="AD67" s="310">
        <v>1</v>
      </c>
      <c r="AE67" s="309"/>
      <c r="AF67" s="310"/>
      <c r="AG67" s="309"/>
      <c r="AH67" s="310"/>
      <c r="AI67" s="309"/>
      <c r="AJ67" s="310">
        <v>1</v>
      </c>
      <c r="AK67" s="309">
        <v>1</v>
      </c>
      <c r="AL67" s="310"/>
      <c r="AM67" s="309"/>
      <c r="AN67" s="310"/>
      <c r="AO67" s="309"/>
      <c r="AP67" s="310"/>
      <c r="AQ67" s="309">
        <v>1</v>
      </c>
      <c r="AR67" s="310">
        <v>1</v>
      </c>
      <c r="AS67" s="309"/>
      <c r="AT67" s="310"/>
      <c r="AU67" s="309">
        <v>2</v>
      </c>
      <c r="AV67" s="310">
        <v>3</v>
      </c>
      <c r="AW67" s="309">
        <v>1</v>
      </c>
      <c r="AX67" s="310"/>
      <c r="AY67" s="309">
        <v>1</v>
      </c>
      <c r="AZ67" s="310"/>
      <c r="BA67" s="309"/>
      <c r="BB67" s="310"/>
      <c r="BC67" s="309"/>
      <c r="BD67" s="310">
        <v>4</v>
      </c>
      <c r="BE67" s="309">
        <v>1</v>
      </c>
      <c r="BF67" s="310"/>
      <c r="BG67" s="309"/>
      <c r="BH67" s="310"/>
      <c r="BI67" s="309">
        <v>1</v>
      </c>
      <c r="BJ67" s="310"/>
      <c r="BK67" s="309"/>
      <c r="BL67" s="310">
        <v>1</v>
      </c>
      <c r="BM67" s="309">
        <v>1</v>
      </c>
      <c r="BN67" s="310">
        <v>1</v>
      </c>
      <c r="BO67" s="309"/>
      <c r="BP67" s="310"/>
      <c r="BQ67" s="311"/>
    </row>
    <row r="68" spans="1:69" ht="13.5">
      <c r="A68" s="297">
        <f t="shared" si="2"/>
        <v>60</v>
      </c>
      <c r="B68" s="305" t="s">
        <v>1272</v>
      </c>
      <c r="D68" s="306">
        <f t="shared" si="0"/>
        <v>51</v>
      </c>
      <c r="E68" s="351"/>
      <c r="F68" s="300">
        <f t="shared" si="1"/>
        <v>0</v>
      </c>
      <c r="H68" s="308"/>
      <c r="I68" s="309"/>
      <c r="J68" s="310"/>
      <c r="K68" s="309"/>
      <c r="L68" s="310">
        <v>1</v>
      </c>
      <c r="M68" s="309">
        <v>1</v>
      </c>
      <c r="N68" s="310">
        <v>1</v>
      </c>
      <c r="O68" s="309">
        <v>1</v>
      </c>
      <c r="P68" s="310">
        <v>2</v>
      </c>
      <c r="Q68" s="309"/>
      <c r="R68" s="310"/>
      <c r="S68" s="309"/>
      <c r="T68" s="310">
        <v>1</v>
      </c>
      <c r="U68" s="309"/>
      <c r="V68" s="310"/>
      <c r="W68" s="309"/>
      <c r="X68" s="310"/>
      <c r="Y68" s="309">
        <v>1</v>
      </c>
      <c r="Z68" s="310">
        <v>1</v>
      </c>
      <c r="AA68" s="309">
        <v>2</v>
      </c>
      <c r="AB68" s="310">
        <v>3</v>
      </c>
      <c r="AC68" s="309">
        <v>2</v>
      </c>
      <c r="AD68" s="310"/>
      <c r="AE68" s="309"/>
      <c r="AF68" s="310"/>
      <c r="AG68" s="309">
        <v>1</v>
      </c>
      <c r="AH68" s="310"/>
      <c r="AI68" s="309">
        <v>4</v>
      </c>
      <c r="AJ68" s="310">
        <v>1</v>
      </c>
      <c r="AK68" s="309">
        <v>1</v>
      </c>
      <c r="AL68" s="310">
        <v>1</v>
      </c>
      <c r="AM68" s="309">
        <v>3</v>
      </c>
      <c r="AN68" s="310"/>
      <c r="AO68" s="309"/>
      <c r="AP68" s="310">
        <v>2</v>
      </c>
      <c r="AQ68" s="309">
        <v>1</v>
      </c>
      <c r="AR68" s="310">
        <v>1</v>
      </c>
      <c r="AS68" s="309"/>
      <c r="AT68" s="310"/>
      <c r="AU68" s="309">
        <v>1</v>
      </c>
      <c r="AV68" s="310">
        <v>2</v>
      </c>
      <c r="AW68" s="309"/>
      <c r="AX68" s="310"/>
      <c r="AY68" s="309"/>
      <c r="AZ68" s="310"/>
      <c r="BA68" s="309"/>
      <c r="BB68" s="310">
        <v>1</v>
      </c>
      <c r="BC68" s="309">
        <v>2</v>
      </c>
      <c r="BD68" s="310"/>
      <c r="BE68" s="309">
        <v>2</v>
      </c>
      <c r="BF68" s="310">
        <v>4</v>
      </c>
      <c r="BG68" s="309"/>
      <c r="BH68" s="310"/>
      <c r="BI68" s="309">
        <v>1</v>
      </c>
      <c r="BJ68" s="310"/>
      <c r="BK68" s="309"/>
      <c r="BL68" s="310">
        <v>3</v>
      </c>
      <c r="BM68" s="309"/>
      <c r="BN68" s="310">
        <v>1</v>
      </c>
      <c r="BO68" s="309"/>
      <c r="BP68" s="310">
        <v>1</v>
      </c>
      <c r="BQ68" s="311">
        <v>2</v>
      </c>
    </row>
    <row r="69" spans="1:69" ht="13.5">
      <c r="A69" s="297">
        <f t="shared" si="2"/>
        <v>61</v>
      </c>
      <c r="B69" s="305" t="s">
        <v>1273</v>
      </c>
      <c r="D69" s="306">
        <f t="shared" si="0"/>
        <v>4</v>
      </c>
      <c r="E69" s="351"/>
      <c r="F69" s="300">
        <f t="shared" si="1"/>
        <v>0</v>
      </c>
      <c r="H69" s="308">
        <v>1</v>
      </c>
      <c r="I69" s="309"/>
      <c r="J69" s="310"/>
      <c r="K69" s="309"/>
      <c r="L69" s="310"/>
      <c r="M69" s="309"/>
      <c r="N69" s="310"/>
      <c r="O69" s="309"/>
      <c r="P69" s="310"/>
      <c r="Q69" s="309"/>
      <c r="R69" s="310"/>
      <c r="S69" s="309"/>
      <c r="T69" s="310"/>
      <c r="U69" s="309"/>
      <c r="V69" s="310"/>
      <c r="W69" s="309"/>
      <c r="X69" s="310"/>
      <c r="Y69" s="309"/>
      <c r="Z69" s="310"/>
      <c r="AA69" s="309"/>
      <c r="AB69" s="310"/>
      <c r="AC69" s="309"/>
      <c r="AD69" s="310">
        <v>1</v>
      </c>
      <c r="AE69" s="309"/>
      <c r="AF69" s="310"/>
      <c r="AG69" s="309"/>
      <c r="AH69" s="310"/>
      <c r="AI69" s="309"/>
      <c r="AJ69" s="310"/>
      <c r="AK69" s="309"/>
      <c r="AL69" s="310"/>
      <c r="AM69" s="309"/>
      <c r="AN69" s="310"/>
      <c r="AO69" s="309"/>
      <c r="AP69" s="310"/>
      <c r="AQ69" s="309"/>
      <c r="AR69" s="310"/>
      <c r="AS69" s="309"/>
      <c r="AT69" s="310"/>
      <c r="AU69" s="309"/>
      <c r="AV69" s="310"/>
      <c r="AW69" s="309">
        <v>1</v>
      </c>
      <c r="AX69" s="310"/>
      <c r="AY69" s="309"/>
      <c r="AZ69" s="310"/>
      <c r="BA69" s="309"/>
      <c r="BB69" s="310"/>
      <c r="BC69" s="309"/>
      <c r="BD69" s="310"/>
      <c r="BE69" s="309"/>
      <c r="BF69" s="310"/>
      <c r="BG69" s="309"/>
      <c r="BH69" s="310"/>
      <c r="BI69" s="309"/>
      <c r="BJ69" s="310"/>
      <c r="BK69" s="309"/>
      <c r="BL69" s="310"/>
      <c r="BM69" s="309">
        <v>1</v>
      </c>
      <c r="BN69" s="310"/>
      <c r="BO69" s="309"/>
      <c r="BP69" s="310"/>
      <c r="BQ69" s="311"/>
    </row>
    <row r="70" spans="1:69" ht="13.5">
      <c r="A70" s="297">
        <f t="shared" si="2"/>
        <v>62</v>
      </c>
      <c r="B70" s="305" t="s">
        <v>1274</v>
      </c>
      <c r="D70" s="306">
        <f t="shared" si="0"/>
        <v>89</v>
      </c>
      <c r="E70" s="351"/>
      <c r="F70" s="300">
        <f t="shared" si="1"/>
        <v>0</v>
      </c>
      <c r="H70" s="308"/>
      <c r="I70" s="309"/>
      <c r="J70" s="310"/>
      <c r="K70" s="309"/>
      <c r="L70" s="310">
        <v>1</v>
      </c>
      <c r="M70" s="309"/>
      <c r="N70" s="310">
        <v>6</v>
      </c>
      <c r="O70" s="309">
        <v>7</v>
      </c>
      <c r="P70" s="310">
        <v>2</v>
      </c>
      <c r="Q70" s="309"/>
      <c r="R70" s="310"/>
      <c r="S70" s="309"/>
      <c r="T70" s="310">
        <v>2</v>
      </c>
      <c r="U70" s="309"/>
      <c r="V70" s="310"/>
      <c r="W70" s="309"/>
      <c r="X70" s="310"/>
      <c r="Y70" s="309"/>
      <c r="Z70" s="310">
        <v>2</v>
      </c>
      <c r="AA70" s="309">
        <v>2</v>
      </c>
      <c r="AB70" s="310">
        <v>4</v>
      </c>
      <c r="AC70" s="309">
        <v>3</v>
      </c>
      <c r="AD70" s="310">
        <v>10</v>
      </c>
      <c r="AE70" s="309"/>
      <c r="AF70" s="310"/>
      <c r="AG70" s="309"/>
      <c r="AH70" s="310"/>
      <c r="AI70" s="309"/>
      <c r="AJ70" s="310">
        <v>2</v>
      </c>
      <c r="AK70" s="309">
        <v>2</v>
      </c>
      <c r="AL70" s="310">
        <v>5</v>
      </c>
      <c r="AM70" s="309"/>
      <c r="AN70" s="310">
        <v>1</v>
      </c>
      <c r="AO70" s="309"/>
      <c r="AP70" s="310">
        <v>2</v>
      </c>
      <c r="AQ70" s="309"/>
      <c r="AR70" s="310"/>
      <c r="AS70" s="309"/>
      <c r="AT70" s="310"/>
      <c r="AU70" s="309">
        <v>2</v>
      </c>
      <c r="AV70" s="310">
        <v>4</v>
      </c>
      <c r="AW70" s="309">
        <v>9</v>
      </c>
      <c r="AX70" s="310"/>
      <c r="AY70" s="309"/>
      <c r="AZ70" s="310"/>
      <c r="BA70" s="309"/>
      <c r="BB70" s="310"/>
      <c r="BC70" s="309"/>
      <c r="BD70" s="310"/>
      <c r="BE70" s="309">
        <v>2</v>
      </c>
      <c r="BF70" s="310"/>
      <c r="BG70" s="309"/>
      <c r="BH70" s="310"/>
      <c r="BI70" s="309">
        <v>2</v>
      </c>
      <c r="BJ70" s="310"/>
      <c r="BK70" s="309"/>
      <c r="BL70" s="310">
        <v>2</v>
      </c>
      <c r="BM70" s="309">
        <v>10</v>
      </c>
      <c r="BN70" s="310">
        <v>2</v>
      </c>
      <c r="BO70" s="309"/>
      <c r="BP70" s="310">
        <v>1</v>
      </c>
      <c r="BQ70" s="311">
        <v>4</v>
      </c>
    </row>
    <row r="71" spans="1:69" ht="13.5">
      <c r="A71" s="297">
        <f t="shared" si="2"/>
        <v>63</v>
      </c>
      <c r="B71" s="305" t="s">
        <v>1275</v>
      </c>
      <c r="D71" s="306">
        <f t="shared" si="0"/>
        <v>4</v>
      </c>
      <c r="E71" s="351"/>
      <c r="F71" s="300">
        <f t="shared" si="1"/>
        <v>0</v>
      </c>
      <c r="H71" s="308"/>
      <c r="I71" s="309"/>
      <c r="J71" s="310"/>
      <c r="K71" s="309"/>
      <c r="L71" s="310"/>
      <c r="M71" s="309"/>
      <c r="N71" s="310"/>
      <c r="O71" s="309"/>
      <c r="P71" s="310"/>
      <c r="Q71" s="309"/>
      <c r="R71" s="310"/>
      <c r="S71" s="309"/>
      <c r="T71" s="310"/>
      <c r="U71" s="309"/>
      <c r="V71" s="310"/>
      <c r="W71" s="309"/>
      <c r="X71" s="310"/>
      <c r="Y71" s="309"/>
      <c r="Z71" s="310"/>
      <c r="AA71" s="309"/>
      <c r="AB71" s="310"/>
      <c r="AC71" s="309"/>
      <c r="AD71" s="310"/>
      <c r="AE71" s="309"/>
      <c r="AF71" s="310"/>
      <c r="AG71" s="309"/>
      <c r="AH71" s="310">
        <v>4</v>
      </c>
      <c r="AI71" s="309"/>
      <c r="AJ71" s="310"/>
      <c r="AK71" s="309"/>
      <c r="AL71" s="310"/>
      <c r="AM71" s="309"/>
      <c r="AN71" s="310"/>
      <c r="AO71" s="309"/>
      <c r="AP71" s="310"/>
      <c r="AQ71" s="309"/>
      <c r="AR71" s="310"/>
      <c r="AS71" s="309"/>
      <c r="AT71" s="310"/>
      <c r="AU71" s="309"/>
      <c r="AV71" s="310"/>
      <c r="AW71" s="309"/>
      <c r="AX71" s="310"/>
      <c r="AY71" s="309"/>
      <c r="AZ71" s="310"/>
      <c r="BA71" s="309"/>
      <c r="BB71" s="310"/>
      <c r="BC71" s="309"/>
      <c r="BD71" s="310"/>
      <c r="BE71" s="309"/>
      <c r="BF71" s="310"/>
      <c r="BG71" s="309"/>
      <c r="BH71" s="310"/>
      <c r="BI71" s="309"/>
      <c r="BJ71" s="310"/>
      <c r="BK71" s="309"/>
      <c r="BL71" s="310"/>
      <c r="BM71" s="309"/>
      <c r="BN71" s="310"/>
      <c r="BO71" s="309"/>
      <c r="BP71" s="310"/>
      <c r="BQ71" s="311"/>
    </row>
    <row r="72" spans="1:69" ht="13.5">
      <c r="A72" s="297">
        <f t="shared" si="2"/>
        <v>64</v>
      </c>
      <c r="B72" s="305" t="s">
        <v>1276</v>
      </c>
      <c r="D72" s="306">
        <f t="shared" si="0"/>
        <v>20</v>
      </c>
      <c r="E72" s="351"/>
      <c r="F72" s="300">
        <f t="shared" si="1"/>
        <v>0</v>
      </c>
      <c r="H72" s="308"/>
      <c r="I72" s="309"/>
      <c r="J72" s="310"/>
      <c r="K72" s="309"/>
      <c r="L72" s="310"/>
      <c r="M72" s="309"/>
      <c r="N72" s="310"/>
      <c r="O72" s="309"/>
      <c r="P72" s="310"/>
      <c r="Q72" s="309"/>
      <c r="R72" s="310"/>
      <c r="S72" s="309"/>
      <c r="T72" s="310"/>
      <c r="U72" s="309"/>
      <c r="V72" s="310"/>
      <c r="W72" s="309"/>
      <c r="X72" s="310"/>
      <c r="Y72" s="309"/>
      <c r="Z72" s="310"/>
      <c r="AA72" s="309"/>
      <c r="AB72" s="310"/>
      <c r="AC72" s="309"/>
      <c r="AD72" s="310"/>
      <c r="AE72" s="309"/>
      <c r="AF72" s="310"/>
      <c r="AG72" s="309"/>
      <c r="AH72" s="310"/>
      <c r="AI72" s="309"/>
      <c r="AJ72" s="310"/>
      <c r="AK72" s="309"/>
      <c r="AL72" s="310"/>
      <c r="AM72" s="309"/>
      <c r="AN72" s="310"/>
      <c r="AO72" s="309"/>
      <c r="AP72" s="310"/>
      <c r="AQ72" s="309"/>
      <c r="AR72" s="310"/>
      <c r="AS72" s="309"/>
      <c r="AT72" s="310"/>
      <c r="AU72" s="309"/>
      <c r="AV72" s="310"/>
      <c r="AW72" s="309"/>
      <c r="AX72" s="310"/>
      <c r="AY72" s="309"/>
      <c r="AZ72" s="310"/>
      <c r="BA72" s="309"/>
      <c r="BB72" s="310"/>
      <c r="BC72" s="309"/>
      <c r="BD72" s="310">
        <v>20</v>
      </c>
      <c r="BE72" s="309"/>
      <c r="BF72" s="310"/>
      <c r="BG72" s="309"/>
      <c r="BH72" s="310"/>
      <c r="BI72" s="309"/>
      <c r="BJ72" s="310"/>
      <c r="BK72" s="309"/>
      <c r="BL72" s="310"/>
      <c r="BM72" s="309"/>
      <c r="BN72" s="310"/>
      <c r="BO72" s="309"/>
      <c r="BP72" s="310"/>
      <c r="BQ72" s="311"/>
    </row>
    <row r="73" spans="1:69" ht="13.5">
      <c r="A73" s="297">
        <f t="shared" si="2"/>
        <v>65</v>
      </c>
      <c r="B73" s="305" t="s">
        <v>1277</v>
      </c>
      <c r="D73" s="306">
        <f aca="true" t="shared" si="3" ref="D73:D83">SUM(H73:BQ73)</f>
        <v>36</v>
      </c>
      <c r="E73" s="351"/>
      <c r="F73" s="300">
        <f aca="true" t="shared" si="4" ref="F73:F83">D73*E73</f>
        <v>0</v>
      </c>
      <c r="H73" s="308"/>
      <c r="I73" s="309"/>
      <c r="J73" s="310"/>
      <c r="K73" s="309"/>
      <c r="L73" s="310"/>
      <c r="M73" s="309">
        <v>2</v>
      </c>
      <c r="N73" s="310">
        <v>1</v>
      </c>
      <c r="O73" s="309"/>
      <c r="P73" s="310"/>
      <c r="Q73" s="309"/>
      <c r="R73" s="310"/>
      <c r="S73" s="309"/>
      <c r="T73" s="310"/>
      <c r="U73" s="309"/>
      <c r="V73" s="310"/>
      <c r="W73" s="309"/>
      <c r="X73" s="310"/>
      <c r="Y73" s="309">
        <v>1</v>
      </c>
      <c r="Z73" s="310"/>
      <c r="AA73" s="309"/>
      <c r="AB73" s="310">
        <v>1</v>
      </c>
      <c r="AC73" s="309">
        <v>3</v>
      </c>
      <c r="AD73" s="310"/>
      <c r="AE73" s="309"/>
      <c r="AF73" s="310"/>
      <c r="AG73" s="309">
        <v>2</v>
      </c>
      <c r="AH73" s="310"/>
      <c r="AI73" s="309">
        <v>1</v>
      </c>
      <c r="AJ73" s="310">
        <v>1</v>
      </c>
      <c r="AK73" s="309">
        <v>1</v>
      </c>
      <c r="AL73" s="310">
        <v>1</v>
      </c>
      <c r="AM73" s="309"/>
      <c r="AN73" s="310"/>
      <c r="AO73" s="309"/>
      <c r="AP73" s="310"/>
      <c r="AQ73" s="309">
        <v>1</v>
      </c>
      <c r="AR73" s="310">
        <v>1</v>
      </c>
      <c r="AS73" s="309"/>
      <c r="AT73" s="310"/>
      <c r="AU73" s="309">
        <v>4</v>
      </c>
      <c r="AV73" s="310">
        <v>2</v>
      </c>
      <c r="AW73" s="309"/>
      <c r="AX73" s="310"/>
      <c r="AY73" s="309"/>
      <c r="AZ73" s="310"/>
      <c r="BA73" s="309"/>
      <c r="BB73" s="310">
        <v>2</v>
      </c>
      <c r="BC73" s="309">
        <v>2</v>
      </c>
      <c r="BD73" s="310"/>
      <c r="BE73" s="309">
        <v>1</v>
      </c>
      <c r="BF73" s="310">
        <v>3</v>
      </c>
      <c r="BG73" s="309"/>
      <c r="BH73" s="310"/>
      <c r="BI73" s="309">
        <v>4</v>
      </c>
      <c r="BJ73" s="310"/>
      <c r="BK73" s="309"/>
      <c r="BL73" s="310">
        <v>2</v>
      </c>
      <c r="BM73" s="309"/>
      <c r="BN73" s="310"/>
      <c r="BO73" s="309"/>
      <c r="BP73" s="310"/>
      <c r="BQ73" s="311"/>
    </row>
    <row r="74" spans="1:69" ht="13.5">
      <c r="A74" s="297">
        <f t="shared" si="2"/>
        <v>66</v>
      </c>
      <c r="B74" s="305" t="s">
        <v>1278</v>
      </c>
      <c r="D74" s="306">
        <f t="shared" si="3"/>
        <v>6</v>
      </c>
      <c r="E74" s="351"/>
      <c r="F74" s="300">
        <f t="shared" si="4"/>
        <v>0</v>
      </c>
      <c r="H74" s="308"/>
      <c r="I74" s="309">
        <v>6</v>
      </c>
      <c r="J74" s="310"/>
      <c r="K74" s="309"/>
      <c r="L74" s="310"/>
      <c r="M74" s="309"/>
      <c r="N74" s="310"/>
      <c r="O74" s="309"/>
      <c r="P74" s="310"/>
      <c r="Q74" s="309"/>
      <c r="R74" s="310"/>
      <c r="S74" s="309"/>
      <c r="T74" s="310"/>
      <c r="U74" s="309"/>
      <c r="V74" s="310"/>
      <c r="W74" s="309"/>
      <c r="X74" s="310"/>
      <c r="Y74" s="309"/>
      <c r="Z74" s="310"/>
      <c r="AA74" s="309"/>
      <c r="AB74" s="310"/>
      <c r="AC74" s="309"/>
      <c r="AD74" s="310"/>
      <c r="AE74" s="309"/>
      <c r="AF74" s="310"/>
      <c r="AG74" s="309"/>
      <c r="AH74" s="310"/>
      <c r="AI74" s="309"/>
      <c r="AJ74" s="310"/>
      <c r="AK74" s="309"/>
      <c r="AL74" s="310"/>
      <c r="AM74" s="309"/>
      <c r="AN74" s="310"/>
      <c r="AO74" s="309"/>
      <c r="AP74" s="310"/>
      <c r="AQ74" s="309"/>
      <c r="AR74" s="310"/>
      <c r="AS74" s="309"/>
      <c r="AT74" s="310"/>
      <c r="AU74" s="309"/>
      <c r="AV74" s="310"/>
      <c r="AW74" s="309"/>
      <c r="AX74" s="310"/>
      <c r="AY74" s="309"/>
      <c r="AZ74" s="310"/>
      <c r="BA74" s="309"/>
      <c r="BB74" s="310"/>
      <c r="BC74" s="309"/>
      <c r="BD74" s="310"/>
      <c r="BE74" s="309"/>
      <c r="BF74" s="310"/>
      <c r="BG74" s="309"/>
      <c r="BH74" s="310"/>
      <c r="BI74" s="309"/>
      <c r="BJ74" s="310"/>
      <c r="BK74" s="309"/>
      <c r="BL74" s="310"/>
      <c r="BM74" s="309"/>
      <c r="BN74" s="310"/>
      <c r="BO74" s="309"/>
      <c r="BP74" s="310"/>
      <c r="BQ74" s="311"/>
    </row>
    <row r="75" spans="1:69" ht="13.5">
      <c r="A75" s="297">
        <f aca="true" t="shared" si="5" ref="A75:A83">A74+1</f>
        <v>67</v>
      </c>
      <c r="B75" s="305" t="s">
        <v>1279</v>
      </c>
      <c r="D75" s="306">
        <f t="shared" si="3"/>
        <v>9</v>
      </c>
      <c r="E75" s="351"/>
      <c r="F75" s="300">
        <f t="shared" si="4"/>
        <v>0</v>
      </c>
      <c r="H75" s="308"/>
      <c r="I75" s="309"/>
      <c r="J75" s="310">
        <v>1</v>
      </c>
      <c r="K75" s="309"/>
      <c r="L75" s="310"/>
      <c r="M75" s="309"/>
      <c r="N75" s="310"/>
      <c r="O75" s="309">
        <v>2</v>
      </c>
      <c r="P75" s="310"/>
      <c r="Q75" s="309"/>
      <c r="R75" s="310"/>
      <c r="S75" s="309"/>
      <c r="T75" s="310"/>
      <c r="U75" s="309"/>
      <c r="V75" s="310"/>
      <c r="W75" s="309"/>
      <c r="X75" s="310"/>
      <c r="Y75" s="309"/>
      <c r="Z75" s="310"/>
      <c r="AA75" s="309"/>
      <c r="AB75" s="310"/>
      <c r="AC75" s="309"/>
      <c r="AD75" s="310">
        <v>2</v>
      </c>
      <c r="AE75" s="309"/>
      <c r="AF75" s="310"/>
      <c r="AG75" s="309"/>
      <c r="AH75" s="310"/>
      <c r="AI75" s="309"/>
      <c r="AJ75" s="310"/>
      <c r="AK75" s="309"/>
      <c r="AL75" s="310"/>
      <c r="AM75" s="309"/>
      <c r="AN75" s="310"/>
      <c r="AO75" s="309"/>
      <c r="AP75" s="310"/>
      <c r="AQ75" s="309"/>
      <c r="AR75" s="310"/>
      <c r="AS75" s="309"/>
      <c r="AT75" s="310"/>
      <c r="AU75" s="309"/>
      <c r="AV75" s="310"/>
      <c r="AW75" s="309">
        <v>2</v>
      </c>
      <c r="AX75" s="310"/>
      <c r="AY75" s="309"/>
      <c r="AZ75" s="310"/>
      <c r="BA75" s="309"/>
      <c r="BB75" s="310"/>
      <c r="BC75" s="309"/>
      <c r="BD75" s="310"/>
      <c r="BE75" s="309"/>
      <c r="BF75" s="310"/>
      <c r="BG75" s="309"/>
      <c r="BH75" s="310"/>
      <c r="BI75" s="309"/>
      <c r="BJ75" s="310"/>
      <c r="BK75" s="309"/>
      <c r="BL75" s="310"/>
      <c r="BM75" s="309">
        <v>2</v>
      </c>
      <c r="BN75" s="310"/>
      <c r="BO75" s="309"/>
      <c r="BP75" s="310"/>
      <c r="BQ75" s="311"/>
    </row>
    <row r="76" spans="1:69" ht="13.5">
      <c r="A76" s="297">
        <f t="shared" si="5"/>
        <v>68</v>
      </c>
      <c r="B76" s="305" t="s">
        <v>1280</v>
      </c>
      <c r="D76" s="306">
        <f t="shared" si="3"/>
        <v>6</v>
      </c>
      <c r="E76" s="351"/>
      <c r="F76" s="300">
        <f t="shared" si="4"/>
        <v>0</v>
      </c>
      <c r="H76" s="308"/>
      <c r="I76" s="309"/>
      <c r="J76" s="310"/>
      <c r="K76" s="309"/>
      <c r="L76" s="310"/>
      <c r="M76" s="309"/>
      <c r="N76" s="310"/>
      <c r="O76" s="309">
        <v>1</v>
      </c>
      <c r="P76" s="310"/>
      <c r="Q76" s="309"/>
      <c r="R76" s="310"/>
      <c r="S76" s="309"/>
      <c r="T76" s="310"/>
      <c r="U76" s="309"/>
      <c r="V76" s="310"/>
      <c r="W76" s="309">
        <v>1</v>
      </c>
      <c r="X76" s="310"/>
      <c r="Y76" s="309"/>
      <c r="Z76" s="310"/>
      <c r="AA76" s="309"/>
      <c r="AB76" s="310"/>
      <c r="AC76" s="309"/>
      <c r="AD76" s="310">
        <v>1</v>
      </c>
      <c r="AE76" s="309"/>
      <c r="AF76" s="310"/>
      <c r="AG76" s="309"/>
      <c r="AH76" s="310"/>
      <c r="AI76" s="309"/>
      <c r="AJ76" s="310"/>
      <c r="AK76" s="309"/>
      <c r="AL76" s="310"/>
      <c r="AM76" s="309"/>
      <c r="AN76" s="310"/>
      <c r="AO76" s="309"/>
      <c r="AP76" s="310"/>
      <c r="AQ76" s="309"/>
      <c r="AR76" s="310"/>
      <c r="AS76" s="309"/>
      <c r="AT76" s="310"/>
      <c r="AU76" s="309"/>
      <c r="AV76" s="310">
        <v>1</v>
      </c>
      <c r="AW76" s="309">
        <v>1</v>
      </c>
      <c r="AX76" s="310"/>
      <c r="AY76" s="309"/>
      <c r="AZ76" s="310"/>
      <c r="BA76" s="309"/>
      <c r="BB76" s="310"/>
      <c r="BC76" s="309"/>
      <c r="BD76" s="310"/>
      <c r="BE76" s="309"/>
      <c r="BF76" s="310"/>
      <c r="BG76" s="309"/>
      <c r="BH76" s="310"/>
      <c r="BI76" s="309"/>
      <c r="BJ76" s="310"/>
      <c r="BK76" s="309"/>
      <c r="BL76" s="310"/>
      <c r="BM76" s="309">
        <v>1</v>
      </c>
      <c r="BN76" s="310"/>
      <c r="BO76" s="309"/>
      <c r="BP76" s="310"/>
      <c r="BQ76" s="311"/>
    </row>
    <row r="77" spans="1:69" ht="16.5" customHeight="1">
      <c r="A77" s="297">
        <f t="shared" si="5"/>
        <v>69</v>
      </c>
      <c r="B77" s="305" t="s">
        <v>1281</v>
      </c>
      <c r="D77" s="306">
        <f t="shared" si="3"/>
        <v>1</v>
      </c>
      <c r="E77" s="351"/>
      <c r="F77" s="300">
        <f t="shared" si="4"/>
        <v>0</v>
      </c>
      <c r="H77" s="308"/>
      <c r="I77" s="309"/>
      <c r="J77" s="310">
        <v>1</v>
      </c>
      <c r="K77" s="309"/>
      <c r="L77" s="310"/>
      <c r="M77" s="309"/>
      <c r="N77" s="310"/>
      <c r="O77" s="309"/>
      <c r="P77" s="310"/>
      <c r="Q77" s="309"/>
      <c r="R77" s="310"/>
      <c r="S77" s="309"/>
      <c r="T77" s="310"/>
      <c r="U77" s="309"/>
      <c r="V77" s="310"/>
      <c r="W77" s="309"/>
      <c r="X77" s="310"/>
      <c r="Y77" s="309"/>
      <c r="Z77" s="310"/>
      <c r="AA77" s="309"/>
      <c r="AB77" s="310"/>
      <c r="AC77" s="309"/>
      <c r="AD77" s="310"/>
      <c r="AE77" s="309"/>
      <c r="AF77" s="310"/>
      <c r="AG77" s="309"/>
      <c r="AH77" s="310"/>
      <c r="AI77" s="309"/>
      <c r="AJ77" s="310"/>
      <c r="AK77" s="309"/>
      <c r="AL77" s="310"/>
      <c r="AM77" s="309"/>
      <c r="AN77" s="310"/>
      <c r="AO77" s="309"/>
      <c r="AP77" s="310"/>
      <c r="AQ77" s="309"/>
      <c r="AR77" s="310"/>
      <c r="AS77" s="309"/>
      <c r="AT77" s="310"/>
      <c r="AU77" s="309"/>
      <c r="AV77" s="310"/>
      <c r="AW77" s="309"/>
      <c r="AX77" s="310"/>
      <c r="AY77" s="309"/>
      <c r="AZ77" s="310"/>
      <c r="BA77" s="309"/>
      <c r="BB77" s="310"/>
      <c r="BC77" s="309"/>
      <c r="BD77" s="310"/>
      <c r="BE77" s="309"/>
      <c r="BF77" s="310"/>
      <c r="BG77" s="309"/>
      <c r="BH77" s="310"/>
      <c r="BI77" s="309"/>
      <c r="BJ77" s="310"/>
      <c r="BK77" s="309"/>
      <c r="BL77" s="310"/>
      <c r="BM77" s="309"/>
      <c r="BN77" s="310"/>
      <c r="BO77" s="309"/>
      <c r="BP77" s="310"/>
      <c r="BQ77" s="311"/>
    </row>
    <row r="78" spans="1:69" ht="13.5">
      <c r="A78" s="297">
        <f t="shared" si="5"/>
        <v>70</v>
      </c>
      <c r="B78" s="305" t="s">
        <v>1282</v>
      </c>
      <c r="D78" s="306">
        <f t="shared" si="3"/>
        <v>6</v>
      </c>
      <c r="E78" s="351"/>
      <c r="F78" s="300">
        <f t="shared" si="4"/>
        <v>0</v>
      </c>
      <c r="H78" s="308"/>
      <c r="I78" s="309"/>
      <c r="J78" s="310">
        <v>3</v>
      </c>
      <c r="K78" s="309">
        <v>1</v>
      </c>
      <c r="L78" s="310"/>
      <c r="M78" s="309"/>
      <c r="N78" s="310"/>
      <c r="O78" s="309"/>
      <c r="P78" s="310"/>
      <c r="Q78" s="309"/>
      <c r="R78" s="310"/>
      <c r="S78" s="309"/>
      <c r="T78" s="310"/>
      <c r="U78" s="309"/>
      <c r="V78" s="310"/>
      <c r="W78" s="309"/>
      <c r="X78" s="310"/>
      <c r="Y78" s="309"/>
      <c r="Z78" s="310"/>
      <c r="AA78" s="309"/>
      <c r="AB78" s="310"/>
      <c r="AC78" s="309"/>
      <c r="AD78" s="310"/>
      <c r="AE78" s="309"/>
      <c r="AF78" s="310"/>
      <c r="AG78" s="309"/>
      <c r="AH78" s="310"/>
      <c r="AI78" s="309"/>
      <c r="AJ78" s="310"/>
      <c r="AK78" s="309"/>
      <c r="AL78" s="310"/>
      <c r="AM78" s="309"/>
      <c r="AN78" s="310"/>
      <c r="AO78" s="309">
        <v>2</v>
      </c>
      <c r="AP78" s="310"/>
      <c r="AQ78" s="309"/>
      <c r="AR78" s="310"/>
      <c r="AS78" s="309"/>
      <c r="AT78" s="310"/>
      <c r="AU78" s="309"/>
      <c r="AV78" s="310"/>
      <c r="AW78" s="309"/>
      <c r="AX78" s="310"/>
      <c r="AY78" s="309"/>
      <c r="AZ78" s="310"/>
      <c r="BA78" s="309"/>
      <c r="BB78" s="310"/>
      <c r="BC78" s="309"/>
      <c r="BD78" s="310"/>
      <c r="BE78" s="309"/>
      <c r="BF78" s="310"/>
      <c r="BG78" s="309"/>
      <c r="BH78" s="310"/>
      <c r="BI78" s="309"/>
      <c r="BJ78" s="310"/>
      <c r="BK78" s="309"/>
      <c r="BL78" s="310"/>
      <c r="BM78" s="309"/>
      <c r="BN78" s="310"/>
      <c r="BO78" s="309"/>
      <c r="BP78" s="310"/>
      <c r="BQ78" s="311"/>
    </row>
    <row r="79" spans="1:69" s="320" customFormat="1" ht="33" customHeight="1">
      <c r="A79" s="297">
        <f t="shared" si="5"/>
        <v>71</v>
      </c>
      <c r="B79" s="312" t="s">
        <v>1283</v>
      </c>
      <c r="C79" s="313"/>
      <c r="D79" s="314">
        <f t="shared" si="3"/>
        <v>1</v>
      </c>
      <c r="E79" s="352"/>
      <c r="F79" s="315">
        <f t="shared" si="4"/>
        <v>0</v>
      </c>
      <c r="G79" s="313"/>
      <c r="H79" s="316"/>
      <c r="I79" s="317">
        <v>1</v>
      </c>
      <c r="J79" s="318"/>
      <c r="K79" s="317"/>
      <c r="L79" s="318"/>
      <c r="M79" s="317"/>
      <c r="N79" s="318"/>
      <c r="O79" s="317"/>
      <c r="P79" s="318"/>
      <c r="Q79" s="317"/>
      <c r="R79" s="318"/>
      <c r="S79" s="317"/>
      <c r="T79" s="318"/>
      <c r="U79" s="317"/>
      <c r="V79" s="318"/>
      <c r="W79" s="317"/>
      <c r="X79" s="318"/>
      <c r="Y79" s="317"/>
      <c r="Z79" s="318"/>
      <c r="AA79" s="317"/>
      <c r="AB79" s="318"/>
      <c r="AC79" s="317"/>
      <c r="AD79" s="318"/>
      <c r="AE79" s="317"/>
      <c r="AF79" s="318"/>
      <c r="AG79" s="317"/>
      <c r="AH79" s="318"/>
      <c r="AI79" s="317"/>
      <c r="AJ79" s="318"/>
      <c r="AK79" s="317"/>
      <c r="AL79" s="318"/>
      <c r="AM79" s="317"/>
      <c r="AN79" s="318"/>
      <c r="AO79" s="317"/>
      <c r="AP79" s="318"/>
      <c r="AQ79" s="317"/>
      <c r="AR79" s="318"/>
      <c r="AS79" s="317"/>
      <c r="AT79" s="318"/>
      <c r="AU79" s="317"/>
      <c r="AV79" s="318"/>
      <c r="AW79" s="317"/>
      <c r="AX79" s="318"/>
      <c r="AY79" s="317"/>
      <c r="AZ79" s="318"/>
      <c r="BA79" s="317"/>
      <c r="BB79" s="318"/>
      <c r="BC79" s="317"/>
      <c r="BD79" s="318"/>
      <c r="BE79" s="317"/>
      <c r="BF79" s="318"/>
      <c r="BG79" s="317"/>
      <c r="BH79" s="318"/>
      <c r="BI79" s="317"/>
      <c r="BJ79" s="318"/>
      <c r="BK79" s="317"/>
      <c r="BL79" s="318"/>
      <c r="BM79" s="317"/>
      <c r="BN79" s="318"/>
      <c r="BO79" s="317"/>
      <c r="BP79" s="318"/>
      <c r="BQ79" s="319"/>
    </row>
    <row r="80" spans="1:69" ht="15.75">
      <c r="A80" s="297">
        <f t="shared" si="5"/>
        <v>72</v>
      </c>
      <c r="B80" s="321" t="s">
        <v>1284</v>
      </c>
      <c r="C80" s="322"/>
      <c r="D80" s="306">
        <f t="shared" si="3"/>
        <v>19</v>
      </c>
      <c r="E80" s="351"/>
      <c r="F80" s="323">
        <f t="shared" si="4"/>
        <v>0</v>
      </c>
      <c r="G80" s="322"/>
      <c r="H80" s="308"/>
      <c r="I80" s="309"/>
      <c r="J80" s="310"/>
      <c r="K80" s="309"/>
      <c r="L80" s="310"/>
      <c r="M80" s="309"/>
      <c r="N80" s="310"/>
      <c r="O80" s="309">
        <v>3</v>
      </c>
      <c r="P80" s="310"/>
      <c r="Q80" s="309"/>
      <c r="R80" s="310"/>
      <c r="S80" s="309"/>
      <c r="T80" s="310"/>
      <c r="U80" s="309"/>
      <c r="V80" s="310"/>
      <c r="W80" s="309">
        <v>4</v>
      </c>
      <c r="X80" s="310"/>
      <c r="Y80" s="309"/>
      <c r="Z80" s="310"/>
      <c r="AA80" s="309"/>
      <c r="AB80" s="310"/>
      <c r="AC80" s="309"/>
      <c r="AD80" s="310">
        <v>4</v>
      </c>
      <c r="AE80" s="309"/>
      <c r="AF80" s="310"/>
      <c r="AG80" s="309"/>
      <c r="AH80" s="310"/>
      <c r="AI80" s="309"/>
      <c r="AJ80" s="310"/>
      <c r="AK80" s="309"/>
      <c r="AL80" s="310"/>
      <c r="AM80" s="309"/>
      <c r="AN80" s="310"/>
      <c r="AO80" s="309"/>
      <c r="AP80" s="310"/>
      <c r="AQ80" s="309"/>
      <c r="AR80" s="310"/>
      <c r="AS80" s="309"/>
      <c r="AT80" s="310"/>
      <c r="AU80" s="309"/>
      <c r="AV80" s="310"/>
      <c r="AW80" s="309">
        <v>4</v>
      </c>
      <c r="AX80" s="310"/>
      <c r="AY80" s="309"/>
      <c r="AZ80" s="310"/>
      <c r="BA80" s="309"/>
      <c r="BB80" s="310"/>
      <c r="BC80" s="309"/>
      <c r="BD80" s="310"/>
      <c r="BE80" s="309"/>
      <c r="BF80" s="310"/>
      <c r="BG80" s="309"/>
      <c r="BH80" s="310"/>
      <c r="BI80" s="309"/>
      <c r="BJ80" s="310"/>
      <c r="BK80" s="309"/>
      <c r="BL80" s="310"/>
      <c r="BM80" s="309">
        <v>4</v>
      </c>
      <c r="BN80" s="310"/>
      <c r="BO80" s="309"/>
      <c r="BP80" s="310"/>
      <c r="BQ80" s="311"/>
    </row>
    <row r="81" spans="1:69" ht="13.5">
      <c r="A81" s="297">
        <f t="shared" si="5"/>
        <v>73</v>
      </c>
      <c r="B81" s="305" t="s">
        <v>1285</v>
      </c>
      <c r="D81" s="306">
        <f t="shared" si="3"/>
        <v>2</v>
      </c>
      <c r="E81" s="351"/>
      <c r="F81" s="300">
        <f t="shared" si="4"/>
        <v>0</v>
      </c>
      <c r="H81" s="308"/>
      <c r="I81" s="309"/>
      <c r="J81" s="310"/>
      <c r="K81" s="309"/>
      <c r="L81" s="310"/>
      <c r="M81" s="309"/>
      <c r="N81" s="310"/>
      <c r="O81" s="309"/>
      <c r="P81" s="310"/>
      <c r="Q81" s="309"/>
      <c r="R81" s="310">
        <v>1</v>
      </c>
      <c r="S81" s="309"/>
      <c r="T81" s="310"/>
      <c r="U81" s="309"/>
      <c r="V81" s="310"/>
      <c r="W81" s="309"/>
      <c r="X81" s="310"/>
      <c r="Y81" s="309"/>
      <c r="Z81" s="310"/>
      <c r="AA81" s="309"/>
      <c r="AB81" s="310"/>
      <c r="AC81" s="309"/>
      <c r="AD81" s="310"/>
      <c r="AE81" s="309"/>
      <c r="AF81" s="310"/>
      <c r="AG81" s="309"/>
      <c r="AH81" s="310"/>
      <c r="AI81" s="309"/>
      <c r="AJ81" s="310"/>
      <c r="AK81" s="309"/>
      <c r="AL81" s="310"/>
      <c r="AM81" s="309"/>
      <c r="AN81" s="310"/>
      <c r="AO81" s="309"/>
      <c r="AP81" s="310"/>
      <c r="AQ81" s="309"/>
      <c r="AR81" s="310"/>
      <c r="AS81" s="309"/>
      <c r="AT81" s="310"/>
      <c r="AU81" s="309"/>
      <c r="AV81" s="310"/>
      <c r="AW81" s="309"/>
      <c r="AX81" s="310"/>
      <c r="AY81" s="309"/>
      <c r="AZ81" s="310"/>
      <c r="BA81" s="309"/>
      <c r="BB81" s="310"/>
      <c r="BC81" s="309"/>
      <c r="BD81" s="310">
        <v>1</v>
      </c>
      <c r="BE81" s="309"/>
      <c r="BF81" s="310"/>
      <c r="BG81" s="309"/>
      <c r="BH81" s="310"/>
      <c r="BI81" s="309"/>
      <c r="BJ81" s="310"/>
      <c r="BK81" s="309"/>
      <c r="BL81" s="310"/>
      <c r="BM81" s="309"/>
      <c r="BN81" s="310"/>
      <c r="BO81" s="309"/>
      <c r="BP81" s="310"/>
      <c r="BQ81" s="311"/>
    </row>
    <row r="82" spans="1:69" ht="13.5">
      <c r="A82" s="297">
        <f t="shared" si="5"/>
        <v>74</v>
      </c>
      <c r="B82" s="305" t="s">
        <v>1286</v>
      </c>
      <c r="D82" s="306">
        <f t="shared" si="3"/>
        <v>1</v>
      </c>
      <c r="E82" s="351"/>
      <c r="F82" s="300">
        <f t="shared" si="4"/>
        <v>0</v>
      </c>
      <c r="H82" s="308">
        <v>1</v>
      </c>
      <c r="I82" s="309"/>
      <c r="J82" s="310"/>
      <c r="K82" s="309"/>
      <c r="L82" s="310"/>
      <c r="M82" s="309"/>
      <c r="N82" s="310"/>
      <c r="O82" s="309"/>
      <c r="P82" s="310"/>
      <c r="Q82" s="309"/>
      <c r="R82" s="310"/>
      <c r="S82" s="309"/>
      <c r="T82" s="310"/>
      <c r="U82" s="309"/>
      <c r="V82" s="310"/>
      <c r="W82" s="309"/>
      <c r="X82" s="310"/>
      <c r="Y82" s="309"/>
      <c r="Z82" s="310"/>
      <c r="AA82" s="309"/>
      <c r="AB82" s="310"/>
      <c r="AC82" s="309"/>
      <c r="AD82" s="310"/>
      <c r="AE82" s="309"/>
      <c r="AF82" s="310"/>
      <c r="AG82" s="309"/>
      <c r="AH82" s="310"/>
      <c r="AI82" s="309"/>
      <c r="AJ82" s="310"/>
      <c r="AK82" s="309"/>
      <c r="AL82" s="310"/>
      <c r="AM82" s="309"/>
      <c r="AN82" s="310"/>
      <c r="AO82" s="309"/>
      <c r="AP82" s="310"/>
      <c r="AQ82" s="309"/>
      <c r="AR82" s="310"/>
      <c r="AS82" s="309"/>
      <c r="AT82" s="310"/>
      <c r="AU82" s="309"/>
      <c r="AV82" s="310"/>
      <c r="AW82" s="309"/>
      <c r="AX82" s="310"/>
      <c r="AY82" s="309"/>
      <c r="AZ82" s="310"/>
      <c r="BA82" s="309"/>
      <c r="BB82" s="310"/>
      <c r="BC82" s="309"/>
      <c r="BD82" s="310"/>
      <c r="BE82" s="309"/>
      <c r="BF82" s="310"/>
      <c r="BG82" s="309"/>
      <c r="BH82" s="310"/>
      <c r="BI82" s="309"/>
      <c r="BJ82" s="310"/>
      <c r="BK82" s="309"/>
      <c r="BL82" s="310"/>
      <c r="BM82" s="309"/>
      <c r="BN82" s="310"/>
      <c r="BO82" s="309"/>
      <c r="BP82" s="310"/>
      <c r="BQ82" s="311"/>
    </row>
    <row r="83" spans="1:69" ht="16.5" thickBot="1">
      <c r="A83" s="297">
        <f t="shared" si="5"/>
        <v>75</v>
      </c>
      <c r="B83" s="324" t="s">
        <v>1287</v>
      </c>
      <c r="C83" s="322"/>
      <c r="D83" s="325">
        <f t="shared" si="3"/>
        <v>5</v>
      </c>
      <c r="E83" s="353"/>
      <c r="F83" s="326">
        <f t="shared" si="4"/>
        <v>0</v>
      </c>
      <c r="G83" s="322"/>
      <c r="H83" s="327"/>
      <c r="I83" s="328"/>
      <c r="J83" s="329"/>
      <c r="K83" s="328"/>
      <c r="L83" s="329"/>
      <c r="M83" s="328"/>
      <c r="N83" s="329"/>
      <c r="O83" s="328">
        <v>1</v>
      </c>
      <c r="P83" s="329"/>
      <c r="Q83" s="328"/>
      <c r="R83" s="329"/>
      <c r="S83" s="328"/>
      <c r="T83" s="329"/>
      <c r="U83" s="328"/>
      <c r="V83" s="329"/>
      <c r="W83" s="328">
        <v>1</v>
      </c>
      <c r="X83" s="329"/>
      <c r="Y83" s="328"/>
      <c r="Z83" s="329"/>
      <c r="AA83" s="328"/>
      <c r="AB83" s="329"/>
      <c r="AC83" s="328"/>
      <c r="AD83" s="329">
        <v>1</v>
      </c>
      <c r="AE83" s="328"/>
      <c r="AF83" s="329"/>
      <c r="AG83" s="328"/>
      <c r="AH83" s="329"/>
      <c r="AI83" s="328"/>
      <c r="AJ83" s="329"/>
      <c r="AK83" s="328"/>
      <c r="AL83" s="329"/>
      <c r="AM83" s="328"/>
      <c r="AN83" s="329"/>
      <c r="AO83" s="328"/>
      <c r="AP83" s="329"/>
      <c r="AQ83" s="328"/>
      <c r="AR83" s="329"/>
      <c r="AS83" s="328"/>
      <c r="AT83" s="329"/>
      <c r="AU83" s="328"/>
      <c r="AV83" s="329"/>
      <c r="AW83" s="328">
        <v>1</v>
      </c>
      <c r="AX83" s="329"/>
      <c r="AY83" s="328"/>
      <c r="AZ83" s="329"/>
      <c r="BA83" s="328"/>
      <c r="BB83" s="329"/>
      <c r="BC83" s="328"/>
      <c r="BD83" s="329"/>
      <c r="BE83" s="328"/>
      <c r="BF83" s="329"/>
      <c r="BG83" s="328"/>
      <c r="BH83" s="329"/>
      <c r="BI83" s="328"/>
      <c r="BJ83" s="329"/>
      <c r="BK83" s="328"/>
      <c r="BL83" s="329"/>
      <c r="BM83" s="328">
        <v>1</v>
      </c>
      <c r="BN83" s="329"/>
      <c r="BO83" s="328"/>
      <c r="BP83" s="329"/>
      <c r="BQ83" s="330"/>
    </row>
    <row r="85" spans="2:6" ht="15.75">
      <c r="B85" s="287" t="s">
        <v>1288</v>
      </c>
      <c r="E85" s="331" t="s">
        <v>1289</v>
      </c>
      <c r="F85" s="276">
        <f>SUM(F9:F83)</f>
        <v>0</v>
      </c>
    </row>
    <row r="86" spans="5:6" ht="15.75">
      <c r="E86" s="331"/>
      <c r="F86" s="276"/>
    </row>
    <row r="87" spans="2:7" ht="18.75">
      <c r="B87" s="277" t="s">
        <v>1290</v>
      </c>
      <c r="C87" s="274"/>
      <c r="D87" s="275"/>
      <c r="E87" s="276"/>
      <c r="F87" s="276"/>
      <c r="G87" s="274"/>
    </row>
    <row r="88" ht="9.75" customHeight="1" thickBot="1"/>
    <row r="89" spans="1:69" s="287" customFormat="1" ht="15.75" thickBot="1">
      <c r="A89" s="332"/>
      <c r="B89" s="279" t="s">
        <v>1201</v>
      </c>
      <c r="C89" s="280"/>
      <c r="D89" s="281" t="s">
        <v>1202</v>
      </c>
      <c r="E89" s="282" t="s">
        <v>1203</v>
      </c>
      <c r="F89" s="283" t="s">
        <v>787</v>
      </c>
      <c r="G89" s="280"/>
      <c r="H89" s="333" t="s">
        <v>1204</v>
      </c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T89" s="334"/>
      <c r="U89" s="334"/>
      <c r="V89" s="334"/>
      <c r="W89" s="334"/>
      <c r="X89" s="334"/>
      <c r="Y89" s="334"/>
      <c r="Z89" s="334"/>
      <c r="AA89" s="334"/>
      <c r="AB89" s="334"/>
      <c r="AC89" s="334"/>
      <c r="AD89" s="334"/>
      <c r="AE89" s="334"/>
      <c r="AF89" s="334"/>
      <c r="AG89" s="334"/>
      <c r="AH89" s="334"/>
      <c r="AI89" s="334"/>
      <c r="AJ89" s="334"/>
      <c r="AK89" s="334"/>
      <c r="AL89" s="334"/>
      <c r="AM89" s="334"/>
      <c r="AN89" s="334"/>
      <c r="AO89" s="334"/>
      <c r="AP89" s="334"/>
      <c r="AQ89" s="334"/>
      <c r="AR89" s="334"/>
      <c r="AS89" s="334"/>
      <c r="AT89" s="334"/>
      <c r="AU89" s="334"/>
      <c r="AV89" s="334"/>
      <c r="AW89" s="334"/>
      <c r="AX89" s="334"/>
      <c r="AY89" s="334"/>
      <c r="AZ89" s="334"/>
      <c r="BA89" s="334"/>
      <c r="BB89" s="334"/>
      <c r="BC89" s="334"/>
      <c r="BD89" s="334"/>
      <c r="BE89" s="334"/>
      <c r="BF89" s="334"/>
      <c r="BG89" s="334"/>
      <c r="BH89" s="334"/>
      <c r="BI89" s="334"/>
      <c r="BJ89" s="334"/>
      <c r="BK89" s="334"/>
      <c r="BL89" s="334"/>
      <c r="BM89" s="334"/>
      <c r="BN89" s="334"/>
      <c r="BO89" s="334"/>
      <c r="BP89" s="334"/>
      <c r="BQ89" s="335"/>
    </row>
    <row r="90" spans="1:69" s="287" customFormat="1" ht="15.75" thickBot="1">
      <c r="A90" s="332"/>
      <c r="B90" s="289"/>
      <c r="C90" s="280"/>
      <c r="D90" s="290"/>
      <c r="E90" s="291"/>
      <c r="F90" s="292"/>
      <c r="G90" s="280"/>
      <c r="H90" s="336" t="s">
        <v>1205</v>
      </c>
      <c r="I90" s="337" t="s">
        <v>1206</v>
      </c>
      <c r="J90" s="338">
        <v>601</v>
      </c>
      <c r="K90" s="337" t="s">
        <v>1207</v>
      </c>
      <c r="L90" s="338">
        <v>602</v>
      </c>
      <c r="M90" s="337" t="s">
        <v>1208</v>
      </c>
      <c r="N90" s="338">
        <v>603</v>
      </c>
      <c r="O90" s="337">
        <v>604</v>
      </c>
      <c r="P90" s="338">
        <v>605</v>
      </c>
      <c r="Q90" s="337">
        <v>606</v>
      </c>
      <c r="R90" s="338">
        <v>607</v>
      </c>
      <c r="S90" s="337">
        <v>608</v>
      </c>
      <c r="T90" s="338">
        <v>609</v>
      </c>
      <c r="U90" s="337">
        <v>610</v>
      </c>
      <c r="V90" s="338">
        <v>611</v>
      </c>
      <c r="W90" s="337">
        <v>612</v>
      </c>
      <c r="X90" s="338">
        <v>613</v>
      </c>
      <c r="Y90" s="337">
        <v>614</v>
      </c>
      <c r="Z90" s="338">
        <v>615</v>
      </c>
      <c r="AA90" s="337">
        <v>616</v>
      </c>
      <c r="AB90" s="338">
        <v>617</v>
      </c>
      <c r="AC90" s="337">
        <v>618</v>
      </c>
      <c r="AD90" s="338">
        <v>619</v>
      </c>
      <c r="AE90" s="337" t="s">
        <v>1209</v>
      </c>
      <c r="AF90" s="338">
        <v>620</v>
      </c>
      <c r="AG90" s="337">
        <v>621</v>
      </c>
      <c r="AH90" s="338">
        <v>622</v>
      </c>
      <c r="AI90" s="337">
        <v>623</v>
      </c>
      <c r="AJ90" s="338">
        <v>624</v>
      </c>
      <c r="AK90" s="337">
        <v>625</v>
      </c>
      <c r="AL90" s="338">
        <v>626</v>
      </c>
      <c r="AM90" s="337">
        <v>629</v>
      </c>
      <c r="AN90" s="338">
        <v>630</v>
      </c>
      <c r="AO90" s="337">
        <v>632</v>
      </c>
      <c r="AP90" s="338">
        <v>633</v>
      </c>
      <c r="AQ90" s="337">
        <v>634</v>
      </c>
      <c r="AR90" s="338">
        <v>635</v>
      </c>
      <c r="AS90" s="337">
        <v>636</v>
      </c>
      <c r="AT90" s="338">
        <v>637</v>
      </c>
      <c r="AU90" s="337">
        <v>642</v>
      </c>
      <c r="AV90" s="338">
        <v>643</v>
      </c>
      <c r="AW90" s="337">
        <v>644</v>
      </c>
      <c r="AX90" s="338">
        <v>645</v>
      </c>
      <c r="AY90" s="337" t="s">
        <v>1210</v>
      </c>
      <c r="AZ90" s="338">
        <v>646</v>
      </c>
      <c r="BA90" s="337">
        <v>647</v>
      </c>
      <c r="BB90" s="338">
        <v>648</v>
      </c>
      <c r="BC90" s="337" t="s">
        <v>1211</v>
      </c>
      <c r="BD90" s="338">
        <v>649</v>
      </c>
      <c r="BE90" s="337">
        <v>650</v>
      </c>
      <c r="BF90" s="338" t="s">
        <v>1212</v>
      </c>
      <c r="BG90" s="337">
        <v>651</v>
      </c>
      <c r="BH90" s="338">
        <v>652</v>
      </c>
      <c r="BI90" s="337">
        <v>653</v>
      </c>
      <c r="BJ90" s="338">
        <v>654</v>
      </c>
      <c r="BK90" s="337">
        <v>655</v>
      </c>
      <c r="BL90" s="338">
        <v>656</v>
      </c>
      <c r="BM90" s="337">
        <v>657</v>
      </c>
      <c r="BN90" s="338">
        <v>658</v>
      </c>
      <c r="BO90" s="337">
        <v>659</v>
      </c>
      <c r="BP90" s="338">
        <v>660</v>
      </c>
      <c r="BQ90" s="339">
        <v>661</v>
      </c>
    </row>
    <row r="91" spans="1:69" ht="13.5">
      <c r="A91" s="267">
        <v>76</v>
      </c>
      <c r="B91" s="298" t="s">
        <v>1291</v>
      </c>
      <c r="D91" s="299">
        <f aca="true" t="shared" si="6" ref="D91:D142">SUM(H91:BQ91)</f>
        <v>1</v>
      </c>
      <c r="E91" s="350"/>
      <c r="F91" s="300">
        <f aca="true" t="shared" si="7" ref="F91:F142">D91*E91</f>
        <v>0</v>
      </c>
      <c r="H91" s="301"/>
      <c r="I91" s="302"/>
      <c r="J91" s="303"/>
      <c r="K91" s="302"/>
      <c r="L91" s="303"/>
      <c r="M91" s="302"/>
      <c r="N91" s="303"/>
      <c r="O91" s="302"/>
      <c r="P91" s="303"/>
      <c r="Q91" s="302"/>
      <c r="R91" s="303"/>
      <c r="S91" s="302"/>
      <c r="T91" s="303"/>
      <c r="U91" s="302"/>
      <c r="V91" s="303"/>
      <c r="W91" s="340">
        <v>1</v>
      </c>
      <c r="X91" s="341"/>
      <c r="Y91" s="302"/>
      <c r="Z91" s="303"/>
      <c r="AA91" s="302"/>
      <c r="AB91" s="303"/>
      <c r="AC91" s="302"/>
      <c r="AD91" s="303"/>
      <c r="AE91" s="302"/>
      <c r="AF91" s="303"/>
      <c r="AG91" s="302"/>
      <c r="AH91" s="303"/>
      <c r="AI91" s="302"/>
      <c r="AJ91" s="303"/>
      <c r="AK91" s="302"/>
      <c r="AL91" s="303"/>
      <c r="AM91" s="302"/>
      <c r="AN91" s="303"/>
      <c r="AO91" s="302"/>
      <c r="AP91" s="303"/>
      <c r="AQ91" s="302"/>
      <c r="AR91" s="303"/>
      <c r="AS91" s="302"/>
      <c r="AT91" s="303"/>
      <c r="AU91" s="302"/>
      <c r="AV91" s="303"/>
      <c r="AW91" s="302"/>
      <c r="AX91" s="303"/>
      <c r="AY91" s="302"/>
      <c r="AZ91" s="303"/>
      <c r="BA91" s="302"/>
      <c r="BB91" s="303"/>
      <c r="BC91" s="302"/>
      <c r="BD91" s="303"/>
      <c r="BE91" s="302"/>
      <c r="BF91" s="303"/>
      <c r="BG91" s="302"/>
      <c r="BH91" s="303"/>
      <c r="BI91" s="302"/>
      <c r="BJ91" s="303"/>
      <c r="BK91" s="302"/>
      <c r="BL91" s="303"/>
      <c r="BM91" s="302"/>
      <c r="BN91" s="303"/>
      <c r="BO91" s="302"/>
      <c r="BP91" s="303"/>
      <c r="BQ91" s="304"/>
    </row>
    <row r="92" spans="1:69" ht="13.5">
      <c r="A92" s="267">
        <f aca="true" t="shared" si="8" ref="A92:A142">A91+1</f>
        <v>77</v>
      </c>
      <c r="B92" s="305" t="s">
        <v>1292</v>
      </c>
      <c r="D92" s="306">
        <f t="shared" si="6"/>
        <v>1</v>
      </c>
      <c r="E92" s="351"/>
      <c r="F92" s="300">
        <f t="shared" si="7"/>
        <v>0</v>
      </c>
      <c r="H92" s="308"/>
      <c r="I92" s="309"/>
      <c r="J92" s="310"/>
      <c r="K92" s="309"/>
      <c r="L92" s="310"/>
      <c r="M92" s="309"/>
      <c r="N92" s="310"/>
      <c r="O92" s="309">
        <v>1</v>
      </c>
      <c r="P92" s="310"/>
      <c r="Q92" s="309"/>
      <c r="R92" s="310"/>
      <c r="S92" s="309"/>
      <c r="T92" s="310"/>
      <c r="U92" s="309"/>
      <c r="V92" s="310"/>
      <c r="W92" s="309"/>
      <c r="X92" s="310"/>
      <c r="Y92" s="309"/>
      <c r="Z92" s="310"/>
      <c r="AA92" s="309"/>
      <c r="AB92" s="310"/>
      <c r="AC92" s="309"/>
      <c r="AD92" s="310"/>
      <c r="AE92" s="309"/>
      <c r="AF92" s="310"/>
      <c r="AG92" s="309"/>
      <c r="AH92" s="310"/>
      <c r="AI92" s="309"/>
      <c r="AJ92" s="310"/>
      <c r="AK92" s="309"/>
      <c r="AL92" s="310"/>
      <c r="AM92" s="309"/>
      <c r="AN92" s="310"/>
      <c r="AO92" s="309"/>
      <c r="AP92" s="310"/>
      <c r="AQ92" s="309"/>
      <c r="AR92" s="310"/>
      <c r="AS92" s="309"/>
      <c r="AT92" s="310"/>
      <c r="AU92" s="309"/>
      <c r="AV92" s="310"/>
      <c r="AW92" s="309"/>
      <c r="AX92" s="310"/>
      <c r="AY92" s="309"/>
      <c r="AZ92" s="310"/>
      <c r="BA92" s="309"/>
      <c r="BB92" s="310"/>
      <c r="BC92" s="309"/>
      <c r="BD92" s="310"/>
      <c r="BE92" s="309"/>
      <c r="BF92" s="310"/>
      <c r="BG92" s="309"/>
      <c r="BH92" s="310"/>
      <c r="BI92" s="309"/>
      <c r="BJ92" s="310"/>
      <c r="BK92" s="309"/>
      <c r="BL92" s="310"/>
      <c r="BM92" s="309"/>
      <c r="BN92" s="310"/>
      <c r="BO92" s="309"/>
      <c r="BP92" s="310"/>
      <c r="BQ92" s="311"/>
    </row>
    <row r="93" spans="1:69" ht="13.5">
      <c r="A93" s="267">
        <f t="shared" si="8"/>
        <v>78</v>
      </c>
      <c r="B93" s="305" t="s">
        <v>1293</v>
      </c>
      <c r="D93" s="306">
        <f t="shared" si="6"/>
        <v>1</v>
      </c>
      <c r="E93" s="351"/>
      <c r="F93" s="300">
        <f t="shared" si="7"/>
        <v>0</v>
      </c>
      <c r="H93" s="308"/>
      <c r="I93" s="309"/>
      <c r="J93" s="310"/>
      <c r="K93" s="309"/>
      <c r="L93" s="310"/>
      <c r="M93" s="309"/>
      <c r="N93" s="310"/>
      <c r="O93" s="309"/>
      <c r="P93" s="310"/>
      <c r="Q93" s="309"/>
      <c r="R93" s="310"/>
      <c r="S93" s="309"/>
      <c r="T93" s="310"/>
      <c r="U93" s="309"/>
      <c r="V93" s="310"/>
      <c r="W93" s="309"/>
      <c r="X93" s="310"/>
      <c r="Y93" s="309"/>
      <c r="Z93" s="310"/>
      <c r="AA93" s="309"/>
      <c r="AB93" s="310"/>
      <c r="AC93" s="309"/>
      <c r="AD93" s="310">
        <v>1</v>
      </c>
      <c r="AE93" s="309"/>
      <c r="AF93" s="310"/>
      <c r="AG93" s="309"/>
      <c r="AH93" s="310"/>
      <c r="AI93" s="309"/>
      <c r="AJ93" s="310"/>
      <c r="AK93" s="309"/>
      <c r="AL93" s="310"/>
      <c r="AM93" s="309"/>
      <c r="AN93" s="310"/>
      <c r="AO93" s="309"/>
      <c r="AP93" s="310"/>
      <c r="AQ93" s="309"/>
      <c r="AR93" s="310"/>
      <c r="AS93" s="309"/>
      <c r="AT93" s="310"/>
      <c r="AU93" s="309"/>
      <c r="AV93" s="310"/>
      <c r="AW93" s="309"/>
      <c r="AX93" s="310"/>
      <c r="AY93" s="309"/>
      <c r="AZ93" s="310"/>
      <c r="BA93" s="309"/>
      <c r="BB93" s="310"/>
      <c r="BC93" s="309"/>
      <c r="BD93" s="310"/>
      <c r="BE93" s="309"/>
      <c r="BF93" s="310"/>
      <c r="BG93" s="309"/>
      <c r="BH93" s="310"/>
      <c r="BI93" s="309"/>
      <c r="BJ93" s="310"/>
      <c r="BK93" s="309"/>
      <c r="BL93" s="310"/>
      <c r="BM93" s="309"/>
      <c r="BN93" s="310"/>
      <c r="BO93" s="309"/>
      <c r="BP93" s="310"/>
      <c r="BQ93" s="311"/>
    </row>
    <row r="94" spans="1:69" ht="13.5">
      <c r="A94" s="267">
        <f t="shared" si="8"/>
        <v>79</v>
      </c>
      <c r="B94" s="305" t="s">
        <v>1294</v>
      </c>
      <c r="D94" s="306">
        <f t="shared" si="6"/>
        <v>1</v>
      </c>
      <c r="E94" s="351"/>
      <c r="F94" s="300">
        <f t="shared" si="7"/>
        <v>0</v>
      </c>
      <c r="H94" s="308"/>
      <c r="I94" s="309"/>
      <c r="J94" s="310"/>
      <c r="K94" s="309"/>
      <c r="L94" s="310"/>
      <c r="M94" s="309"/>
      <c r="N94" s="310"/>
      <c r="O94" s="309"/>
      <c r="P94" s="310"/>
      <c r="Q94" s="309"/>
      <c r="R94" s="310"/>
      <c r="S94" s="309"/>
      <c r="T94" s="310"/>
      <c r="U94" s="309"/>
      <c r="V94" s="310"/>
      <c r="W94" s="309"/>
      <c r="X94" s="310"/>
      <c r="Y94" s="309"/>
      <c r="Z94" s="310"/>
      <c r="AA94" s="309"/>
      <c r="AB94" s="310"/>
      <c r="AC94" s="309"/>
      <c r="AD94" s="310"/>
      <c r="AE94" s="309"/>
      <c r="AF94" s="310"/>
      <c r="AG94" s="309"/>
      <c r="AH94" s="310"/>
      <c r="AI94" s="309"/>
      <c r="AJ94" s="310"/>
      <c r="AK94" s="309"/>
      <c r="AL94" s="310"/>
      <c r="AM94" s="309"/>
      <c r="AN94" s="310"/>
      <c r="AO94" s="309"/>
      <c r="AP94" s="310"/>
      <c r="AQ94" s="309"/>
      <c r="AR94" s="310"/>
      <c r="AS94" s="309"/>
      <c r="AT94" s="310"/>
      <c r="AU94" s="309"/>
      <c r="AV94" s="310"/>
      <c r="AW94" s="309">
        <v>1</v>
      </c>
      <c r="AX94" s="310"/>
      <c r="AY94" s="309"/>
      <c r="AZ94" s="310"/>
      <c r="BA94" s="309"/>
      <c r="BB94" s="310"/>
      <c r="BC94" s="309"/>
      <c r="BD94" s="310"/>
      <c r="BE94" s="309"/>
      <c r="BF94" s="310"/>
      <c r="BG94" s="309"/>
      <c r="BH94" s="310"/>
      <c r="BI94" s="309"/>
      <c r="BJ94" s="310"/>
      <c r="BK94" s="309"/>
      <c r="BL94" s="310"/>
      <c r="BM94" s="309"/>
      <c r="BN94" s="310"/>
      <c r="BO94" s="309"/>
      <c r="BP94" s="310"/>
      <c r="BQ94" s="311"/>
    </row>
    <row r="95" spans="1:69" ht="13.5">
      <c r="A95" s="267">
        <f t="shared" si="8"/>
        <v>80</v>
      </c>
      <c r="B95" s="305" t="s">
        <v>1295</v>
      </c>
      <c r="D95" s="306">
        <f t="shared" si="6"/>
        <v>1</v>
      </c>
      <c r="E95" s="351"/>
      <c r="F95" s="300">
        <f t="shared" si="7"/>
        <v>0</v>
      </c>
      <c r="H95" s="308"/>
      <c r="I95" s="309"/>
      <c r="J95" s="310"/>
      <c r="K95" s="309"/>
      <c r="L95" s="310"/>
      <c r="M95" s="309"/>
      <c r="N95" s="310"/>
      <c r="O95" s="309"/>
      <c r="P95" s="310"/>
      <c r="Q95" s="309"/>
      <c r="R95" s="310"/>
      <c r="S95" s="309"/>
      <c r="T95" s="310"/>
      <c r="U95" s="309"/>
      <c r="V95" s="310"/>
      <c r="W95" s="309"/>
      <c r="X95" s="310"/>
      <c r="Y95" s="309"/>
      <c r="Z95" s="310"/>
      <c r="AA95" s="309"/>
      <c r="AB95" s="310"/>
      <c r="AC95" s="309"/>
      <c r="AD95" s="310"/>
      <c r="AE95" s="309"/>
      <c r="AF95" s="310"/>
      <c r="AG95" s="309"/>
      <c r="AH95" s="310"/>
      <c r="AI95" s="309"/>
      <c r="AJ95" s="310"/>
      <c r="AK95" s="309"/>
      <c r="AL95" s="310"/>
      <c r="AM95" s="309"/>
      <c r="AN95" s="310"/>
      <c r="AO95" s="309"/>
      <c r="AP95" s="310"/>
      <c r="AQ95" s="309"/>
      <c r="AR95" s="310"/>
      <c r="AS95" s="309"/>
      <c r="AT95" s="310"/>
      <c r="AU95" s="309"/>
      <c r="AV95" s="310"/>
      <c r="AW95" s="309"/>
      <c r="AX95" s="310"/>
      <c r="AY95" s="309"/>
      <c r="AZ95" s="310"/>
      <c r="BA95" s="309"/>
      <c r="BB95" s="310"/>
      <c r="BC95" s="309"/>
      <c r="BD95" s="310"/>
      <c r="BE95" s="309"/>
      <c r="BF95" s="310"/>
      <c r="BG95" s="309"/>
      <c r="BH95" s="310"/>
      <c r="BI95" s="309"/>
      <c r="BJ95" s="310"/>
      <c r="BK95" s="309"/>
      <c r="BL95" s="310"/>
      <c r="BM95" s="309">
        <v>1</v>
      </c>
      <c r="BN95" s="310"/>
      <c r="BO95" s="309"/>
      <c r="BP95" s="310"/>
      <c r="BQ95" s="311"/>
    </row>
    <row r="96" spans="1:69" ht="13.5">
      <c r="A96" s="267">
        <f t="shared" si="8"/>
        <v>81</v>
      </c>
      <c r="B96" s="305" t="s">
        <v>1296</v>
      </c>
      <c r="D96" s="306">
        <f t="shared" si="6"/>
        <v>1</v>
      </c>
      <c r="E96" s="351"/>
      <c r="F96" s="300">
        <f t="shared" si="7"/>
        <v>0</v>
      </c>
      <c r="H96" s="308"/>
      <c r="I96" s="309">
        <v>1</v>
      </c>
      <c r="J96" s="310"/>
      <c r="K96" s="309"/>
      <c r="L96" s="310"/>
      <c r="M96" s="309"/>
      <c r="N96" s="310"/>
      <c r="O96" s="309"/>
      <c r="P96" s="310"/>
      <c r="Q96" s="309"/>
      <c r="R96" s="310"/>
      <c r="S96" s="309"/>
      <c r="T96" s="310"/>
      <c r="U96" s="309"/>
      <c r="V96" s="310"/>
      <c r="W96" s="309"/>
      <c r="X96" s="310"/>
      <c r="Y96" s="309"/>
      <c r="Z96" s="310"/>
      <c r="AA96" s="309"/>
      <c r="AB96" s="310"/>
      <c r="AC96" s="309"/>
      <c r="AD96" s="310"/>
      <c r="AE96" s="309"/>
      <c r="AF96" s="310"/>
      <c r="AG96" s="309"/>
      <c r="AH96" s="310"/>
      <c r="AI96" s="309"/>
      <c r="AJ96" s="310"/>
      <c r="AK96" s="309"/>
      <c r="AL96" s="310"/>
      <c r="AM96" s="309"/>
      <c r="AN96" s="310"/>
      <c r="AO96" s="309"/>
      <c r="AP96" s="310"/>
      <c r="AQ96" s="309"/>
      <c r="AR96" s="310"/>
      <c r="AS96" s="309"/>
      <c r="AT96" s="310"/>
      <c r="AU96" s="309"/>
      <c r="AV96" s="310"/>
      <c r="AW96" s="309"/>
      <c r="AX96" s="310"/>
      <c r="AY96" s="309"/>
      <c r="AZ96" s="310"/>
      <c r="BA96" s="309"/>
      <c r="BB96" s="310"/>
      <c r="BC96" s="309"/>
      <c r="BD96" s="310"/>
      <c r="BE96" s="309"/>
      <c r="BF96" s="310"/>
      <c r="BG96" s="309"/>
      <c r="BH96" s="310"/>
      <c r="BI96" s="309"/>
      <c r="BJ96" s="310"/>
      <c r="BK96" s="309"/>
      <c r="BL96" s="310"/>
      <c r="BM96" s="309"/>
      <c r="BN96" s="310"/>
      <c r="BO96" s="309"/>
      <c r="BP96" s="310"/>
      <c r="BQ96" s="311"/>
    </row>
    <row r="97" spans="1:69" ht="13.5">
      <c r="A97" s="267">
        <f t="shared" si="8"/>
        <v>82</v>
      </c>
      <c r="B97" s="305" t="s">
        <v>1297</v>
      </c>
      <c r="D97" s="306">
        <f t="shared" si="6"/>
        <v>1</v>
      </c>
      <c r="E97" s="351"/>
      <c r="F97" s="300">
        <f t="shared" si="7"/>
        <v>0</v>
      </c>
      <c r="H97" s="308"/>
      <c r="I97" s="309"/>
      <c r="J97" s="310">
        <v>1</v>
      </c>
      <c r="K97" s="309"/>
      <c r="L97" s="310"/>
      <c r="M97" s="309"/>
      <c r="N97" s="310"/>
      <c r="O97" s="309"/>
      <c r="P97" s="310"/>
      <c r="Q97" s="309"/>
      <c r="R97" s="310"/>
      <c r="S97" s="309"/>
      <c r="T97" s="310"/>
      <c r="U97" s="309"/>
      <c r="V97" s="310"/>
      <c r="W97" s="309"/>
      <c r="X97" s="310"/>
      <c r="Y97" s="309"/>
      <c r="Z97" s="310"/>
      <c r="AA97" s="309"/>
      <c r="AB97" s="310"/>
      <c r="AC97" s="309"/>
      <c r="AD97" s="310"/>
      <c r="AE97" s="309"/>
      <c r="AF97" s="310"/>
      <c r="AG97" s="309"/>
      <c r="AH97" s="310"/>
      <c r="AI97" s="309"/>
      <c r="AJ97" s="310"/>
      <c r="AK97" s="309"/>
      <c r="AL97" s="310"/>
      <c r="AM97" s="309"/>
      <c r="AN97" s="310"/>
      <c r="AO97" s="309"/>
      <c r="AP97" s="310"/>
      <c r="AQ97" s="309"/>
      <c r="AR97" s="310"/>
      <c r="AS97" s="309"/>
      <c r="AT97" s="310"/>
      <c r="AU97" s="309"/>
      <c r="AV97" s="310"/>
      <c r="AW97" s="309"/>
      <c r="AX97" s="310"/>
      <c r="AY97" s="309"/>
      <c r="AZ97" s="310"/>
      <c r="BA97" s="309"/>
      <c r="BB97" s="310"/>
      <c r="BC97" s="309"/>
      <c r="BD97" s="310"/>
      <c r="BE97" s="309"/>
      <c r="BF97" s="310"/>
      <c r="BG97" s="309"/>
      <c r="BH97" s="310"/>
      <c r="BI97" s="309"/>
      <c r="BJ97" s="310"/>
      <c r="BK97" s="309"/>
      <c r="BL97" s="310"/>
      <c r="BM97" s="309"/>
      <c r="BN97" s="310"/>
      <c r="BO97" s="309"/>
      <c r="BP97" s="310"/>
      <c r="BQ97" s="311"/>
    </row>
    <row r="98" spans="1:69" ht="13.5">
      <c r="A98" s="267">
        <f t="shared" si="8"/>
        <v>83</v>
      </c>
      <c r="B98" s="298" t="s">
        <v>1298</v>
      </c>
      <c r="D98" s="306">
        <f t="shared" si="6"/>
        <v>1</v>
      </c>
      <c r="E98" s="351"/>
      <c r="F98" s="300">
        <f t="shared" si="7"/>
        <v>0</v>
      </c>
      <c r="H98" s="308"/>
      <c r="I98" s="309"/>
      <c r="J98" s="310"/>
      <c r="K98" s="309"/>
      <c r="L98" s="310"/>
      <c r="M98" s="309"/>
      <c r="N98" s="310"/>
      <c r="O98" s="309"/>
      <c r="P98" s="310"/>
      <c r="Q98" s="309"/>
      <c r="R98" s="310"/>
      <c r="S98" s="309"/>
      <c r="T98" s="310"/>
      <c r="U98" s="309">
        <v>1</v>
      </c>
      <c r="V98" s="310"/>
      <c r="W98" s="309"/>
      <c r="X98" s="310"/>
      <c r="Y98" s="309"/>
      <c r="Z98" s="310"/>
      <c r="AA98" s="309"/>
      <c r="AB98" s="310"/>
      <c r="AC98" s="309"/>
      <c r="AD98" s="310"/>
      <c r="AE98" s="309"/>
      <c r="AF98" s="310"/>
      <c r="AG98" s="309"/>
      <c r="AH98" s="310"/>
      <c r="AI98" s="309"/>
      <c r="AJ98" s="310"/>
      <c r="AK98" s="309"/>
      <c r="AL98" s="310"/>
      <c r="AM98" s="309"/>
      <c r="AN98" s="310"/>
      <c r="AO98" s="309"/>
      <c r="AP98" s="310"/>
      <c r="AQ98" s="309"/>
      <c r="AR98" s="310"/>
      <c r="AS98" s="309"/>
      <c r="AT98" s="310"/>
      <c r="AU98" s="309"/>
      <c r="AV98" s="310"/>
      <c r="AW98" s="309"/>
      <c r="AX98" s="310"/>
      <c r="AY98" s="309"/>
      <c r="AZ98" s="310"/>
      <c r="BA98" s="309"/>
      <c r="BB98" s="310"/>
      <c r="BC98" s="309"/>
      <c r="BD98" s="310"/>
      <c r="BE98" s="309"/>
      <c r="BF98" s="310"/>
      <c r="BG98" s="309"/>
      <c r="BH98" s="310"/>
      <c r="BI98" s="309"/>
      <c r="BJ98" s="310"/>
      <c r="BK98" s="309"/>
      <c r="BL98" s="310"/>
      <c r="BM98" s="309"/>
      <c r="BN98" s="310"/>
      <c r="BO98" s="309"/>
      <c r="BP98" s="310"/>
      <c r="BQ98" s="311"/>
    </row>
    <row r="99" spans="1:69" ht="13.5">
      <c r="A99" s="267">
        <f t="shared" si="8"/>
        <v>84</v>
      </c>
      <c r="B99" s="305" t="s">
        <v>1299</v>
      </c>
      <c r="D99" s="306">
        <f t="shared" si="6"/>
        <v>1</v>
      </c>
      <c r="E99" s="351"/>
      <c r="F99" s="300">
        <f t="shared" si="7"/>
        <v>0</v>
      </c>
      <c r="H99" s="308"/>
      <c r="I99" s="309"/>
      <c r="J99" s="310"/>
      <c r="K99" s="309"/>
      <c r="L99" s="310"/>
      <c r="M99" s="309"/>
      <c r="N99" s="310"/>
      <c r="O99" s="309"/>
      <c r="P99" s="310"/>
      <c r="Q99" s="309"/>
      <c r="R99" s="310"/>
      <c r="S99" s="309"/>
      <c r="T99" s="310"/>
      <c r="U99" s="309"/>
      <c r="V99" s="310"/>
      <c r="W99" s="309"/>
      <c r="X99" s="310"/>
      <c r="Y99" s="309"/>
      <c r="Z99" s="310"/>
      <c r="AA99" s="309"/>
      <c r="AB99" s="310"/>
      <c r="AC99" s="309"/>
      <c r="AD99" s="310"/>
      <c r="AE99" s="309"/>
      <c r="AF99" s="310">
        <v>1</v>
      </c>
      <c r="AG99" s="309"/>
      <c r="AH99" s="310"/>
      <c r="AI99" s="309"/>
      <c r="AJ99" s="310"/>
      <c r="AK99" s="309"/>
      <c r="AL99" s="310"/>
      <c r="AM99" s="309"/>
      <c r="AN99" s="310"/>
      <c r="AO99" s="309"/>
      <c r="AP99" s="310"/>
      <c r="AQ99" s="309"/>
      <c r="AR99" s="310"/>
      <c r="AS99" s="309"/>
      <c r="AT99" s="310"/>
      <c r="AU99" s="309"/>
      <c r="AV99" s="310"/>
      <c r="AW99" s="309"/>
      <c r="AX99" s="310"/>
      <c r="AY99" s="309"/>
      <c r="AZ99" s="310"/>
      <c r="BA99" s="309"/>
      <c r="BB99" s="310"/>
      <c r="BC99" s="309"/>
      <c r="BD99" s="310"/>
      <c r="BE99" s="309"/>
      <c r="BF99" s="310"/>
      <c r="BG99" s="309"/>
      <c r="BH99" s="310"/>
      <c r="BI99" s="309"/>
      <c r="BJ99" s="310"/>
      <c r="BK99" s="309"/>
      <c r="BL99" s="310"/>
      <c r="BM99" s="309"/>
      <c r="BN99" s="310"/>
      <c r="BO99" s="309"/>
      <c r="BP99" s="310"/>
      <c r="BQ99" s="311"/>
    </row>
    <row r="100" spans="1:69" ht="13.5">
      <c r="A100" s="267">
        <f t="shared" si="8"/>
        <v>85</v>
      </c>
      <c r="B100" s="305" t="s">
        <v>1300</v>
      </c>
      <c r="D100" s="306">
        <f t="shared" si="6"/>
        <v>1</v>
      </c>
      <c r="E100" s="351"/>
      <c r="F100" s="300">
        <f t="shared" si="7"/>
        <v>0</v>
      </c>
      <c r="H100" s="308"/>
      <c r="I100" s="309"/>
      <c r="J100" s="310"/>
      <c r="K100" s="309"/>
      <c r="L100" s="310"/>
      <c r="M100" s="309"/>
      <c r="N100" s="310"/>
      <c r="O100" s="309"/>
      <c r="P100" s="310"/>
      <c r="Q100" s="309"/>
      <c r="R100" s="310"/>
      <c r="S100" s="309"/>
      <c r="T100" s="310"/>
      <c r="U100" s="309"/>
      <c r="V100" s="310"/>
      <c r="W100" s="309"/>
      <c r="X100" s="310"/>
      <c r="Y100" s="309"/>
      <c r="Z100" s="310"/>
      <c r="AA100" s="309"/>
      <c r="AB100" s="310"/>
      <c r="AC100" s="309"/>
      <c r="AD100" s="310"/>
      <c r="AE100" s="309"/>
      <c r="AF100" s="310"/>
      <c r="AG100" s="309"/>
      <c r="AH100" s="310">
        <v>1</v>
      </c>
      <c r="AI100" s="309"/>
      <c r="AJ100" s="310"/>
      <c r="AK100" s="309"/>
      <c r="AL100" s="310"/>
      <c r="AM100" s="309"/>
      <c r="AN100" s="310"/>
      <c r="AO100" s="309"/>
      <c r="AP100" s="310"/>
      <c r="AQ100" s="309"/>
      <c r="AR100" s="310"/>
      <c r="AS100" s="309"/>
      <c r="AT100" s="310"/>
      <c r="AU100" s="309"/>
      <c r="AV100" s="310"/>
      <c r="AW100" s="309"/>
      <c r="AX100" s="310"/>
      <c r="AY100" s="309"/>
      <c r="AZ100" s="310"/>
      <c r="BA100" s="309"/>
      <c r="BB100" s="310"/>
      <c r="BC100" s="309"/>
      <c r="BD100" s="310"/>
      <c r="BE100" s="309"/>
      <c r="BF100" s="310"/>
      <c r="BG100" s="309"/>
      <c r="BH100" s="310"/>
      <c r="BI100" s="309"/>
      <c r="BJ100" s="310"/>
      <c r="BK100" s="309"/>
      <c r="BL100" s="310"/>
      <c r="BM100" s="309"/>
      <c r="BN100" s="310"/>
      <c r="BO100" s="309"/>
      <c r="BP100" s="310"/>
      <c r="BQ100" s="311"/>
    </row>
    <row r="101" spans="1:69" ht="13.5">
      <c r="A101" s="267">
        <f t="shared" si="8"/>
        <v>86</v>
      </c>
      <c r="B101" s="305" t="s">
        <v>1301</v>
      </c>
      <c r="D101" s="306">
        <f t="shared" si="6"/>
        <v>1</v>
      </c>
      <c r="E101" s="351"/>
      <c r="F101" s="300">
        <f t="shared" si="7"/>
        <v>0</v>
      </c>
      <c r="H101" s="308"/>
      <c r="I101" s="309"/>
      <c r="J101" s="310"/>
      <c r="K101" s="309"/>
      <c r="L101" s="310"/>
      <c r="M101" s="309"/>
      <c r="N101" s="310"/>
      <c r="O101" s="309"/>
      <c r="P101" s="310"/>
      <c r="Q101" s="309"/>
      <c r="R101" s="310"/>
      <c r="S101" s="309"/>
      <c r="T101" s="310"/>
      <c r="U101" s="309"/>
      <c r="V101" s="310"/>
      <c r="W101" s="309"/>
      <c r="X101" s="310"/>
      <c r="Y101" s="309"/>
      <c r="Z101" s="310"/>
      <c r="AA101" s="309"/>
      <c r="AB101" s="310"/>
      <c r="AC101" s="309"/>
      <c r="AD101" s="310"/>
      <c r="AE101" s="309"/>
      <c r="AF101" s="310"/>
      <c r="AG101" s="309"/>
      <c r="AH101" s="310"/>
      <c r="AI101" s="309"/>
      <c r="AJ101" s="310"/>
      <c r="AK101" s="309"/>
      <c r="AL101" s="310"/>
      <c r="AM101" s="309"/>
      <c r="AN101" s="310"/>
      <c r="AO101" s="309"/>
      <c r="AP101" s="310"/>
      <c r="AQ101" s="309"/>
      <c r="AR101" s="310"/>
      <c r="AS101" s="309"/>
      <c r="AT101" s="310"/>
      <c r="AU101" s="309"/>
      <c r="AV101" s="310"/>
      <c r="AW101" s="309"/>
      <c r="AX101" s="310">
        <v>1</v>
      </c>
      <c r="AY101" s="309"/>
      <c r="AZ101" s="310"/>
      <c r="BA101" s="309"/>
      <c r="BB101" s="310"/>
      <c r="BC101" s="309"/>
      <c r="BD101" s="310"/>
      <c r="BE101" s="309"/>
      <c r="BF101" s="310"/>
      <c r="BG101" s="309"/>
      <c r="BH101" s="310"/>
      <c r="BI101" s="309"/>
      <c r="BJ101" s="310"/>
      <c r="BK101" s="309"/>
      <c r="BL101" s="310"/>
      <c r="BM101" s="309"/>
      <c r="BN101" s="310"/>
      <c r="BO101" s="309"/>
      <c r="BP101" s="310"/>
      <c r="BQ101" s="311"/>
    </row>
    <row r="102" spans="1:69" ht="13.5">
      <c r="A102" s="267">
        <f t="shared" si="8"/>
        <v>87</v>
      </c>
      <c r="B102" s="305" t="s">
        <v>1302</v>
      </c>
      <c r="D102" s="306">
        <f t="shared" si="6"/>
        <v>1</v>
      </c>
      <c r="E102" s="351"/>
      <c r="F102" s="300">
        <f t="shared" si="7"/>
        <v>0</v>
      </c>
      <c r="H102" s="308"/>
      <c r="I102" s="309"/>
      <c r="J102" s="310"/>
      <c r="K102" s="309"/>
      <c r="L102" s="310"/>
      <c r="M102" s="309"/>
      <c r="N102" s="310"/>
      <c r="O102" s="309"/>
      <c r="P102" s="310"/>
      <c r="Q102" s="309"/>
      <c r="R102" s="310"/>
      <c r="S102" s="309"/>
      <c r="T102" s="310"/>
      <c r="U102" s="309"/>
      <c r="V102" s="310"/>
      <c r="W102" s="309"/>
      <c r="X102" s="310"/>
      <c r="Y102" s="309"/>
      <c r="Z102" s="310"/>
      <c r="AA102" s="309"/>
      <c r="AB102" s="310"/>
      <c r="AC102" s="309"/>
      <c r="AD102" s="310"/>
      <c r="AE102" s="309"/>
      <c r="AF102" s="310"/>
      <c r="AG102" s="309"/>
      <c r="AH102" s="310"/>
      <c r="AI102" s="309"/>
      <c r="AJ102" s="310"/>
      <c r="AK102" s="309"/>
      <c r="AL102" s="310"/>
      <c r="AM102" s="309"/>
      <c r="AN102" s="310"/>
      <c r="AO102" s="309"/>
      <c r="AP102" s="310"/>
      <c r="AQ102" s="309"/>
      <c r="AR102" s="310"/>
      <c r="AS102" s="309"/>
      <c r="AT102" s="310"/>
      <c r="AU102" s="309"/>
      <c r="AV102" s="310"/>
      <c r="AW102" s="309"/>
      <c r="AX102" s="310"/>
      <c r="AY102" s="309"/>
      <c r="AZ102" s="310"/>
      <c r="BA102" s="309"/>
      <c r="BB102" s="310"/>
      <c r="BC102" s="309"/>
      <c r="BD102" s="310"/>
      <c r="BE102" s="309"/>
      <c r="BF102" s="310"/>
      <c r="BG102" s="309"/>
      <c r="BH102" s="310"/>
      <c r="BI102" s="309"/>
      <c r="BJ102" s="310">
        <v>1</v>
      </c>
      <c r="BK102" s="309"/>
      <c r="BL102" s="310"/>
      <c r="BM102" s="309"/>
      <c r="BN102" s="310"/>
      <c r="BO102" s="309"/>
      <c r="BP102" s="310"/>
      <c r="BQ102" s="311"/>
    </row>
    <row r="103" spans="1:69" ht="13.5">
      <c r="A103" s="267">
        <f t="shared" si="8"/>
        <v>88</v>
      </c>
      <c r="B103" s="305" t="s">
        <v>1303</v>
      </c>
      <c r="D103" s="306">
        <f t="shared" si="6"/>
        <v>1</v>
      </c>
      <c r="E103" s="351"/>
      <c r="F103" s="300">
        <f t="shared" si="7"/>
        <v>0</v>
      </c>
      <c r="H103" s="308"/>
      <c r="I103" s="309"/>
      <c r="J103" s="310"/>
      <c r="K103" s="309"/>
      <c r="L103" s="310"/>
      <c r="M103" s="309"/>
      <c r="N103" s="310"/>
      <c r="O103" s="309"/>
      <c r="P103" s="310"/>
      <c r="Q103" s="309"/>
      <c r="R103" s="310"/>
      <c r="S103" s="309"/>
      <c r="T103" s="310"/>
      <c r="U103" s="309"/>
      <c r="V103" s="310"/>
      <c r="W103" s="309"/>
      <c r="X103" s="310"/>
      <c r="Y103" s="309"/>
      <c r="Z103" s="310"/>
      <c r="AA103" s="309"/>
      <c r="AB103" s="310"/>
      <c r="AC103" s="309"/>
      <c r="AD103" s="310"/>
      <c r="AE103" s="309"/>
      <c r="AF103" s="310"/>
      <c r="AG103" s="309"/>
      <c r="AH103" s="310"/>
      <c r="AI103" s="309"/>
      <c r="AJ103" s="310"/>
      <c r="AK103" s="309"/>
      <c r="AL103" s="310"/>
      <c r="AM103" s="309"/>
      <c r="AN103" s="310"/>
      <c r="AO103" s="309"/>
      <c r="AP103" s="310"/>
      <c r="AQ103" s="309"/>
      <c r="AR103" s="310"/>
      <c r="AS103" s="309"/>
      <c r="AT103" s="310"/>
      <c r="AU103" s="309"/>
      <c r="AV103" s="310"/>
      <c r="AW103" s="309"/>
      <c r="AX103" s="310"/>
      <c r="AY103" s="309"/>
      <c r="AZ103" s="310"/>
      <c r="BA103" s="309"/>
      <c r="BB103" s="310"/>
      <c r="BC103" s="309"/>
      <c r="BD103" s="310"/>
      <c r="BE103" s="309"/>
      <c r="BF103" s="310"/>
      <c r="BG103" s="309">
        <v>1</v>
      </c>
      <c r="BH103" s="310"/>
      <c r="BI103" s="309"/>
      <c r="BJ103" s="310"/>
      <c r="BK103" s="309"/>
      <c r="BL103" s="310"/>
      <c r="BM103" s="309"/>
      <c r="BN103" s="310"/>
      <c r="BO103" s="309"/>
      <c r="BP103" s="310"/>
      <c r="BQ103" s="311"/>
    </row>
    <row r="104" spans="1:69" ht="13.5">
      <c r="A104" s="267">
        <f t="shared" si="8"/>
        <v>89</v>
      </c>
      <c r="B104" s="305" t="s">
        <v>1304</v>
      </c>
      <c r="D104" s="306">
        <f t="shared" si="6"/>
        <v>1</v>
      </c>
      <c r="E104" s="351"/>
      <c r="F104" s="300">
        <f t="shared" si="7"/>
        <v>0</v>
      </c>
      <c r="H104" s="308">
        <v>1</v>
      </c>
      <c r="I104" s="309"/>
      <c r="J104" s="310"/>
      <c r="K104" s="309"/>
      <c r="L104" s="310"/>
      <c r="M104" s="309"/>
      <c r="N104" s="310"/>
      <c r="O104" s="309"/>
      <c r="P104" s="310"/>
      <c r="Q104" s="309"/>
      <c r="R104" s="310"/>
      <c r="S104" s="309"/>
      <c r="T104" s="310"/>
      <c r="U104" s="309"/>
      <c r="V104" s="310"/>
      <c r="W104" s="309"/>
      <c r="X104" s="310"/>
      <c r="Y104" s="309"/>
      <c r="Z104" s="310"/>
      <c r="AA104" s="309"/>
      <c r="AB104" s="310"/>
      <c r="AC104" s="309"/>
      <c r="AD104" s="310"/>
      <c r="AE104" s="309"/>
      <c r="AF104" s="310"/>
      <c r="AG104" s="309"/>
      <c r="AH104" s="310"/>
      <c r="AI104" s="309"/>
      <c r="AJ104" s="310"/>
      <c r="AK104" s="309"/>
      <c r="AL104" s="310"/>
      <c r="AM104" s="309"/>
      <c r="AN104" s="310"/>
      <c r="AO104" s="309"/>
      <c r="AP104" s="310"/>
      <c r="AQ104" s="309"/>
      <c r="AR104" s="310"/>
      <c r="AS104" s="309"/>
      <c r="AT104" s="310"/>
      <c r="AU104" s="309"/>
      <c r="AV104" s="310"/>
      <c r="AW104" s="309"/>
      <c r="AX104" s="310"/>
      <c r="AY104" s="309"/>
      <c r="AZ104" s="310"/>
      <c r="BA104" s="309"/>
      <c r="BB104" s="310"/>
      <c r="BC104" s="309"/>
      <c r="BD104" s="310"/>
      <c r="BE104" s="309"/>
      <c r="BF104" s="310"/>
      <c r="BG104" s="309"/>
      <c r="BH104" s="310"/>
      <c r="BI104" s="309"/>
      <c r="BJ104" s="310"/>
      <c r="BK104" s="309"/>
      <c r="BL104" s="310"/>
      <c r="BM104" s="309"/>
      <c r="BN104" s="310"/>
      <c r="BO104" s="309"/>
      <c r="BP104" s="310"/>
      <c r="BQ104" s="311"/>
    </row>
    <row r="105" spans="1:69" ht="13.5">
      <c r="A105" s="267">
        <f t="shared" si="8"/>
        <v>90</v>
      </c>
      <c r="B105" s="305" t="s">
        <v>1305</v>
      </c>
      <c r="D105" s="306">
        <f t="shared" si="6"/>
        <v>1</v>
      </c>
      <c r="E105" s="351"/>
      <c r="F105" s="300">
        <f t="shared" si="7"/>
        <v>0</v>
      </c>
      <c r="H105" s="308"/>
      <c r="I105" s="309"/>
      <c r="J105" s="310"/>
      <c r="K105" s="309"/>
      <c r="L105" s="310"/>
      <c r="M105" s="309"/>
      <c r="N105" s="310"/>
      <c r="O105" s="309"/>
      <c r="P105" s="310"/>
      <c r="Q105" s="309"/>
      <c r="R105" s="310"/>
      <c r="S105" s="309"/>
      <c r="T105" s="310"/>
      <c r="U105" s="309"/>
      <c r="V105" s="310"/>
      <c r="W105" s="309"/>
      <c r="X105" s="310"/>
      <c r="Y105" s="309"/>
      <c r="Z105" s="310"/>
      <c r="AA105" s="309"/>
      <c r="AB105" s="310"/>
      <c r="AC105" s="309"/>
      <c r="AD105" s="310"/>
      <c r="AE105" s="309"/>
      <c r="AF105" s="310"/>
      <c r="AG105" s="309"/>
      <c r="AH105" s="310"/>
      <c r="AI105" s="309"/>
      <c r="AJ105" s="310"/>
      <c r="AK105" s="309"/>
      <c r="AL105" s="310"/>
      <c r="AM105" s="309"/>
      <c r="AN105" s="310"/>
      <c r="AO105" s="309">
        <v>1</v>
      </c>
      <c r="AP105" s="310"/>
      <c r="AQ105" s="309"/>
      <c r="AR105" s="310"/>
      <c r="AS105" s="309"/>
      <c r="AT105" s="310"/>
      <c r="AU105" s="309"/>
      <c r="AV105" s="310"/>
      <c r="AW105" s="309"/>
      <c r="AX105" s="310"/>
      <c r="AY105" s="309"/>
      <c r="AZ105" s="310"/>
      <c r="BA105" s="309"/>
      <c r="BB105" s="310"/>
      <c r="BC105" s="309"/>
      <c r="BD105" s="310"/>
      <c r="BE105" s="309"/>
      <c r="BF105" s="310"/>
      <c r="BG105" s="309"/>
      <c r="BH105" s="310"/>
      <c r="BI105" s="309"/>
      <c r="BJ105" s="310"/>
      <c r="BK105" s="309"/>
      <c r="BL105" s="310"/>
      <c r="BM105" s="309"/>
      <c r="BN105" s="310"/>
      <c r="BO105" s="309"/>
      <c r="BP105" s="310"/>
      <c r="BQ105" s="311"/>
    </row>
    <row r="106" spans="1:69" ht="13.5">
      <c r="A106" s="267">
        <f t="shared" si="8"/>
        <v>91</v>
      </c>
      <c r="B106" s="305" t="s">
        <v>1306</v>
      </c>
      <c r="D106" s="306">
        <f t="shared" si="6"/>
        <v>1</v>
      </c>
      <c r="E106" s="351"/>
      <c r="F106" s="300">
        <f t="shared" si="7"/>
        <v>0</v>
      </c>
      <c r="H106" s="308">
        <v>1</v>
      </c>
      <c r="I106" s="309"/>
      <c r="J106" s="310"/>
      <c r="K106" s="309"/>
      <c r="L106" s="310"/>
      <c r="M106" s="309"/>
      <c r="N106" s="310"/>
      <c r="O106" s="309"/>
      <c r="P106" s="310"/>
      <c r="Q106" s="309"/>
      <c r="R106" s="310"/>
      <c r="S106" s="309"/>
      <c r="T106" s="310"/>
      <c r="U106" s="309"/>
      <c r="V106" s="310"/>
      <c r="W106" s="309"/>
      <c r="X106" s="310"/>
      <c r="Y106" s="309"/>
      <c r="Z106" s="310"/>
      <c r="AA106" s="309"/>
      <c r="AB106" s="310"/>
      <c r="AC106" s="309"/>
      <c r="AD106" s="310"/>
      <c r="AE106" s="309"/>
      <c r="AF106" s="310"/>
      <c r="AG106" s="309"/>
      <c r="AH106" s="310"/>
      <c r="AI106" s="309"/>
      <c r="AJ106" s="310"/>
      <c r="AK106" s="309"/>
      <c r="AL106" s="310"/>
      <c r="AM106" s="309"/>
      <c r="AN106" s="310"/>
      <c r="AO106" s="309"/>
      <c r="AP106" s="310"/>
      <c r="AQ106" s="309"/>
      <c r="AR106" s="310"/>
      <c r="AS106" s="309"/>
      <c r="AT106" s="310"/>
      <c r="AU106" s="309"/>
      <c r="AV106" s="310"/>
      <c r="AW106" s="309"/>
      <c r="AX106" s="310"/>
      <c r="AY106" s="309"/>
      <c r="AZ106" s="310"/>
      <c r="BA106" s="309"/>
      <c r="BB106" s="310"/>
      <c r="BC106" s="309"/>
      <c r="BD106" s="310"/>
      <c r="BE106" s="309"/>
      <c r="BF106" s="310"/>
      <c r="BG106" s="309"/>
      <c r="BH106" s="310"/>
      <c r="BI106" s="309"/>
      <c r="BJ106" s="310"/>
      <c r="BK106" s="309"/>
      <c r="BL106" s="310"/>
      <c r="BM106" s="309"/>
      <c r="BN106" s="310"/>
      <c r="BO106" s="309"/>
      <c r="BP106" s="310"/>
      <c r="BQ106" s="311"/>
    </row>
    <row r="107" spans="1:69" ht="13.5">
      <c r="A107" s="267">
        <f t="shared" si="8"/>
        <v>92</v>
      </c>
      <c r="B107" s="305" t="s">
        <v>1307</v>
      </c>
      <c r="D107" s="306">
        <f t="shared" si="6"/>
        <v>2</v>
      </c>
      <c r="E107" s="351"/>
      <c r="F107" s="300">
        <f t="shared" si="7"/>
        <v>0</v>
      </c>
      <c r="H107" s="308">
        <v>2</v>
      </c>
      <c r="I107" s="309"/>
      <c r="J107" s="310"/>
      <c r="K107" s="309"/>
      <c r="L107" s="310"/>
      <c r="M107" s="309"/>
      <c r="N107" s="310"/>
      <c r="O107" s="309"/>
      <c r="P107" s="310"/>
      <c r="Q107" s="309"/>
      <c r="R107" s="310"/>
      <c r="S107" s="309"/>
      <c r="T107" s="310"/>
      <c r="U107" s="309"/>
      <c r="V107" s="310"/>
      <c r="W107" s="309"/>
      <c r="X107" s="310"/>
      <c r="Y107" s="309"/>
      <c r="Z107" s="310"/>
      <c r="AA107" s="309"/>
      <c r="AB107" s="310"/>
      <c r="AC107" s="309"/>
      <c r="AD107" s="310"/>
      <c r="AE107" s="309"/>
      <c r="AF107" s="310"/>
      <c r="AG107" s="309"/>
      <c r="AH107" s="310"/>
      <c r="AI107" s="309"/>
      <c r="AJ107" s="310"/>
      <c r="AK107" s="309"/>
      <c r="AL107" s="310"/>
      <c r="AM107" s="309"/>
      <c r="AN107" s="310"/>
      <c r="AO107" s="309"/>
      <c r="AP107" s="310"/>
      <c r="AQ107" s="309"/>
      <c r="AR107" s="310"/>
      <c r="AS107" s="309"/>
      <c r="AT107" s="310"/>
      <c r="AU107" s="309"/>
      <c r="AV107" s="310"/>
      <c r="AW107" s="309"/>
      <c r="AX107" s="310"/>
      <c r="AY107" s="309"/>
      <c r="AZ107" s="310"/>
      <c r="BA107" s="309"/>
      <c r="BB107" s="310"/>
      <c r="BC107" s="309"/>
      <c r="BD107" s="310"/>
      <c r="BE107" s="309"/>
      <c r="BF107" s="310"/>
      <c r="BG107" s="309"/>
      <c r="BH107" s="310"/>
      <c r="BI107" s="309"/>
      <c r="BJ107" s="310"/>
      <c r="BK107" s="309"/>
      <c r="BL107" s="310"/>
      <c r="BM107" s="309"/>
      <c r="BN107" s="310"/>
      <c r="BO107" s="309"/>
      <c r="BP107" s="310"/>
      <c r="BQ107" s="311"/>
    </row>
    <row r="108" spans="1:69" ht="13.5">
      <c r="A108" s="267">
        <f t="shared" si="8"/>
        <v>93</v>
      </c>
      <c r="B108" s="305" t="s">
        <v>1308</v>
      </c>
      <c r="D108" s="306">
        <f t="shared" si="6"/>
        <v>200.6</v>
      </c>
      <c r="E108" s="351"/>
      <c r="F108" s="300">
        <f t="shared" si="7"/>
        <v>0</v>
      </c>
      <c r="H108" s="308">
        <v>4.8</v>
      </c>
      <c r="I108" s="309">
        <v>16.6</v>
      </c>
      <c r="J108" s="310">
        <v>7.2</v>
      </c>
      <c r="K108" s="309"/>
      <c r="L108" s="310">
        <v>2.4</v>
      </c>
      <c r="M108" s="309">
        <v>4.8</v>
      </c>
      <c r="N108" s="310">
        <v>3.6</v>
      </c>
      <c r="O108" s="309">
        <v>6</v>
      </c>
      <c r="P108" s="310">
        <v>6</v>
      </c>
      <c r="Q108" s="309"/>
      <c r="R108" s="310"/>
      <c r="S108" s="309"/>
      <c r="T108" s="310">
        <v>3.6</v>
      </c>
      <c r="U108" s="309"/>
      <c r="V108" s="310"/>
      <c r="W108" s="309"/>
      <c r="X108" s="310"/>
      <c r="Y108" s="309"/>
      <c r="Z108" s="310">
        <v>2.4</v>
      </c>
      <c r="AA108" s="309">
        <v>3.6</v>
      </c>
      <c r="AB108" s="310">
        <v>6</v>
      </c>
      <c r="AC108" s="309">
        <v>4.8</v>
      </c>
      <c r="AD108" s="310">
        <v>14.4</v>
      </c>
      <c r="AE108" s="309"/>
      <c r="AF108" s="310"/>
      <c r="AG108" s="309">
        <v>3.6</v>
      </c>
      <c r="AH108" s="310">
        <v>2.4</v>
      </c>
      <c r="AI108" s="309">
        <v>4.8</v>
      </c>
      <c r="AJ108" s="310">
        <v>2.4</v>
      </c>
      <c r="AK108" s="309">
        <v>2.4</v>
      </c>
      <c r="AL108" s="310">
        <v>3.6</v>
      </c>
      <c r="AM108" s="309">
        <v>6.2</v>
      </c>
      <c r="AN108" s="310"/>
      <c r="AO108" s="309">
        <v>3.6</v>
      </c>
      <c r="AP108" s="310">
        <v>3.6</v>
      </c>
      <c r="AQ108" s="309">
        <v>2.4</v>
      </c>
      <c r="AR108" s="310">
        <v>2.4</v>
      </c>
      <c r="AS108" s="309"/>
      <c r="AT108" s="310"/>
      <c r="AU108" s="309">
        <v>3.6</v>
      </c>
      <c r="AV108" s="310">
        <v>6</v>
      </c>
      <c r="AW108" s="309">
        <v>14.4</v>
      </c>
      <c r="AX108" s="310"/>
      <c r="AY108" s="309">
        <v>2.4</v>
      </c>
      <c r="AZ108" s="310"/>
      <c r="BA108" s="309"/>
      <c r="BB108" s="310">
        <v>2.4</v>
      </c>
      <c r="BC108" s="309">
        <v>3.6</v>
      </c>
      <c r="BD108" s="310">
        <v>6</v>
      </c>
      <c r="BE108" s="309">
        <v>3.6</v>
      </c>
      <c r="BF108" s="310">
        <v>4.8</v>
      </c>
      <c r="BG108" s="309"/>
      <c r="BH108" s="310"/>
      <c r="BI108" s="309">
        <v>3.6</v>
      </c>
      <c r="BJ108" s="310"/>
      <c r="BK108" s="309"/>
      <c r="BL108" s="310">
        <v>3.6</v>
      </c>
      <c r="BM108" s="309">
        <v>14.4</v>
      </c>
      <c r="BN108" s="310">
        <v>2.4</v>
      </c>
      <c r="BO108" s="309"/>
      <c r="BP108" s="310">
        <v>2.6</v>
      </c>
      <c r="BQ108" s="311">
        <v>3.6</v>
      </c>
    </row>
    <row r="109" spans="1:69" ht="13.5">
      <c r="A109" s="267">
        <f t="shared" si="8"/>
        <v>94</v>
      </c>
      <c r="B109" s="305" t="s">
        <v>1309</v>
      </c>
      <c r="D109" s="306">
        <f t="shared" si="6"/>
        <v>32.4</v>
      </c>
      <c r="E109" s="351"/>
      <c r="F109" s="300">
        <f t="shared" si="7"/>
        <v>0</v>
      </c>
      <c r="H109" s="308"/>
      <c r="I109" s="309"/>
      <c r="J109" s="310"/>
      <c r="K109" s="309"/>
      <c r="L109" s="310"/>
      <c r="M109" s="309"/>
      <c r="N109" s="310"/>
      <c r="O109" s="309"/>
      <c r="P109" s="310"/>
      <c r="Q109" s="309">
        <v>16.8</v>
      </c>
      <c r="R109" s="310">
        <v>9.6</v>
      </c>
      <c r="S109" s="309">
        <v>6</v>
      </c>
      <c r="T109" s="310"/>
      <c r="U109" s="309"/>
      <c r="V109" s="310"/>
      <c r="W109" s="309"/>
      <c r="X109" s="310"/>
      <c r="Y109" s="309"/>
      <c r="Z109" s="310"/>
      <c r="AA109" s="309"/>
      <c r="AB109" s="310"/>
      <c r="AC109" s="309"/>
      <c r="AD109" s="310"/>
      <c r="AE109" s="309"/>
      <c r="AF109" s="310"/>
      <c r="AG109" s="309"/>
      <c r="AH109" s="310"/>
      <c r="AI109" s="309"/>
      <c r="AJ109" s="310"/>
      <c r="AK109" s="309"/>
      <c r="AL109" s="310"/>
      <c r="AM109" s="309"/>
      <c r="AN109" s="310"/>
      <c r="AO109" s="309"/>
      <c r="AP109" s="310"/>
      <c r="AQ109" s="309"/>
      <c r="AR109" s="310"/>
      <c r="AS109" s="309"/>
      <c r="AT109" s="310"/>
      <c r="AU109" s="309"/>
      <c r="AV109" s="310"/>
      <c r="AW109" s="309"/>
      <c r="AX109" s="310"/>
      <c r="AY109" s="309"/>
      <c r="AZ109" s="310"/>
      <c r="BA109" s="309"/>
      <c r="BB109" s="310"/>
      <c r="BC109" s="309"/>
      <c r="BD109" s="310"/>
      <c r="BE109" s="309"/>
      <c r="BF109" s="310"/>
      <c r="BG109" s="309"/>
      <c r="BH109" s="310"/>
      <c r="BI109" s="309"/>
      <c r="BJ109" s="310"/>
      <c r="BK109" s="309"/>
      <c r="BL109" s="310"/>
      <c r="BM109" s="309"/>
      <c r="BN109" s="310"/>
      <c r="BO109" s="309"/>
      <c r="BP109" s="310"/>
      <c r="BQ109" s="311"/>
    </row>
    <row r="110" spans="1:69" ht="13.5">
      <c r="A110" s="267">
        <f t="shared" si="8"/>
        <v>95</v>
      </c>
      <c r="B110" s="305" t="s">
        <v>1310</v>
      </c>
      <c r="D110" s="306">
        <f t="shared" si="6"/>
        <v>13.8</v>
      </c>
      <c r="E110" s="351"/>
      <c r="F110" s="300">
        <f t="shared" si="7"/>
        <v>0</v>
      </c>
      <c r="H110" s="308"/>
      <c r="I110" s="309"/>
      <c r="J110" s="310"/>
      <c r="K110" s="309"/>
      <c r="L110" s="310"/>
      <c r="M110" s="309"/>
      <c r="N110" s="310"/>
      <c r="O110" s="309"/>
      <c r="P110" s="310"/>
      <c r="Q110" s="309"/>
      <c r="R110" s="310"/>
      <c r="S110" s="309"/>
      <c r="T110" s="310"/>
      <c r="U110" s="309"/>
      <c r="V110" s="310">
        <v>1.2</v>
      </c>
      <c r="W110" s="309">
        <v>3.6</v>
      </c>
      <c r="X110" s="310">
        <v>3.6</v>
      </c>
      <c r="Y110" s="309">
        <v>2.4</v>
      </c>
      <c r="Z110" s="310"/>
      <c r="AA110" s="309"/>
      <c r="AB110" s="310"/>
      <c r="AC110" s="309"/>
      <c r="AD110" s="310"/>
      <c r="AE110" s="309"/>
      <c r="AF110" s="310"/>
      <c r="AG110" s="309"/>
      <c r="AH110" s="310"/>
      <c r="AI110" s="309"/>
      <c r="AJ110" s="310"/>
      <c r="AK110" s="309"/>
      <c r="AL110" s="310"/>
      <c r="AM110" s="309"/>
      <c r="AN110" s="310"/>
      <c r="AO110" s="309"/>
      <c r="AP110" s="310"/>
      <c r="AQ110" s="309"/>
      <c r="AR110" s="310"/>
      <c r="AS110" s="309">
        <v>3</v>
      </c>
      <c r="AT110" s="310"/>
      <c r="AU110" s="309"/>
      <c r="AV110" s="310"/>
      <c r="AW110" s="309"/>
      <c r="AX110" s="310"/>
      <c r="AY110" s="309"/>
      <c r="AZ110" s="310"/>
      <c r="BA110" s="309"/>
      <c r="BB110" s="310"/>
      <c r="BC110" s="309"/>
      <c r="BD110" s="310"/>
      <c r="BE110" s="309"/>
      <c r="BF110" s="310"/>
      <c r="BG110" s="309"/>
      <c r="BH110" s="310"/>
      <c r="BI110" s="309"/>
      <c r="BJ110" s="310"/>
      <c r="BK110" s="309"/>
      <c r="BL110" s="310"/>
      <c r="BM110" s="309"/>
      <c r="BN110" s="310"/>
      <c r="BO110" s="309"/>
      <c r="BP110" s="310"/>
      <c r="BQ110" s="311"/>
    </row>
    <row r="111" spans="1:69" ht="13.5">
      <c r="A111" s="267">
        <f t="shared" si="8"/>
        <v>96</v>
      </c>
      <c r="B111" s="305" t="s">
        <v>1311</v>
      </c>
      <c r="D111" s="306">
        <f t="shared" si="6"/>
        <v>1</v>
      </c>
      <c r="E111" s="351"/>
      <c r="F111" s="300">
        <f t="shared" si="7"/>
        <v>0</v>
      </c>
      <c r="H111" s="308"/>
      <c r="I111" s="309"/>
      <c r="J111" s="310"/>
      <c r="K111" s="309"/>
      <c r="L111" s="310"/>
      <c r="M111" s="309"/>
      <c r="N111" s="310"/>
      <c r="O111" s="309"/>
      <c r="P111" s="310"/>
      <c r="Q111" s="309"/>
      <c r="R111" s="310"/>
      <c r="S111" s="309"/>
      <c r="T111" s="310"/>
      <c r="U111" s="309"/>
      <c r="V111" s="310"/>
      <c r="W111" s="309"/>
      <c r="X111" s="310"/>
      <c r="Y111" s="309">
        <v>1</v>
      </c>
      <c r="Z111" s="310"/>
      <c r="AA111" s="309"/>
      <c r="AB111" s="310"/>
      <c r="AC111" s="309"/>
      <c r="AD111" s="310"/>
      <c r="AE111" s="309"/>
      <c r="AF111" s="310"/>
      <c r="AG111" s="309"/>
      <c r="AH111" s="310"/>
      <c r="AI111" s="309"/>
      <c r="AJ111" s="310"/>
      <c r="AK111" s="309"/>
      <c r="AL111" s="310"/>
      <c r="AM111" s="309"/>
      <c r="AN111" s="310"/>
      <c r="AO111" s="309"/>
      <c r="AP111" s="310"/>
      <c r="AQ111" s="309"/>
      <c r="AR111" s="310"/>
      <c r="AS111" s="309"/>
      <c r="AT111" s="310"/>
      <c r="AU111" s="309"/>
      <c r="AV111" s="310"/>
      <c r="AW111" s="309"/>
      <c r="AX111" s="310"/>
      <c r="AY111" s="309"/>
      <c r="AZ111" s="310"/>
      <c r="BA111" s="309"/>
      <c r="BB111" s="310"/>
      <c r="BC111" s="309"/>
      <c r="BD111" s="310"/>
      <c r="BE111" s="309"/>
      <c r="BF111" s="310"/>
      <c r="BG111" s="309"/>
      <c r="BH111" s="310"/>
      <c r="BI111" s="309"/>
      <c r="BJ111" s="310"/>
      <c r="BK111" s="309"/>
      <c r="BL111" s="310"/>
      <c r="BM111" s="309"/>
      <c r="BN111" s="310"/>
      <c r="BO111" s="309"/>
      <c r="BP111" s="310"/>
      <c r="BQ111" s="311"/>
    </row>
    <row r="112" spans="1:69" ht="13.5">
      <c r="A112" s="267">
        <f t="shared" si="8"/>
        <v>97</v>
      </c>
      <c r="B112" s="305" t="s">
        <v>1312</v>
      </c>
      <c r="D112" s="306">
        <f t="shared" si="6"/>
        <v>1</v>
      </c>
      <c r="E112" s="351"/>
      <c r="F112" s="300">
        <f t="shared" si="7"/>
        <v>0</v>
      </c>
      <c r="H112" s="308"/>
      <c r="I112" s="309"/>
      <c r="J112" s="310"/>
      <c r="K112" s="309"/>
      <c r="L112" s="310"/>
      <c r="M112" s="309"/>
      <c r="N112" s="310"/>
      <c r="O112" s="309"/>
      <c r="P112" s="310"/>
      <c r="Q112" s="309"/>
      <c r="R112" s="310"/>
      <c r="S112" s="309"/>
      <c r="T112" s="310"/>
      <c r="U112" s="309"/>
      <c r="V112" s="310"/>
      <c r="W112" s="309"/>
      <c r="X112" s="310"/>
      <c r="Y112" s="309"/>
      <c r="Z112" s="310"/>
      <c r="AA112" s="309"/>
      <c r="AB112" s="310">
        <v>1</v>
      </c>
      <c r="AC112" s="309"/>
      <c r="AD112" s="310"/>
      <c r="AE112" s="309"/>
      <c r="AF112" s="310"/>
      <c r="AG112" s="309"/>
      <c r="AH112" s="310"/>
      <c r="AI112" s="309"/>
      <c r="AJ112" s="310"/>
      <c r="AK112" s="309"/>
      <c r="AL112" s="310"/>
      <c r="AM112" s="309"/>
      <c r="AN112" s="310"/>
      <c r="AO112" s="309"/>
      <c r="AP112" s="310"/>
      <c r="AQ112" s="309"/>
      <c r="AR112" s="310"/>
      <c r="AS112" s="309"/>
      <c r="AT112" s="310"/>
      <c r="AU112" s="309"/>
      <c r="AV112" s="310"/>
      <c r="AW112" s="309"/>
      <c r="AX112" s="310"/>
      <c r="AY112" s="309"/>
      <c r="AZ112" s="310"/>
      <c r="BA112" s="309"/>
      <c r="BB112" s="310"/>
      <c r="BC112" s="309"/>
      <c r="BD112" s="310"/>
      <c r="BE112" s="309"/>
      <c r="BF112" s="310"/>
      <c r="BG112" s="309"/>
      <c r="BH112" s="310"/>
      <c r="BI112" s="309"/>
      <c r="BJ112" s="310"/>
      <c r="BK112" s="309"/>
      <c r="BL112" s="310"/>
      <c r="BM112" s="309"/>
      <c r="BN112" s="310"/>
      <c r="BO112" s="309"/>
      <c r="BP112" s="310"/>
      <c r="BQ112" s="311"/>
    </row>
    <row r="113" spans="1:69" ht="13.5">
      <c r="A113" s="267">
        <f t="shared" si="8"/>
        <v>98</v>
      </c>
      <c r="B113" s="305" t="s">
        <v>1313</v>
      </c>
      <c r="D113" s="306">
        <f t="shared" si="6"/>
        <v>1</v>
      </c>
      <c r="E113" s="351"/>
      <c r="F113" s="300">
        <f t="shared" si="7"/>
        <v>0</v>
      </c>
      <c r="H113" s="308"/>
      <c r="I113" s="309">
        <v>1</v>
      </c>
      <c r="J113" s="310"/>
      <c r="K113" s="309"/>
      <c r="L113" s="310"/>
      <c r="M113" s="309"/>
      <c r="N113" s="310"/>
      <c r="O113" s="309"/>
      <c r="P113" s="310"/>
      <c r="Q113" s="309"/>
      <c r="R113" s="310"/>
      <c r="S113" s="309"/>
      <c r="T113" s="310"/>
      <c r="U113" s="309"/>
      <c r="V113" s="310"/>
      <c r="W113" s="309"/>
      <c r="X113" s="310"/>
      <c r="Y113" s="309"/>
      <c r="Z113" s="310"/>
      <c r="AA113" s="309"/>
      <c r="AB113" s="310"/>
      <c r="AC113" s="309"/>
      <c r="AD113" s="310"/>
      <c r="AE113" s="309"/>
      <c r="AF113" s="310"/>
      <c r="AG113" s="309"/>
      <c r="AH113" s="310"/>
      <c r="AI113" s="309"/>
      <c r="AJ113" s="310"/>
      <c r="AK113" s="309"/>
      <c r="AL113" s="310"/>
      <c r="AM113" s="309"/>
      <c r="AN113" s="310"/>
      <c r="AO113" s="309"/>
      <c r="AP113" s="310"/>
      <c r="AQ113" s="309"/>
      <c r="AR113" s="310"/>
      <c r="AS113" s="309"/>
      <c r="AT113" s="310"/>
      <c r="AU113" s="309"/>
      <c r="AV113" s="310"/>
      <c r="AW113" s="309"/>
      <c r="AX113" s="310"/>
      <c r="AY113" s="309"/>
      <c r="AZ113" s="310"/>
      <c r="BA113" s="309"/>
      <c r="BB113" s="310"/>
      <c r="BC113" s="309"/>
      <c r="BD113" s="310"/>
      <c r="BE113" s="309"/>
      <c r="BF113" s="310"/>
      <c r="BG113" s="309"/>
      <c r="BH113" s="310"/>
      <c r="BI113" s="309"/>
      <c r="BJ113" s="310"/>
      <c r="BK113" s="309"/>
      <c r="BL113" s="310"/>
      <c r="BM113" s="309"/>
      <c r="BN113" s="310"/>
      <c r="BO113" s="309"/>
      <c r="BP113" s="310"/>
      <c r="BQ113" s="311"/>
    </row>
    <row r="114" spans="1:69" ht="13.5">
      <c r="A114" s="267">
        <f t="shared" si="8"/>
        <v>99</v>
      </c>
      <c r="B114" s="305" t="s">
        <v>1314</v>
      </c>
      <c r="D114" s="306">
        <f t="shared" si="6"/>
        <v>1</v>
      </c>
      <c r="E114" s="351"/>
      <c r="F114" s="300">
        <f t="shared" si="7"/>
        <v>0</v>
      </c>
      <c r="H114" s="308"/>
      <c r="I114" s="309">
        <v>1</v>
      </c>
      <c r="J114" s="310"/>
      <c r="K114" s="309"/>
      <c r="L114" s="310"/>
      <c r="M114" s="309"/>
      <c r="N114" s="310"/>
      <c r="O114" s="309"/>
      <c r="P114" s="310"/>
      <c r="Q114" s="309"/>
      <c r="R114" s="310"/>
      <c r="S114" s="309"/>
      <c r="T114" s="310"/>
      <c r="U114" s="309"/>
      <c r="V114" s="310"/>
      <c r="W114" s="309"/>
      <c r="X114" s="310"/>
      <c r="Y114" s="309"/>
      <c r="Z114" s="310"/>
      <c r="AA114" s="309"/>
      <c r="AB114" s="310"/>
      <c r="AC114" s="309"/>
      <c r="AD114" s="310"/>
      <c r="AE114" s="309"/>
      <c r="AF114" s="310"/>
      <c r="AG114" s="309"/>
      <c r="AH114" s="310"/>
      <c r="AI114" s="309"/>
      <c r="AJ114" s="310"/>
      <c r="AK114" s="309"/>
      <c r="AL114" s="310"/>
      <c r="AM114" s="309"/>
      <c r="AN114" s="310"/>
      <c r="AO114" s="309"/>
      <c r="AP114" s="310"/>
      <c r="AQ114" s="309"/>
      <c r="AR114" s="310"/>
      <c r="AS114" s="309"/>
      <c r="AT114" s="310"/>
      <c r="AU114" s="309"/>
      <c r="AV114" s="310"/>
      <c r="AW114" s="309"/>
      <c r="AX114" s="310"/>
      <c r="AY114" s="309"/>
      <c r="AZ114" s="310"/>
      <c r="BA114" s="309"/>
      <c r="BB114" s="310"/>
      <c r="BC114" s="309"/>
      <c r="BD114" s="310"/>
      <c r="BE114" s="309"/>
      <c r="BF114" s="310"/>
      <c r="BG114" s="309"/>
      <c r="BH114" s="310"/>
      <c r="BI114" s="309"/>
      <c r="BJ114" s="310"/>
      <c r="BK114" s="309"/>
      <c r="BL114" s="310"/>
      <c r="BM114" s="309"/>
      <c r="BN114" s="310"/>
      <c r="BO114" s="309"/>
      <c r="BP114" s="310"/>
      <c r="BQ114" s="311"/>
    </row>
    <row r="115" spans="1:69" ht="13.5">
      <c r="A115" s="267">
        <f t="shared" si="8"/>
        <v>100</v>
      </c>
      <c r="B115" s="305" t="s">
        <v>1315</v>
      </c>
      <c r="D115" s="306">
        <f t="shared" si="6"/>
        <v>1</v>
      </c>
      <c r="E115" s="351"/>
      <c r="F115" s="300">
        <f t="shared" si="7"/>
        <v>0</v>
      </c>
      <c r="H115" s="308"/>
      <c r="I115" s="309"/>
      <c r="J115" s="310"/>
      <c r="K115" s="309"/>
      <c r="L115" s="310"/>
      <c r="M115" s="309"/>
      <c r="N115" s="310"/>
      <c r="O115" s="309"/>
      <c r="P115" s="310"/>
      <c r="Q115" s="309"/>
      <c r="R115" s="310"/>
      <c r="S115" s="309"/>
      <c r="T115" s="310"/>
      <c r="U115" s="309"/>
      <c r="V115" s="310"/>
      <c r="W115" s="309"/>
      <c r="X115" s="310"/>
      <c r="Y115" s="309"/>
      <c r="Z115" s="310"/>
      <c r="AA115" s="309"/>
      <c r="AB115" s="310"/>
      <c r="AC115" s="309"/>
      <c r="AD115" s="310"/>
      <c r="AE115" s="309"/>
      <c r="AF115" s="310"/>
      <c r="AG115" s="309"/>
      <c r="AH115" s="310"/>
      <c r="AI115" s="309"/>
      <c r="AJ115" s="310"/>
      <c r="AK115" s="309"/>
      <c r="AL115" s="310"/>
      <c r="AM115" s="309"/>
      <c r="AN115" s="310"/>
      <c r="AO115" s="309"/>
      <c r="AP115" s="310"/>
      <c r="AQ115" s="309"/>
      <c r="AR115" s="310"/>
      <c r="AS115" s="309"/>
      <c r="AT115" s="310"/>
      <c r="AU115" s="309"/>
      <c r="AV115" s="310"/>
      <c r="AW115" s="309"/>
      <c r="AX115" s="310"/>
      <c r="AY115" s="309"/>
      <c r="AZ115" s="310"/>
      <c r="BA115" s="309"/>
      <c r="BB115" s="310"/>
      <c r="BC115" s="309"/>
      <c r="BD115" s="310"/>
      <c r="BE115" s="309"/>
      <c r="BF115" s="310"/>
      <c r="BG115" s="309"/>
      <c r="BH115" s="310">
        <v>1</v>
      </c>
      <c r="BI115" s="309"/>
      <c r="BJ115" s="310"/>
      <c r="BK115" s="309"/>
      <c r="BL115" s="310"/>
      <c r="BM115" s="309"/>
      <c r="BN115" s="310"/>
      <c r="BO115" s="309"/>
      <c r="BP115" s="310"/>
      <c r="BQ115" s="311"/>
    </row>
    <row r="116" spans="1:69" ht="13.5">
      <c r="A116" s="267">
        <f t="shared" si="8"/>
        <v>101</v>
      </c>
      <c r="B116" s="305" t="s">
        <v>1316</v>
      </c>
      <c r="D116" s="306">
        <f t="shared" si="6"/>
        <v>1</v>
      </c>
      <c r="E116" s="351"/>
      <c r="F116" s="300">
        <f t="shared" si="7"/>
        <v>0</v>
      </c>
      <c r="H116" s="308"/>
      <c r="I116" s="309"/>
      <c r="J116" s="310">
        <v>1</v>
      </c>
      <c r="K116" s="309"/>
      <c r="L116" s="310"/>
      <c r="M116" s="309"/>
      <c r="N116" s="310"/>
      <c r="O116" s="309"/>
      <c r="P116" s="310"/>
      <c r="Q116" s="309"/>
      <c r="R116" s="310"/>
      <c r="S116" s="309"/>
      <c r="T116" s="310"/>
      <c r="U116" s="309"/>
      <c r="V116" s="310"/>
      <c r="W116" s="309"/>
      <c r="X116" s="310"/>
      <c r="Y116" s="309"/>
      <c r="Z116" s="310"/>
      <c r="AA116" s="309"/>
      <c r="AB116" s="310"/>
      <c r="AC116" s="309"/>
      <c r="AD116" s="310"/>
      <c r="AE116" s="309"/>
      <c r="AF116" s="310"/>
      <c r="AG116" s="309"/>
      <c r="AH116" s="310"/>
      <c r="AI116" s="309"/>
      <c r="AJ116" s="310"/>
      <c r="AK116" s="309"/>
      <c r="AL116" s="310"/>
      <c r="AM116" s="309"/>
      <c r="AN116" s="310"/>
      <c r="AO116" s="309"/>
      <c r="AP116" s="310"/>
      <c r="AQ116" s="309"/>
      <c r="AR116" s="310"/>
      <c r="AS116" s="309"/>
      <c r="AT116" s="310"/>
      <c r="AU116" s="309"/>
      <c r="AV116" s="310"/>
      <c r="AW116" s="309"/>
      <c r="AX116" s="310"/>
      <c r="AY116" s="309"/>
      <c r="AZ116" s="310"/>
      <c r="BA116" s="309"/>
      <c r="BB116" s="310"/>
      <c r="BC116" s="309"/>
      <c r="BD116" s="310"/>
      <c r="BE116" s="309"/>
      <c r="BF116" s="310"/>
      <c r="BG116" s="309"/>
      <c r="BH116" s="310"/>
      <c r="BI116" s="309"/>
      <c r="BJ116" s="310"/>
      <c r="BK116" s="309"/>
      <c r="BL116" s="310"/>
      <c r="BM116" s="309"/>
      <c r="BN116" s="310"/>
      <c r="BO116" s="309"/>
      <c r="BP116" s="310"/>
      <c r="BQ116" s="311"/>
    </row>
    <row r="117" spans="1:69" ht="13.5">
      <c r="A117" s="267">
        <f t="shared" si="8"/>
        <v>102</v>
      </c>
      <c r="B117" s="305" t="s">
        <v>1317</v>
      </c>
      <c r="D117" s="306">
        <f t="shared" si="6"/>
        <v>1</v>
      </c>
      <c r="E117" s="351"/>
      <c r="F117" s="300">
        <f t="shared" si="7"/>
        <v>0</v>
      </c>
      <c r="H117" s="308"/>
      <c r="I117" s="309"/>
      <c r="J117" s="310"/>
      <c r="K117" s="309"/>
      <c r="L117" s="310"/>
      <c r="M117" s="309"/>
      <c r="N117" s="310"/>
      <c r="O117" s="309"/>
      <c r="P117" s="310"/>
      <c r="Q117" s="309"/>
      <c r="R117" s="310"/>
      <c r="S117" s="309"/>
      <c r="T117" s="310"/>
      <c r="U117" s="309"/>
      <c r="V117" s="310"/>
      <c r="W117" s="309"/>
      <c r="X117" s="310"/>
      <c r="Y117" s="309"/>
      <c r="Z117" s="310"/>
      <c r="AA117" s="309"/>
      <c r="AB117" s="310"/>
      <c r="AC117" s="309"/>
      <c r="AD117" s="310"/>
      <c r="AE117" s="309"/>
      <c r="AF117" s="310"/>
      <c r="AG117" s="309"/>
      <c r="AH117" s="310"/>
      <c r="AI117" s="309"/>
      <c r="AJ117" s="310"/>
      <c r="AK117" s="309"/>
      <c r="AL117" s="310"/>
      <c r="AM117" s="309"/>
      <c r="AN117" s="310"/>
      <c r="AO117" s="309"/>
      <c r="AP117" s="310"/>
      <c r="AQ117" s="309"/>
      <c r="AR117" s="310"/>
      <c r="AS117" s="309"/>
      <c r="AT117" s="310"/>
      <c r="AU117" s="309"/>
      <c r="AV117" s="310"/>
      <c r="AW117" s="309"/>
      <c r="AX117" s="310"/>
      <c r="AY117" s="309"/>
      <c r="AZ117" s="310"/>
      <c r="BA117" s="309"/>
      <c r="BB117" s="310"/>
      <c r="BC117" s="309"/>
      <c r="BD117" s="310"/>
      <c r="BE117" s="309"/>
      <c r="BF117" s="310"/>
      <c r="BG117" s="309">
        <v>1</v>
      </c>
      <c r="BH117" s="310"/>
      <c r="BI117" s="309"/>
      <c r="BJ117" s="310"/>
      <c r="BK117" s="309"/>
      <c r="BL117" s="310"/>
      <c r="BM117" s="309"/>
      <c r="BN117" s="310"/>
      <c r="BO117" s="309"/>
      <c r="BP117" s="310"/>
      <c r="BQ117" s="311"/>
    </row>
    <row r="118" spans="1:69" ht="13.5">
      <c r="A118" s="267">
        <f t="shared" si="8"/>
        <v>103</v>
      </c>
      <c r="B118" s="305" t="s">
        <v>1318</v>
      </c>
      <c r="D118" s="306">
        <f t="shared" si="6"/>
        <v>1</v>
      </c>
      <c r="E118" s="351"/>
      <c r="F118" s="300">
        <f t="shared" si="7"/>
        <v>0</v>
      </c>
      <c r="H118" s="308"/>
      <c r="I118" s="309"/>
      <c r="J118" s="310"/>
      <c r="K118" s="309">
        <v>1</v>
      </c>
      <c r="L118" s="310"/>
      <c r="M118" s="309"/>
      <c r="N118" s="310"/>
      <c r="O118" s="309"/>
      <c r="P118" s="310"/>
      <c r="Q118" s="309"/>
      <c r="R118" s="310"/>
      <c r="S118" s="309"/>
      <c r="T118" s="310"/>
      <c r="U118" s="309"/>
      <c r="V118" s="310"/>
      <c r="W118" s="309"/>
      <c r="X118" s="310"/>
      <c r="Y118" s="309"/>
      <c r="Z118" s="310"/>
      <c r="AA118" s="309"/>
      <c r="AB118" s="310"/>
      <c r="AC118" s="309"/>
      <c r="AD118" s="310"/>
      <c r="AE118" s="309"/>
      <c r="AF118" s="310"/>
      <c r="AG118" s="309"/>
      <c r="AH118" s="310"/>
      <c r="AI118" s="309"/>
      <c r="AJ118" s="310"/>
      <c r="AK118" s="309"/>
      <c r="AL118" s="310"/>
      <c r="AM118" s="309"/>
      <c r="AN118" s="310"/>
      <c r="AO118" s="309"/>
      <c r="AP118" s="310"/>
      <c r="AQ118" s="309"/>
      <c r="AR118" s="310"/>
      <c r="AS118" s="309"/>
      <c r="AT118" s="310"/>
      <c r="AU118" s="309"/>
      <c r="AV118" s="310"/>
      <c r="AW118" s="309"/>
      <c r="AX118" s="310"/>
      <c r="AY118" s="309"/>
      <c r="AZ118" s="310"/>
      <c r="BA118" s="309"/>
      <c r="BB118" s="310"/>
      <c r="BC118" s="309"/>
      <c r="BD118" s="310"/>
      <c r="BE118" s="309"/>
      <c r="BF118" s="310"/>
      <c r="BG118" s="309"/>
      <c r="BH118" s="310"/>
      <c r="BI118" s="309"/>
      <c r="BJ118" s="310"/>
      <c r="BK118" s="309"/>
      <c r="BL118" s="310"/>
      <c r="BM118" s="309"/>
      <c r="BN118" s="310"/>
      <c r="BO118" s="309"/>
      <c r="BP118" s="310"/>
      <c r="BQ118" s="311"/>
    </row>
    <row r="119" spans="1:69" ht="13.5">
      <c r="A119" s="267">
        <f t="shared" si="8"/>
        <v>104</v>
      </c>
      <c r="B119" s="305" t="s">
        <v>1319</v>
      </c>
      <c r="D119" s="306">
        <f t="shared" si="6"/>
        <v>1</v>
      </c>
      <c r="E119" s="351"/>
      <c r="F119" s="300">
        <f t="shared" si="7"/>
        <v>0</v>
      </c>
      <c r="H119" s="308"/>
      <c r="I119" s="309"/>
      <c r="J119" s="310">
        <v>1</v>
      </c>
      <c r="K119" s="309"/>
      <c r="L119" s="310"/>
      <c r="M119" s="309"/>
      <c r="N119" s="310"/>
      <c r="O119" s="309"/>
      <c r="P119" s="310"/>
      <c r="Q119" s="309"/>
      <c r="R119" s="310"/>
      <c r="S119" s="309"/>
      <c r="T119" s="310"/>
      <c r="U119" s="309"/>
      <c r="V119" s="310"/>
      <c r="W119" s="309"/>
      <c r="X119" s="310"/>
      <c r="Y119" s="309"/>
      <c r="Z119" s="310"/>
      <c r="AA119" s="309"/>
      <c r="AB119" s="310"/>
      <c r="AC119" s="309"/>
      <c r="AD119" s="310"/>
      <c r="AE119" s="309"/>
      <c r="AF119" s="310"/>
      <c r="AG119" s="309"/>
      <c r="AH119" s="310"/>
      <c r="AI119" s="309"/>
      <c r="AJ119" s="310"/>
      <c r="AK119" s="309"/>
      <c r="AL119" s="310"/>
      <c r="AM119" s="309"/>
      <c r="AN119" s="310"/>
      <c r="AO119" s="309"/>
      <c r="AP119" s="310"/>
      <c r="AQ119" s="309"/>
      <c r="AR119" s="310"/>
      <c r="AS119" s="309"/>
      <c r="AT119" s="310"/>
      <c r="AU119" s="309"/>
      <c r="AV119" s="310"/>
      <c r="AW119" s="309"/>
      <c r="AX119" s="310"/>
      <c r="AY119" s="309"/>
      <c r="AZ119" s="310"/>
      <c r="BA119" s="309"/>
      <c r="BB119" s="310"/>
      <c r="BC119" s="309"/>
      <c r="BD119" s="310"/>
      <c r="BE119" s="309"/>
      <c r="BF119" s="310"/>
      <c r="BG119" s="309"/>
      <c r="BH119" s="310"/>
      <c r="BI119" s="309"/>
      <c r="BJ119" s="310"/>
      <c r="BK119" s="309"/>
      <c r="BL119" s="310"/>
      <c r="BM119" s="309"/>
      <c r="BN119" s="310"/>
      <c r="BO119" s="309"/>
      <c r="BP119" s="310"/>
      <c r="BQ119" s="311"/>
    </row>
    <row r="120" spans="1:69" ht="13.5">
      <c r="A120" s="267">
        <f t="shared" si="8"/>
        <v>105</v>
      </c>
      <c r="B120" s="305" t="s">
        <v>1320</v>
      </c>
      <c r="D120" s="306">
        <f t="shared" si="6"/>
        <v>4</v>
      </c>
      <c r="E120" s="351"/>
      <c r="F120" s="300">
        <f t="shared" si="7"/>
        <v>0</v>
      </c>
      <c r="H120" s="308"/>
      <c r="I120" s="309">
        <v>3</v>
      </c>
      <c r="J120" s="310"/>
      <c r="K120" s="309">
        <v>1</v>
      </c>
      <c r="L120" s="310"/>
      <c r="M120" s="309"/>
      <c r="N120" s="310"/>
      <c r="O120" s="309"/>
      <c r="P120" s="310"/>
      <c r="Q120" s="309"/>
      <c r="R120" s="310"/>
      <c r="S120" s="309"/>
      <c r="T120" s="310"/>
      <c r="U120" s="309"/>
      <c r="V120" s="310"/>
      <c r="W120" s="309"/>
      <c r="X120" s="310"/>
      <c r="Y120" s="309"/>
      <c r="Z120" s="310"/>
      <c r="AA120" s="309"/>
      <c r="AB120" s="310"/>
      <c r="AC120" s="309"/>
      <c r="AD120" s="310"/>
      <c r="AE120" s="309"/>
      <c r="AF120" s="310"/>
      <c r="AG120" s="309"/>
      <c r="AH120" s="310"/>
      <c r="AI120" s="309"/>
      <c r="AJ120" s="310"/>
      <c r="AK120" s="309"/>
      <c r="AL120" s="310"/>
      <c r="AM120" s="309"/>
      <c r="AN120" s="310"/>
      <c r="AO120" s="309"/>
      <c r="AP120" s="310"/>
      <c r="AQ120" s="309"/>
      <c r="AR120" s="310"/>
      <c r="AS120" s="309"/>
      <c r="AT120" s="310"/>
      <c r="AU120" s="309"/>
      <c r="AV120" s="310"/>
      <c r="AW120" s="309"/>
      <c r="AX120" s="310"/>
      <c r="AY120" s="309"/>
      <c r="AZ120" s="310"/>
      <c r="BA120" s="309"/>
      <c r="BB120" s="310"/>
      <c r="BC120" s="309"/>
      <c r="BD120" s="310"/>
      <c r="BE120" s="309"/>
      <c r="BF120" s="310"/>
      <c r="BG120" s="309"/>
      <c r="BH120" s="310"/>
      <c r="BI120" s="309"/>
      <c r="BJ120" s="310"/>
      <c r="BK120" s="309"/>
      <c r="BL120" s="310"/>
      <c r="BM120" s="309"/>
      <c r="BN120" s="310"/>
      <c r="BO120" s="309"/>
      <c r="BP120" s="310"/>
      <c r="BQ120" s="311"/>
    </row>
    <row r="121" spans="1:69" ht="13.5">
      <c r="A121" s="267">
        <f t="shared" si="8"/>
        <v>106</v>
      </c>
      <c r="B121" s="305" t="s">
        <v>1321</v>
      </c>
      <c r="D121" s="306">
        <f t="shared" si="6"/>
        <v>2</v>
      </c>
      <c r="E121" s="351"/>
      <c r="F121" s="300">
        <f t="shared" si="7"/>
        <v>0</v>
      </c>
      <c r="H121" s="308"/>
      <c r="I121" s="309">
        <v>2</v>
      </c>
      <c r="J121" s="310"/>
      <c r="K121" s="309"/>
      <c r="L121" s="310"/>
      <c r="M121" s="309"/>
      <c r="N121" s="310"/>
      <c r="O121" s="309"/>
      <c r="P121" s="310"/>
      <c r="Q121" s="309"/>
      <c r="R121" s="310"/>
      <c r="S121" s="309"/>
      <c r="T121" s="310"/>
      <c r="U121" s="309"/>
      <c r="V121" s="310"/>
      <c r="W121" s="309"/>
      <c r="X121" s="310"/>
      <c r="Y121" s="309"/>
      <c r="Z121" s="310"/>
      <c r="AA121" s="309"/>
      <c r="AB121" s="310"/>
      <c r="AC121" s="309"/>
      <c r="AD121" s="310"/>
      <c r="AE121" s="309"/>
      <c r="AF121" s="310"/>
      <c r="AG121" s="309"/>
      <c r="AH121" s="310"/>
      <c r="AI121" s="309"/>
      <c r="AJ121" s="310"/>
      <c r="AK121" s="309"/>
      <c r="AL121" s="310"/>
      <c r="AM121" s="309"/>
      <c r="AN121" s="310"/>
      <c r="AO121" s="309"/>
      <c r="AP121" s="310"/>
      <c r="AQ121" s="309"/>
      <c r="AR121" s="310"/>
      <c r="AS121" s="309"/>
      <c r="AT121" s="310"/>
      <c r="AU121" s="309"/>
      <c r="AV121" s="310"/>
      <c r="AW121" s="309"/>
      <c r="AX121" s="310"/>
      <c r="AY121" s="309"/>
      <c r="AZ121" s="310"/>
      <c r="BA121" s="309"/>
      <c r="BB121" s="310"/>
      <c r="BC121" s="309"/>
      <c r="BD121" s="310"/>
      <c r="BE121" s="309"/>
      <c r="BF121" s="310"/>
      <c r="BG121" s="309"/>
      <c r="BH121" s="310"/>
      <c r="BI121" s="309"/>
      <c r="BJ121" s="310"/>
      <c r="BK121" s="309"/>
      <c r="BL121" s="310"/>
      <c r="BM121" s="309"/>
      <c r="BN121" s="310"/>
      <c r="BO121" s="309"/>
      <c r="BP121" s="310"/>
      <c r="BQ121" s="311"/>
    </row>
    <row r="122" spans="1:69" ht="13.5">
      <c r="A122" s="267">
        <f t="shared" si="8"/>
        <v>107</v>
      </c>
      <c r="B122" s="305" t="s">
        <v>1322</v>
      </c>
      <c r="D122" s="306">
        <f t="shared" si="6"/>
        <v>5</v>
      </c>
      <c r="E122" s="351"/>
      <c r="F122" s="300">
        <f t="shared" si="7"/>
        <v>0</v>
      </c>
      <c r="H122" s="308"/>
      <c r="I122" s="309"/>
      <c r="J122" s="310"/>
      <c r="K122" s="309">
        <v>2</v>
      </c>
      <c r="L122" s="310"/>
      <c r="M122" s="309"/>
      <c r="N122" s="310"/>
      <c r="O122" s="309"/>
      <c r="P122" s="310"/>
      <c r="Q122" s="309"/>
      <c r="R122" s="310"/>
      <c r="S122" s="309"/>
      <c r="T122" s="310"/>
      <c r="U122" s="309"/>
      <c r="V122" s="310"/>
      <c r="W122" s="309"/>
      <c r="X122" s="310"/>
      <c r="Y122" s="309"/>
      <c r="Z122" s="310"/>
      <c r="AA122" s="309"/>
      <c r="AB122" s="310"/>
      <c r="AC122" s="309"/>
      <c r="AD122" s="310"/>
      <c r="AE122" s="309"/>
      <c r="AF122" s="310"/>
      <c r="AG122" s="309"/>
      <c r="AH122" s="310"/>
      <c r="AI122" s="309"/>
      <c r="AJ122" s="310"/>
      <c r="AK122" s="309"/>
      <c r="AL122" s="310"/>
      <c r="AM122" s="309"/>
      <c r="AN122" s="310"/>
      <c r="AO122" s="309"/>
      <c r="AP122" s="310"/>
      <c r="AQ122" s="309"/>
      <c r="AR122" s="310"/>
      <c r="AS122" s="309"/>
      <c r="AT122" s="310"/>
      <c r="AU122" s="309"/>
      <c r="AV122" s="310"/>
      <c r="AW122" s="309"/>
      <c r="AX122" s="310"/>
      <c r="AY122" s="309"/>
      <c r="AZ122" s="310"/>
      <c r="BA122" s="309"/>
      <c r="BB122" s="310"/>
      <c r="BC122" s="309"/>
      <c r="BD122" s="310">
        <v>3</v>
      </c>
      <c r="BE122" s="309"/>
      <c r="BF122" s="310"/>
      <c r="BG122" s="309"/>
      <c r="BH122" s="310"/>
      <c r="BI122" s="309"/>
      <c r="BJ122" s="310"/>
      <c r="BK122" s="309"/>
      <c r="BL122" s="310"/>
      <c r="BM122" s="309"/>
      <c r="BN122" s="310"/>
      <c r="BO122" s="309"/>
      <c r="BP122" s="310"/>
      <c r="BQ122" s="311"/>
    </row>
    <row r="123" spans="1:69" ht="13.5">
      <c r="A123" s="267">
        <f t="shared" si="8"/>
        <v>108</v>
      </c>
      <c r="B123" s="305" t="s">
        <v>1323</v>
      </c>
      <c r="D123" s="306">
        <f t="shared" si="6"/>
        <v>3</v>
      </c>
      <c r="E123" s="351"/>
      <c r="F123" s="300">
        <f t="shared" si="7"/>
        <v>0</v>
      </c>
      <c r="H123" s="308"/>
      <c r="I123" s="309"/>
      <c r="J123" s="310"/>
      <c r="K123" s="309"/>
      <c r="L123" s="310"/>
      <c r="M123" s="309"/>
      <c r="N123" s="310"/>
      <c r="O123" s="309"/>
      <c r="P123" s="310"/>
      <c r="Q123" s="309">
        <v>1</v>
      </c>
      <c r="R123" s="310">
        <v>2</v>
      </c>
      <c r="S123" s="309"/>
      <c r="T123" s="310"/>
      <c r="U123" s="309"/>
      <c r="V123" s="310"/>
      <c r="W123" s="309"/>
      <c r="X123" s="310"/>
      <c r="Y123" s="309"/>
      <c r="Z123" s="310"/>
      <c r="AA123" s="309"/>
      <c r="AB123" s="310"/>
      <c r="AC123" s="309"/>
      <c r="AD123" s="310"/>
      <c r="AE123" s="309"/>
      <c r="AF123" s="310"/>
      <c r="AG123" s="309"/>
      <c r="AH123" s="310"/>
      <c r="AI123" s="309"/>
      <c r="AJ123" s="310"/>
      <c r="AK123" s="309"/>
      <c r="AL123" s="310"/>
      <c r="AM123" s="309"/>
      <c r="AN123" s="310"/>
      <c r="AO123" s="309"/>
      <c r="AP123" s="310"/>
      <c r="AQ123" s="309"/>
      <c r="AR123" s="310"/>
      <c r="AS123" s="309"/>
      <c r="AT123" s="310"/>
      <c r="AU123" s="309"/>
      <c r="AV123" s="310"/>
      <c r="AW123" s="309"/>
      <c r="AX123" s="310"/>
      <c r="AY123" s="309"/>
      <c r="AZ123" s="310"/>
      <c r="BA123" s="309"/>
      <c r="BB123" s="310"/>
      <c r="BC123" s="309"/>
      <c r="BD123" s="310"/>
      <c r="BE123" s="309"/>
      <c r="BF123" s="310"/>
      <c r="BG123" s="309"/>
      <c r="BH123" s="310"/>
      <c r="BI123" s="309"/>
      <c r="BJ123" s="310"/>
      <c r="BK123" s="309"/>
      <c r="BL123" s="310"/>
      <c r="BM123" s="309"/>
      <c r="BN123" s="310"/>
      <c r="BO123" s="309"/>
      <c r="BP123" s="310"/>
      <c r="BQ123" s="311"/>
    </row>
    <row r="124" spans="1:69" ht="13.5">
      <c r="A124" s="267">
        <f t="shared" si="8"/>
        <v>109</v>
      </c>
      <c r="B124" s="305" t="s">
        <v>1324</v>
      </c>
      <c r="D124" s="306">
        <f t="shared" si="6"/>
        <v>1</v>
      </c>
      <c r="E124" s="351"/>
      <c r="F124" s="300">
        <f t="shared" si="7"/>
        <v>0</v>
      </c>
      <c r="H124" s="308"/>
      <c r="I124" s="309"/>
      <c r="J124" s="310"/>
      <c r="K124" s="309"/>
      <c r="L124" s="310"/>
      <c r="M124" s="309"/>
      <c r="N124" s="310"/>
      <c r="O124" s="309"/>
      <c r="P124" s="310"/>
      <c r="Q124" s="309"/>
      <c r="R124" s="310"/>
      <c r="S124" s="309"/>
      <c r="T124" s="310"/>
      <c r="U124" s="309"/>
      <c r="V124" s="310"/>
      <c r="W124" s="309"/>
      <c r="X124" s="310"/>
      <c r="Y124" s="309"/>
      <c r="Z124" s="310"/>
      <c r="AA124" s="309"/>
      <c r="AB124" s="310"/>
      <c r="AC124" s="309"/>
      <c r="AD124" s="310"/>
      <c r="AE124" s="309"/>
      <c r="AF124" s="310"/>
      <c r="AG124" s="309"/>
      <c r="AH124" s="310"/>
      <c r="AI124" s="309"/>
      <c r="AJ124" s="310"/>
      <c r="AK124" s="309"/>
      <c r="AL124" s="310"/>
      <c r="AM124" s="309"/>
      <c r="AN124" s="310"/>
      <c r="AO124" s="309"/>
      <c r="AP124" s="310"/>
      <c r="AQ124" s="309"/>
      <c r="AR124" s="310"/>
      <c r="AS124" s="309"/>
      <c r="AT124" s="310"/>
      <c r="AU124" s="309"/>
      <c r="AV124" s="310"/>
      <c r="AW124" s="309"/>
      <c r="AX124" s="310"/>
      <c r="AY124" s="309"/>
      <c r="AZ124" s="310"/>
      <c r="BA124" s="309"/>
      <c r="BB124" s="310"/>
      <c r="BC124" s="309"/>
      <c r="BD124" s="310">
        <v>1</v>
      </c>
      <c r="BE124" s="309"/>
      <c r="BF124" s="310"/>
      <c r="BG124" s="309"/>
      <c r="BH124" s="310"/>
      <c r="BI124" s="309"/>
      <c r="BJ124" s="310"/>
      <c r="BK124" s="309"/>
      <c r="BL124" s="310"/>
      <c r="BM124" s="309"/>
      <c r="BN124" s="310"/>
      <c r="BO124" s="309"/>
      <c r="BP124" s="310"/>
      <c r="BQ124" s="311"/>
    </row>
    <row r="125" spans="1:69" ht="13.5">
      <c r="A125" s="267">
        <f t="shared" si="8"/>
        <v>110</v>
      </c>
      <c r="B125" s="305" t="s">
        <v>1325</v>
      </c>
      <c r="D125" s="306">
        <f t="shared" si="6"/>
        <v>6</v>
      </c>
      <c r="E125" s="351"/>
      <c r="F125" s="300">
        <f t="shared" si="7"/>
        <v>0</v>
      </c>
      <c r="H125" s="308">
        <v>1</v>
      </c>
      <c r="I125" s="309"/>
      <c r="J125" s="310">
        <v>1</v>
      </c>
      <c r="K125" s="309"/>
      <c r="L125" s="310"/>
      <c r="M125" s="309"/>
      <c r="N125" s="310"/>
      <c r="O125" s="309"/>
      <c r="P125" s="310"/>
      <c r="Q125" s="309"/>
      <c r="R125" s="310">
        <v>1</v>
      </c>
      <c r="S125" s="309">
        <v>1</v>
      </c>
      <c r="T125" s="310"/>
      <c r="U125" s="309"/>
      <c r="V125" s="310"/>
      <c r="W125" s="309"/>
      <c r="X125" s="310"/>
      <c r="Y125" s="309"/>
      <c r="Z125" s="310"/>
      <c r="AA125" s="309"/>
      <c r="AB125" s="310"/>
      <c r="AC125" s="309"/>
      <c r="AD125" s="310"/>
      <c r="AE125" s="309"/>
      <c r="AF125" s="310"/>
      <c r="AG125" s="309"/>
      <c r="AH125" s="310"/>
      <c r="AI125" s="309"/>
      <c r="AJ125" s="310"/>
      <c r="AK125" s="309"/>
      <c r="AL125" s="310"/>
      <c r="AM125" s="309"/>
      <c r="AN125" s="310"/>
      <c r="AO125" s="309"/>
      <c r="AP125" s="310"/>
      <c r="AQ125" s="309"/>
      <c r="AR125" s="310"/>
      <c r="AS125" s="309">
        <v>1</v>
      </c>
      <c r="AT125" s="310"/>
      <c r="AU125" s="309"/>
      <c r="AV125" s="310"/>
      <c r="AW125" s="309"/>
      <c r="AX125" s="310"/>
      <c r="AY125" s="309"/>
      <c r="AZ125" s="310"/>
      <c r="BA125" s="309"/>
      <c r="BB125" s="310"/>
      <c r="BC125" s="309"/>
      <c r="BD125" s="310">
        <v>1</v>
      </c>
      <c r="BE125" s="309"/>
      <c r="BF125" s="310"/>
      <c r="BG125" s="309"/>
      <c r="BH125" s="310"/>
      <c r="BI125" s="309"/>
      <c r="BJ125" s="310"/>
      <c r="BK125" s="309"/>
      <c r="BL125" s="310"/>
      <c r="BM125" s="309"/>
      <c r="BN125" s="310"/>
      <c r="BO125" s="309"/>
      <c r="BP125" s="310"/>
      <c r="BQ125" s="311"/>
    </row>
    <row r="126" spans="1:69" ht="13.5">
      <c r="A126" s="267">
        <f t="shared" si="8"/>
        <v>111</v>
      </c>
      <c r="B126" s="305" t="s">
        <v>1326</v>
      </c>
      <c r="D126" s="306">
        <f t="shared" si="6"/>
        <v>1</v>
      </c>
      <c r="E126" s="351"/>
      <c r="F126" s="300">
        <f t="shared" si="7"/>
        <v>0</v>
      </c>
      <c r="H126" s="308"/>
      <c r="I126" s="309"/>
      <c r="J126" s="310"/>
      <c r="K126" s="309"/>
      <c r="L126" s="310"/>
      <c r="M126" s="309"/>
      <c r="N126" s="310"/>
      <c r="O126" s="309"/>
      <c r="P126" s="310"/>
      <c r="Q126" s="309"/>
      <c r="R126" s="310"/>
      <c r="S126" s="309"/>
      <c r="T126" s="310"/>
      <c r="U126" s="309">
        <v>1</v>
      </c>
      <c r="V126" s="310"/>
      <c r="W126" s="309"/>
      <c r="X126" s="310"/>
      <c r="Y126" s="309"/>
      <c r="Z126" s="310"/>
      <c r="AA126" s="309"/>
      <c r="AB126" s="310"/>
      <c r="AC126" s="309"/>
      <c r="AD126" s="310"/>
      <c r="AE126" s="309"/>
      <c r="AF126" s="310"/>
      <c r="AG126" s="309"/>
      <c r="AH126" s="310"/>
      <c r="AI126" s="309"/>
      <c r="AJ126" s="310"/>
      <c r="AK126" s="309"/>
      <c r="AL126" s="310"/>
      <c r="AM126" s="309"/>
      <c r="AN126" s="310"/>
      <c r="AO126" s="309"/>
      <c r="AP126" s="310"/>
      <c r="AQ126" s="309"/>
      <c r="AR126" s="310"/>
      <c r="AS126" s="309"/>
      <c r="AT126" s="310"/>
      <c r="AU126" s="309"/>
      <c r="AV126" s="310"/>
      <c r="AW126" s="309"/>
      <c r="AX126" s="310"/>
      <c r="AY126" s="309"/>
      <c r="AZ126" s="310"/>
      <c r="BA126" s="309"/>
      <c r="BB126" s="310"/>
      <c r="BC126" s="309"/>
      <c r="BD126" s="310"/>
      <c r="BE126" s="309"/>
      <c r="BF126" s="310"/>
      <c r="BG126" s="309"/>
      <c r="BH126" s="310"/>
      <c r="BI126" s="309"/>
      <c r="BJ126" s="310"/>
      <c r="BK126" s="309"/>
      <c r="BL126" s="310"/>
      <c r="BM126" s="309"/>
      <c r="BN126" s="310"/>
      <c r="BO126" s="309"/>
      <c r="BP126" s="310"/>
      <c r="BQ126" s="311"/>
    </row>
    <row r="127" spans="1:69" ht="13.5">
      <c r="A127" s="267">
        <f t="shared" si="8"/>
        <v>112</v>
      </c>
      <c r="B127" s="305" t="s">
        <v>1327</v>
      </c>
      <c r="D127" s="306">
        <f t="shared" si="6"/>
        <v>249.85999999999996</v>
      </c>
      <c r="E127" s="351"/>
      <c r="F127" s="300">
        <f t="shared" si="7"/>
        <v>0</v>
      </c>
      <c r="H127" s="308">
        <v>4.8</v>
      </c>
      <c r="I127" s="309">
        <v>16.66</v>
      </c>
      <c r="J127" s="310">
        <v>7.4</v>
      </c>
      <c r="K127" s="309"/>
      <c r="L127" s="310">
        <v>2.4</v>
      </c>
      <c r="M127" s="309">
        <v>4.8</v>
      </c>
      <c r="N127" s="310">
        <v>3.6</v>
      </c>
      <c r="O127" s="309">
        <v>6</v>
      </c>
      <c r="P127" s="310">
        <v>6</v>
      </c>
      <c r="Q127" s="309">
        <v>16.8</v>
      </c>
      <c r="R127" s="310">
        <v>9.6</v>
      </c>
      <c r="S127" s="309">
        <v>6</v>
      </c>
      <c r="T127" s="310">
        <v>3.6</v>
      </c>
      <c r="U127" s="309"/>
      <c r="V127" s="310">
        <v>1.2</v>
      </c>
      <c r="W127" s="309">
        <v>3.6</v>
      </c>
      <c r="X127" s="310">
        <v>3.6</v>
      </c>
      <c r="Y127" s="309">
        <v>2.4</v>
      </c>
      <c r="Z127" s="310">
        <v>2.4</v>
      </c>
      <c r="AA127" s="309">
        <v>3.6</v>
      </c>
      <c r="AB127" s="310">
        <v>6</v>
      </c>
      <c r="AC127" s="309">
        <v>4.8</v>
      </c>
      <c r="AD127" s="310">
        <v>14.4</v>
      </c>
      <c r="AE127" s="309"/>
      <c r="AF127" s="310"/>
      <c r="AG127" s="309">
        <v>3.6</v>
      </c>
      <c r="AH127" s="310">
        <v>2.4</v>
      </c>
      <c r="AI127" s="309">
        <v>4.8</v>
      </c>
      <c r="AJ127" s="310">
        <v>2.4</v>
      </c>
      <c r="AK127" s="309">
        <v>2.4</v>
      </c>
      <c r="AL127" s="310">
        <v>3.6</v>
      </c>
      <c r="AM127" s="309">
        <v>7.2</v>
      </c>
      <c r="AN127" s="310"/>
      <c r="AO127" s="309">
        <v>3.6</v>
      </c>
      <c r="AP127" s="310">
        <v>3.6</v>
      </c>
      <c r="AQ127" s="309">
        <v>2.4</v>
      </c>
      <c r="AR127" s="310">
        <v>2.4</v>
      </c>
      <c r="AS127" s="309">
        <v>3.6</v>
      </c>
      <c r="AT127" s="310"/>
      <c r="AU127" s="309">
        <v>3.6</v>
      </c>
      <c r="AV127" s="310">
        <v>6</v>
      </c>
      <c r="AW127" s="309">
        <v>14.4</v>
      </c>
      <c r="AX127" s="310"/>
      <c r="AY127" s="309">
        <v>3.6</v>
      </c>
      <c r="AZ127" s="310"/>
      <c r="BA127" s="309"/>
      <c r="BB127" s="310">
        <v>2.4</v>
      </c>
      <c r="BC127" s="309">
        <v>3.6</v>
      </c>
      <c r="BD127" s="310">
        <v>6</v>
      </c>
      <c r="BE127" s="309">
        <v>3.6</v>
      </c>
      <c r="BF127" s="310">
        <v>4.8</v>
      </c>
      <c r="BG127" s="309"/>
      <c r="BH127" s="310"/>
      <c r="BI127" s="309">
        <v>3.6</v>
      </c>
      <c r="BJ127" s="310"/>
      <c r="BK127" s="309"/>
      <c r="BL127" s="310">
        <v>3.6</v>
      </c>
      <c r="BM127" s="309">
        <v>14.4</v>
      </c>
      <c r="BN127" s="310">
        <v>2.4</v>
      </c>
      <c r="BO127" s="309"/>
      <c r="BP127" s="310">
        <v>2.6</v>
      </c>
      <c r="BQ127" s="311">
        <v>3.6</v>
      </c>
    </row>
    <row r="128" spans="1:69" ht="13.5">
      <c r="A128" s="267">
        <f t="shared" si="8"/>
        <v>113</v>
      </c>
      <c r="B128" s="305" t="s">
        <v>1328</v>
      </c>
      <c r="D128" s="306">
        <f t="shared" si="6"/>
        <v>9</v>
      </c>
      <c r="E128" s="351"/>
      <c r="F128" s="300">
        <f t="shared" si="7"/>
        <v>0</v>
      </c>
      <c r="H128" s="308"/>
      <c r="I128" s="309"/>
      <c r="J128" s="310"/>
      <c r="K128" s="309"/>
      <c r="L128" s="310"/>
      <c r="M128" s="309"/>
      <c r="N128" s="310"/>
      <c r="O128" s="309"/>
      <c r="P128" s="310"/>
      <c r="Q128" s="309"/>
      <c r="R128" s="310"/>
      <c r="S128" s="309"/>
      <c r="T128" s="310"/>
      <c r="U128" s="309"/>
      <c r="V128" s="310">
        <v>1</v>
      </c>
      <c r="W128" s="309">
        <v>1</v>
      </c>
      <c r="X128" s="310">
        <v>1</v>
      </c>
      <c r="Y128" s="309"/>
      <c r="Z128" s="310"/>
      <c r="AA128" s="309"/>
      <c r="AB128" s="310"/>
      <c r="AC128" s="309"/>
      <c r="AD128" s="310"/>
      <c r="AE128" s="309"/>
      <c r="AF128" s="310"/>
      <c r="AG128" s="309"/>
      <c r="AH128" s="310"/>
      <c r="AI128" s="309"/>
      <c r="AJ128" s="310"/>
      <c r="AK128" s="309"/>
      <c r="AL128" s="310"/>
      <c r="AM128" s="309"/>
      <c r="AN128" s="310"/>
      <c r="AO128" s="309"/>
      <c r="AP128" s="310"/>
      <c r="AQ128" s="309"/>
      <c r="AR128" s="310"/>
      <c r="AS128" s="309">
        <v>1</v>
      </c>
      <c r="AT128" s="310">
        <v>1</v>
      </c>
      <c r="AU128" s="309"/>
      <c r="AV128" s="310"/>
      <c r="AW128" s="309"/>
      <c r="AX128" s="310"/>
      <c r="AY128" s="309"/>
      <c r="AZ128" s="310">
        <v>1</v>
      </c>
      <c r="BA128" s="309">
        <v>1</v>
      </c>
      <c r="BB128" s="310"/>
      <c r="BC128" s="309"/>
      <c r="BD128" s="310"/>
      <c r="BE128" s="309"/>
      <c r="BF128" s="310"/>
      <c r="BG128" s="309"/>
      <c r="BH128" s="310">
        <v>1</v>
      </c>
      <c r="BI128" s="309"/>
      <c r="BJ128" s="310"/>
      <c r="BK128" s="309">
        <v>1</v>
      </c>
      <c r="BL128" s="310"/>
      <c r="BM128" s="309"/>
      <c r="BN128" s="310"/>
      <c r="BO128" s="309"/>
      <c r="BP128" s="310"/>
      <c r="BQ128" s="311"/>
    </row>
    <row r="129" spans="1:69" ht="13.5">
      <c r="A129" s="267">
        <f t="shared" si="8"/>
        <v>114</v>
      </c>
      <c r="B129" s="305" t="s">
        <v>1329</v>
      </c>
      <c r="D129" s="306">
        <f t="shared" si="6"/>
        <v>25</v>
      </c>
      <c r="E129" s="351"/>
      <c r="F129" s="300">
        <f t="shared" si="7"/>
        <v>0</v>
      </c>
      <c r="H129" s="308">
        <v>2</v>
      </c>
      <c r="I129" s="309">
        <v>2</v>
      </c>
      <c r="J129" s="310">
        <v>2</v>
      </c>
      <c r="K129" s="309"/>
      <c r="L129" s="310"/>
      <c r="M129" s="309"/>
      <c r="N129" s="310"/>
      <c r="O129" s="309">
        <v>1</v>
      </c>
      <c r="P129" s="310">
        <v>2</v>
      </c>
      <c r="Q129" s="309">
        <v>2</v>
      </c>
      <c r="R129" s="310"/>
      <c r="S129" s="309">
        <v>2</v>
      </c>
      <c r="T129" s="310"/>
      <c r="U129" s="309"/>
      <c r="V129" s="310"/>
      <c r="W129" s="309"/>
      <c r="X129" s="310"/>
      <c r="Y129" s="309"/>
      <c r="Z129" s="310"/>
      <c r="AA129" s="309"/>
      <c r="AB129" s="310"/>
      <c r="AC129" s="309"/>
      <c r="AD129" s="310">
        <v>2</v>
      </c>
      <c r="AE129" s="309"/>
      <c r="AF129" s="310"/>
      <c r="AG129" s="309"/>
      <c r="AH129" s="310"/>
      <c r="AI129" s="309"/>
      <c r="AJ129" s="310"/>
      <c r="AK129" s="309"/>
      <c r="AL129" s="310"/>
      <c r="AM129" s="309"/>
      <c r="AN129" s="310"/>
      <c r="AO129" s="309">
        <v>2</v>
      </c>
      <c r="AP129" s="310"/>
      <c r="AQ129" s="309"/>
      <c r="AR129" s="310"/>
      <c r="AS129" s="309"/>
      <c r="AT129" s="310"/>
      <c r="AU129" s="309"/>
      <c r="AV129" s="310"/>
      <c r="AW129" s="309">
        <v>2</v>
      </c>
      <c r="AX129" s="310"/>
      <c r="AY129" s="309"/>
      <c r="AZ129" s="310"/>
      <c r="BA129" s="309"/>
      <c r="BB129" s="310"/>
      <c r="BC129" s="309"/>
      <c r="BD129" s="310">
        <v>4</v>
      </c>
      <c r="BE129" s="309"/>
      <c r="BF129" s="310"/>
      <c r="BG129" s="309"/>
      <c r="BH129" s="310"/>
      <c r="BI129" s="309"/>
      <c r="BJ129" s="310"/>
      <c r="BK129" s="309"/>
      <c r="BL129" s="310"/>
      <c r="BM129" s="309">
        <v>2</v>
      </c>
      <c r="BN129" s="310"/>
      <c r="BO129" s="309"/>
      <c r="BP129" s="310"/>
      <c r="BQ129" s="311"/>
    </row>
    <row r="130" spans="1:69" ht="13.5">
      <c r="A130" s="267">
        <f t="shared" si="8"/>
        <v>115</v>
      </c>
      <c r="B130" s="305" t="s">
        <v>1330</v>
      </c>
      <c r="D130" s="306">
        <f t="shared" si="6"/>
        <v>55</v>
      </c>
      <c r="E130" s="351"/>
      <c r="F130" s="300">
        <f t="shared" si="7"/>
        <v>0</v>
      </c>
      <c r="H130" s="308">
        <v>1</v>
      </c>
      <c r="I130" s="309"/>
      <c r="J130" s="310"/>
      <c r="K130" s="309"/>
      <c r="L130" s="310">
        <v>1</v>
      </c>
      <c r="M130" s="309">
        <v>1</v>
      </c>
      <c r="N130" s="310">
        <v>1</v>
      </c>
      <c r="O130" s="309">
        <v>1</v>
      </c>
      <c r="P130" s="310">
        <v>2</v>
      </c>
      <c r="Q130" s="309">
        <v>1</v>
      </c>
      <c r="R130" s="310">
        <v>1</v>
      </c>
      <c r="S130" s="309"/>
      <c r="T130" s="310">
        <v>1</v>
      </c>
      <c r="U130" s="309"/>
      <c r="V130" s="310"/>
      <c r="W130" s="309"/>
      <c r="X130" s="310"/>
      <c r="Y130" s="309">
        <v>1</v>
      </c>
      <c r="Z130" s="310">
        <v>1</v>
      </c>
      <c r="AA130" s="309">
        <v>2</v>
      </c>
      <c r="AB130" s="310">
        <v>3</v>
      </c>
      <c r="AC130" s="309">
        <v>2</v>
      </c>
      <c r="AD130" s="310">
        <v>1</v>
      </c>
      <c r="AE130" s="309"/>
      <c r="AF130" s="310"/>
      <c r="AG130" s="309">
        <v>1</v>
      </c>
      <c r="AH130" s="310"/>
      <c r="AI130" s="309">
        <v>4</v>
      </c>
      <c r="AJ130" s="310">
        <v>1</v>
      </c>
      <c r="AK130" s="309">
        <v>1</v>
      </c>
      <c r="AL130" s="310">
        <v>1</v>
      </c>
      <c r="AM130" s="309"/>
      <c r="AN130" s="310">
        <v>3</v>
      </c>
      <c r="AO130" s="309"/>
      <c r="AP130" s="310">
        <v>2</v>
      </c>
      <c r="AQ130" s="309">
        <v>1</v>
      </c>
      <c r="AR130" s="310">
        <v>1</v>
      </c>
      <c r="AS130" s="309"/>
      <c r="AT130" s="310"/>
      <c r="AU130" s="309"/>
      <c r="AV130" s="310">
        <v>1</v>
      </c>
      <c r="AW130" s="309">
        <v>1</v>
      </c>
      <c r="AX130" s="310"/>
      <c r="AY130" s="309"/>
      <c r="AZ130" s="310"/>
      <c r="BA130" s="309"/>
      <c r="BB130" s="310">
        <v>1</v>
      </c>
      <c r="BC130" s="309">
        <v>2</v>
      </c>
      <c r="BD130" s="310"/>
      <c r="BE130" s="309">
        <v>2</v>
      </c>
      <c r="BF130" s="310">
        <v>4</v>
      </c>
      <c r="BG130" s="309"/>
      <c r="BH130" s="310"/>
      <c r="BI130" s="309">
        <v>1</v>
      </c>
      <c r="BJ130" s="310"/>
      <c r="BK130" s="309"/>
      <c r="BL130" s="310">
        <v>3</v>
      </c>
      <c r="BM130" s="309">
        <v>1</v>
      </c>
      <c r="BN130" s="310">
        <v>1</v>
      </c>
      <c r="BO130" s="309"/>
      <c r="BP130" s="310">
        <v>1</v>
      </c>
      <c r="BQ130" s="311">
        <v>2</v>
      </c>
    </row>
    <row r="131" spans="1:69" ht="13.5">
      <c r="A131" s="267">
        <f t="shared" si="8"/>
        <v>116</v>
      </c>
      <c r="B131" s="305" t="s">
        <v>1331</v>
      </c>
      <c r="D131" s="306">
        <f t="shared" si="6"/>
        <v>47</v>
      </c>
      <c r="E131" s="351"/>
      <c r="F131" s="300">
        <f t="shared" si="7"/>
        <v>0</v>
      </c>
      <c r="H131" s="308"/>
      <c r="I131" s="309"/>
      <c r="J131" s="310"/>
      <c r="K131" s="309"/>
      <c r="L131" s="310">
        <v>1</v>
      </c>
      <c r="M131" s="309">
        <v>1</v>
      </c>
      <c r="N131" s="310">
        <v>1</v>
      </c>
      <c r="O131" s="309"/>
      <c r="P131" s="310">
        <v>2</v>
      </c>
      <c r="Q131" s="309"/>
      <c r="R131" s="310"/>
      <c r="S131" s="309"/>
      <c r="T131" s="310">
        <v>1</v>
      </c>
      <c r="U131" s="309"/>
      <c r="V131" s="310"/>
      <c r="W131" s="309"/>
      <c r="X131" s="310"/>
      <c r="Y131" s="309">
        <v>1</v>
      </c>
      <c r="Z131" s="310">
        <v>1</v>
      </c>
      <c r="AA131" s="309">
        <v>2</v>
      </c>
      <c r="AB131" s="310">
        <v>3</v>
      </c>
      <c r="AC131" s="309">
        <v>2</v>
      </c>
      <c r="AD131" s="310"/>
      <c r="AE131" s="309"/>
      <c r="AF131" s="310"/>
      <c r="AG131" s="309">
        <v>1</v>
      </c>
      <c r="AH131" s="310"/>
      <c r="AI131" s="309">
        <v>4</v>
      </c>
      <c r="AJ131" s="310">
        <v>1</v>
      </c>
      <c r="AK131" s="309">
        <v>1</v>
      </c>
      <c r="AL131" s="310"/>
      <c r="AM131" s="309"/>
      <c r="AN131" s="310">
        <v>3</v>
      </c>
      <c r="AO131" s="309"/>
      <c r="AP131" s="310">
        <v>2</v>
      </c>
      <c r="AQ131" s="309">
        <v>1</v>
      </c>
      <c r="AR131" s="310">
        <v>1</v>
      </c>
      <c r="AS131" s="309"/>
      <c r="AT131" s="310"/>
      <c r="AU131" s="309"/>
      <c r="AV131" s="310">
        <v>1</v>
      </c>
      <c r="AW131" s="309"/>
      <c r="AX131" s="310"/>
      <c r="AY131" s="309"/>
      <c r="AZ131" s="310"/>
      <c r="BA131" s="309"/>
      <c r="BB131" s="310">
        <v>1</v>
      </c>
      <c r="BC131" s="309">
        <v>2</v>
      </c>
      <c r="BD131" s="310"/>
      <c r="BE131" s="309">
        <v>2</v>
      </c>
      <c r="BF131" s="310">
        <v>4</v>
      </c>
      <c r="BG131" s="309"/>
      <c r="BH131" s="310"/>
      <c r="BI131" s="309">
        <v>1</v>
      </c>
      <c r="BJ131" s="310"/>
      <c r="BK131" s="309"/>
      <c r="BL131" s="310">
        <v>3</v>
      </c>
      <c r="BM131" s="309"/>
      <c r="BN131" s="310">
        <v>1</v>
      </c>
      <c r="BO131" s="309"/>
      <c r="BP131" s="310">
        <v>1</v>
      </c>
      <c r="BQ131" s="311">
        <v>2</v>
      </c>
    </row>
    <row r="132" spans="1:69" ht="13.5">
      <c r="A132" s="267">
        <f t="shared" si="8"/>
        <v>117</v>
      </c>
      <c r="B132" s="305" t="s">
        <v>1332</v>
      </c>
      <c r="D132" s="306">
        <f t="shared" si="6"/>
        <v>6</v>
      </c>
      <c r="E132" s="351"/>
      <c r="F132" s="300">
        <f t="shared" si="7"/>
        <v>0</v>
      </c>
      <c r="H132" s="308"/>
      <c r="I132" s="309"/>
      <c r="J132" s="310"/>
      <c r="K132" s="309"/>
      <c r="L132" s="310"/>
      <c r="M132" s="309"/>
      <c r="N132" s="310"/>
      <c r="O132" s="309">
        <v>1</v>
      </c>
      <c r="P132" s="310"/>
      <c r="Q132" s="309">
        <v>1</v>
      </c>
      <c r="R132" s="310"/>
      <c r="S132" s="309"/>
      <c r="T132" s="310"/>
      <c r="U132" s="309"/>
      <c r="V132" s="310"/>
      <c r="W132" s="309"/>
      <c r="X132" s="310"/>
      <c r="Y132" s="309"/>
      <c r="Z132" s="310"/>
      <c r="AA132" s="309"/>
      <c r="AB132" s="310"/>
      <c r="AC132" s="309"/>
      <c r="AD132" s="310">
        <v>1</v>
      </c>
      <c r="AE132" s="309"/>
      <c r="AF132" s="310"/>
      <c r="AG132" s="309"/>
      <c r="AH132" s="310"/>
      <c r="AI132" s="309"/>
      <c r="AJ132" s="310"/>
      <c r="AK132" s="309"/>
      <c r="AL132" s="310">
        <v>1</v>
      </c>
      <c r="AM132" s="309"/>
      <c r="AN132" s="310"/>
      <c r="AO132" s="309"/>
      <c r="AP132" s="310"/>
      <c r="AQ132" s="309"/>
      <c r="AR132" s="310"/>
      <c r="AS132" s="309"/>
      <c r="AT132" s="310"/>
      <c r="AU132" s="309"/>
      <c r="AV132" s="310"/>
      <c r="AW132" s="309">
        <v>1</v>
      </c>
      <c r="AX132" s="310"/>
      <c r="AY132" s="309"/>
      <c r="AZ132" s="310"/>
      <c r="BA132" s="309"/>
      <c r="BB132" s="310"/>
      <c r="BC132" s="309"/>
      <c r="BD132" s="310"/>
      <c r="BE132" s="309"/>
      <c r="BF132" s="310"/>
      <c r="BG132" s="309"/>
      <c r="BH132" s="310"/>
      <c r="BI132" s="309"/>
      <c r="BJ132" s="310"/>
      <c r="BK132" s="309"/>
      <c r="BL132" s="310"/>
      <c r="BM132" s="309">
        <v>1</v>
      </c>
      <c r="BN132" s="310"/>
      <c r="BO132" s="309"/>
      <c r="BP132" s="310"/>
      <c r="BQ132" s="311"/>
    </row>
    <row r="133" spans="1:69" ht="13.5">
      <c r="A133" s="267">
        <f t="shared" si="8"/>
        <v>118</v>
      </c>
      <c r="B133" s="305" t="s">
        <v>1333</v>
      </c>
      <c r="D133" s="306">
        <f t="shared" si="6"/>
        <v>57</v>
      </c>
      <c r="E133" s="351"/>
      <c r="F133" s="300">
        <f t="shared" si="7"/>
        <v>0</v>
      </c>
      <c r="H133" s="308">
        <v>1</v>
      </c>
      <c r="I133" s="309"/>
      <c r="J133" s="310"/>
      <c r="K133" s="309"/>
      <c r="L133" s="310">
        <v>1</v>
      </c>
      <c r="M133" s="309">
        <v>1</v>
      </c>
      <c r="N133" s="310">
        <v>1</v>
      </c>
      <c r="O133" s="309">
        <v>1</v>
      </c>
      <c r="P133" s="310">
        <v>2</v>
      </c>
      <c r="Q133" s="309">
        <v>1</v>
      </c>
      <c r="R133" s="310">
        <v>1</v>
      </c>
      <c r="S133" s="309"/>
      <c r="T133" s="310">
        <v>1</v>
      </c>
      <c r="U133" s="309"/>
      <c r="V133" s="310"/>
      <c r="W133" s="309"/>
      <c r="X133" s="310"/>
      <c r="Y133" s="309">
        <v>1</v>
      </c>
      <c r="Z133" s="310">
        <v>1</v>
      </c>
      <c r="AA133" s="309">
        <v>2</v>
      </c>
      <c r="AB133" s="310">
        <v>3</v>
      </c>
      <c r="AC133" s="309">
        <v>2</v>
      </c>
      <c r="AD133" s="310">
        <v>1</v>
      </c>
      <c r="AE133" s="309"/>
      <c r="AF133" s="310"/>
      <c r="AG133" s="309">
        <v>1</v>
      </c>
      <c r="AH133" s="310">
        <v>1</v>
      </c>
      <c r="AI133" s="309">
        <v>4</v>
      </c>
      <c r="AJ133" s="310">
        <v>1</v>
      </c>
      <c r="AK133" s="309">
        <v>1</v>
      </c>
      <c r="AL133" s="310">
        <v>1</v>
      </c>
      <c r="AM133" s="309">
        <v>1</v>
      </c>
      <c r="AN133" s="310">
        <v>3</v>
      </c>
      <c r="AO133" s="309"/>
      <c r="AP133" s="310">
        <v>2</v>
      </c>
      <c r="AQ133" s="309">
        <v>1</v>
      </c>
      <c r="AR133" s="310">
        <v>1</v>
      </c>
      <c r="AS133" s="309"/>
      <c r="AT133" s="310"/>
      <c r="AU133" s="309"/>
      <c r="AV133" s="310">
        <v>1</v>
      </c>
      <c r="AW133" s="309">
        <v>1</v>
      </c>
      <c r="AX133" s="310"/>
      <c r="AY133" s="309"/>
      <c r="AZ133" s="310"/>
      <c r="BA133" s="309"/>
      <c r="BB133" s="310">
        <v>1</v>
      </c>
      <c r="BC133" s="309">
        <v>2</v>
      </c>
      <c r="BD133" s="310"/>
      <c r="BE133" s="309">
        <v>2</v>
      </c>
      <c r="BF133" s="310">
        <v>4</v>
      </c>
      <c r="BG133" s="309"/>
      <c r="BH133" s="310"/>
      <c r="BI133" s="309">
        <v>1</v>
      </c>
      <c r="BJ133" s="310"/>
      <c r="BK133" s="309"/>
      <c r="BL133" s="310">
        <v>3</v>
      </c>
      <c r="BM133" s="309">
        <v>1</v>
      </c>
      <c r="BN133" s="310">
        <v>1</v>
      </c>
      <c r="BO133" s="309"/>
      <c r="BP133" s="310">
        <v>1</v>
      </c>
      <c r="BQ133" s="311">
        <v>2</v>
      </c>
    </row>
    <row r="134" spans="1:69" ht="13.5">
      <c r="A134" s="267">
        <f t="shared" si="8"/>
        <v>119</v>
      </c>
      <c r="B134" s="305" t="s">
        <v>1334</v>
      </c>
      <c r="D134" s="306">
        <f t="shared" si="6"/>
        <v>14</v>
      </c>
      <c r="E134" s="351"/>
      <c r="F134" s="300">
        <f t="shared" si="7"/>
        <v>0</v>
      </c>
      <c r="H134" s="308">
        <v>1</v>
      </c>
      <c r="I134" s="309">
        <v>2</v>
      </c>
      <c r="J134" s="310">
        <v>2</v>
      </c>
      <c r="K134" s="309"/>
      <c r="L134" s="310"/>
      <c r="M134" s="309"/>
      <c r="N134" s="310"/>
      <c r="O134" s="309"/>
      <c r="P134" s="310"/>
      <c r="Q134" s="309">
        <v>1</v>
      </c>
      <c r="R134" s="310">
        <v>2</v>
      </c>
      <c r="S134" s="309">
        <v>1</v>
      </c>
      <c r="T134" s="310"/>
      <c r="U134" s="309"/>
      <c r="V134" s="310"/>
      <c r="W134" s="309"/>
      <c r="X134" s="310"/>
      <c r="Y134" s="309"/>
      <c r="Z134" s="310"/>
      <c r="AA134" s="309"/>
      <c r="AB134" s="310"/>
      <c r="AC134" s="309"/>
      <c r="AD134" s="310">
        <v>1</v>
      </c>
      <c r="AE134" s="309"/>
      <c r="AF134" s="310"/>
      <c r="AG134" s="309"/>
      <c r="AH134" s="310"/>
      <c r="AI134" s="309"/>
      <c r="AJ134" s="310"/>
      <c r="AK134" s="309"/>
      <c r="AL134" s="310"/>
      <c r="AM134" s="309"/>
      <c r="AN134" s="310"/>
      <c r="AO134" s="309">
        <v>1</v>
      </c>
      <c r="AP134" s="310"/>
      <c r="AQ134" s="309"/>
      <c r="AR134" s="310"/>
      <c r="AS134" s="309"/>
      <c r="AT134" s="310"/>
      <c r="AU134" s="309"/>
      <c r="AV134" s="310">
        <v>1</v>
      </c>
      <c r="AW134" s="309"/>
      <c r="AX134" s="310"/>
      <c r="AY134" s="309"/>
      <c r="AZ134" s="310"/>
      <c r="BA134" s="309"/>
      <c r="BB134" s="310"/>
      <c r="BC134" s="309"/>
      <c r="BD134" s="310">
        <v>1</v>
      </c>
      <c r="BE134" s="309"/>
      <c r="BF134" s="310"/>
      <c r="BG134" s="309"/>
      <c r="BH134" s="310"/>
      <c r="BI134" s="309">
        <v>1</v>
      </c>
      <c r="BJ134" s="310"/>
      <c r="BK134" s="309"/>
      <c r="BL134" s="310"/>
      <c r="BM134" s="309"/>
      <c r="BN134" s="310"/>
      <c r="BO134" s="309"/>
      <c r="BP134" s="310"/>
      <c r="BQ134" s="311"/>
    </row>
    <row r="135" spans="1:69" ht="13.5">
      <c r="A135" s="267">
        <f t="shared" si="8"/>
        <v>120</v>
      </c>
      <c r="B135" s="305" t="s">
        <v>1335</v>
      </c>
      <c r="D135" s="306">
        <f t="shared" si="6"/>
        <v>5</v>
      </c>
      <c r="E135" s="351"/>
      <c r="F135" s="300">
        <f t="shared" si="7"/>
        <v>0</v>
      </c>
      <c r="H135" s="308"/>
      <c r="I135" s="309"/>
      <c r="J135" s="310"/>
      <c r="K135" s="309"/>
      <c r="L135" s="310"/>
      <c r="M135" s="309"/>
      <c r="N135" s="310"/>
      <c r="O135" s="309">
        <v>1</v>
      </c>
      <c r="P135" s="310"/>
      <c r="Q135" s="309">
        <v>1</v>
      </c>
      <c r="R135" s="310"/>
      <c r="S135" s="309"/>
      <c r="T135" s="310"/>
      <c r="U135" s="309"/>
      <c r="V135" s="310"/>
      <c r="W135" s="309"/>
      <c r="X135" s="310"/>
      <c r="Y135" s="309"/>
      <c r="Z135" s="310"/>
      <c r="AA135" s="309"/>
      <c r="AB135" s="310"/>
      <c r="AC135" s="309"/>
      <c r="AD135" s="310">
        <v>1</v>
      </c>
      <c r="AE135" s="309"/>
      <c r="AF135" s="310"/>
      <c r="AG135" s="309"/>
      <c r="AH135" s="310"/>
      <c r="AI135" s="309"/>
      <c r="AJ135" s="310"/>
      <c r="AK135" s="309"/>
      <c r="AL135" s="310"/>
      <c r="AM135" s="309"/>
      <c r="AN135" s="310"/>
      <c r="AO135" s="309"/>
      <c r="AP135" s="310"/>
      <c r="AQ135" s="309"/>
      <c r="AR135" s="310"/>
      <c r="AS135" s="309"/>
      <c r="AT135" s="310"/>
      <c r="AU135" s="309"/>
      <c r="AV135" s="310"/>
      <c r="AW135" s="309">
        <v>1</v>
      </c>
      <c r="AX135" s="310"/>
      <c r="AY135" s="309"/>
      <c r="AZ135" s="310"/>
      <c r="BA135" s="309"/>
      <c r="BB135" s="310"/>
      <c r="BC135" s="309"/>
      <c r="BD135" s="310"/>
      <c r="BE135" s="309"/>
      <c r="BF135" s="310"/>
      <c r="BG135" s="309"/>
      <c r="BH135" s="310"/>
      <c r="BI135" s="309"/>
      <c r="BJ135" s="310"/>
      <c r="BK135" s="309"/>
      <c r="BL135" s="310"/>
      <c r="BM135" s="309">
        <v>1</v>
      </c>
      <c r="BN135" s="310"/>
      <c r="BO135" s="309"/>
      <c r="BP135" s="310"/>
      <c r="BQ135" s="311"/>
    </row>
    <row r="136" spans="1:69" ht="13.5">
      <c r="A136" s="267">
        <f t="shared" si="8"/>
        <v>121</v>
      </c>
      <c r="B136" s="305" t="s">
        <v>1336</v>
      </c>
      <c r="D136" s="306">
        <f t="shared" si="6"/>
        <v>40</v>
      </c>
      <c r="E136" s="351"/>
      <c r="F136" s="300">
        <f t="shared" si="7"/>
        <v>0</v>
      </c>
      <c r="H136" s="308"/>
      <c r="I136" s="309"/>
      <c r="J136" s="310"/>
      <c r="K136" s="309"/>
      <c r="L136" s="310">
        <v>2</v>
      </c>
      <c r="M136" s="309"/>
      <c r="N136" s="310">
        <v>1</v>
      </c>
      <c r="O136" s="309"/>
      <c r="P136" s="310"/>
      <c r="Q136" s="309"/>
      <c r="R136" s="310"/>
      <c r="S136" s="309"/>
      <c r="T136" s="310">
        <v>1</v>
      </c>
      <c r="U136" s="309"/>
      <c r="V136" s="310"/>
      <c r="W136" s="309"/>
      <c r="X136" s="310"/>
      <c r="Y136" s="309">
        <v>1</v>
      </c>
      <c r="Z136" s="310">
        <v>1</v>
      </c>
      <c r="AA136" s="309">
        <v>2</v>
      </c>
      <c r="AB136" s="310">
        <v>2</v>
      </c>
      <c r="AC136" s="309"/>
      <c r="AD136" s="310"/>
      <c r="AE136" s="309"/>
      <c r="AF136" s="310"/>
      <c r="AG136" s="309">
        <v>1</v>
      </c>
      <c r="AH136" s="310"/>
      <c r="AI136" s="309">
        <v>4</v>
      </c>
      <c r="AJ136" s="310">
        <v>1</v>
      </c>
      <c r="AK136" s="309">
        <v>1</v>
      </c>
      <c r="AL136" s="310">
        <v>1</v>
      </c>
      <c r="AM136" s="309"/>
      <c r="AN136" s="310"/>
      <c r="AO136" s="309"/>
      <c r="AP136" s="310">
        <v>2</v>
      </c>
      <c r="AQ136" s="309">
        <v>1</v>
      </c>
      <c r="AR136" s="310">
        <v>1</v>
      </c>
      <c r="AS136" s="309"/>
      <c r="AT136" s="310"/>
      <c r="AU136" s="309">
        <v>1</v>
      </c>
      <c r="AV136" s="310"/>
      <c r="AW136" s="309"/>
      <c r="AX136" s="310"/>
      <c r="AY136" s="309"/>
      <c r="AZ136" s="310"/>
      <c r="BA136" s="309"/>
      <c r="BB136" s="310">
        <v>1</v>
      </c>
      <c r="BC136" s="309">
        <v>2</v>
      </c>
      <c r="BD136" s="310"/>
      <c r="BE136" s="309">
        <v>2</v>
      </c>
      <c r="BF136" s="310">
        <v>4</v>
      </c>
      <c r="BG136" s="309"/>
      <c r="BH136" s="310"/>
      <c r="BI136" s="309">
        <v>1</v>
      </c>
      <c r="BJ136" s="310"/>
      <c r="BK136" s="309"/>
      <c r="BL136" s="310">
        <v>3</v>
      </c>
      <c r="BM136" s="309"/>
      <c r="BN136" s="310">
        <v>1</v>
      </c>
      <c r="BO136" s="309"/>
      <c r="BP136" s="310">
        <v>1</v>
      </c>
      <c r="BQ136" s="311">
        <v>2</v>
      </c>
    </row>
    <row r="137" spans="1:69" ht="13.5">
      <c r="A137" s="267">
        <f t="shared" si="8"/>
        <v>122</v>
      </c>
      <c r="B137" s="305" t="s">
        <v>1337</v>
      </c>
      <c r="D137" s="306">
        <f t="shared" si="6"/>
        <v>1</v>
      </c>
      <c r="E137" s="351"/>
      <c r="F137" s="300">
        <f t="shared" si="7"/>
        <v>0</v>
      </c>
      <c r="H137" s="308">
        <v>1</v>
      </c>
      <c r="I137" s="309"/>
      <c r="J137" s="310"/>
      <c r="K137" s="309"/>
      <c r="L137" s="310"/>
      <c r="M137" s="309"/>
      <c r="N137" s="310"/>
      <c r="O137" s="309"/>
      <c r="P137" s="310"/>
      <c r="Q137" s="309"/>
      <c r="R137" s="310"/>
      <c r="S137" s="309"/>
      <c r="T137" s="310"/>
      <c r="U137" s="309"/>
      <c r="V137" s="310"/>
      <c r="W137" s="309"/>
      <c r="X137" s="310"/>
      <c r="Y137" s="309"/>
      <c r="Z137" s="310"/>
      <c r="AA137" s="309"/>
      <c r="AB137" s="310"/>
      <c r="AC137" s="309"/>
      <c r="AD137" s="310"/>
      <c r="AE137" s="309"/>
      <c r="AF137" s="310"/>
      <c r="AG137" s="309"/>
      <c r="AH137" s="310"/>
      <c r="AI137" s="309"/>
      <c r="AJ137" s="310"/>
      <c r="AK137" s="309"/>
      <c r="AL137" s="310"/>
      <c r="AM137" s="309"/>
      <c r="AN137" s="310"/>
      <c r="AO137" s="309"/>
      <c r="AP137" s="310"/>
      <c r="AQ137" s="309"/>
      <c r="AR137" s="310"/>
      <c r="AS137" s="309"/>
      <c r="AT137" s="310"/>
      <c r="AU137" s="309"/>
      <c r="AV137" s="310"/>
      <c r="AW137" s="309"/>
      <c r="AX137" s="310"/>
      <c r="AY137" s="309"/>
      <c r="AZ137" s="310"/>
      <c r="BA137" s="309"/>
      <c r="BB137" s="310"/>
      <c r="BC137" s="309"/>
      <c r="BD137" s="310"/>
      <c r="BE137" s="309"/>
      <c r="BF137" s="310"/>
      <c r="BG137" s="309"/>
      <c r="BH137" s="310"/>
      <c r="BI137" s="309"/>
      <c r="BJ137" s="310"/>
      <c r="BK137" s="309"/>
      <c r="BL137" s="310"/>
      <c r="BM137" s="309"/>
      <c r="BN137" s="310"/>
      <c r="BO137" s="309"/>
      <c r="BP137" s="310"/>
      <c r="BQ137" s="311"/>
    </row>
    <row r="138" spans="1:69" ht="13.5">
      <c r="A138" s="267">
        <f t="shared" si="8"/>
        <v>123</v>
      </c>
      <c r="B138" s="305" t="s">
        <v>1338</v>
      </c>
      <c r="D138" s="306">
        <f t="shared" si="6"/>
        <v>1</v>
      </c>
      <c r="E138" s="351"/>
      <c r="F138" s="300">
        <f t="shared" si="7"/>
        <v>0</v>
      </c>
      <c r="H138" s="308">
        <v>1</v>
      </c>
      <c r="I138" s="309"/>
      <c r="J138" s="310"/>
      <c r="K138" s="309"/>
      <c r="L138" s="310"/>
      <c r="M138" s="309"/>
      <c r="N138" s="310"/>
      <c r="O138" s="309"/>
      <c r="P138" s="310"/>
      <c r="Q138" s="309"/>
      <c r="R138" s="310"/>
      <c r="S138" s="309"/>
      <c r="T138" s="310"/>
      <c r="U138" s="309"/>
      <c r="V138" s="310"/>
      <c r="W138" s="309"/>
      <c r="X138" s="310"/>
      <c r="Y138" s="309"/>
      <c r="Z138" s="310"/>
      <c r="AA138" s="309"/>
      <c r="AB138" s="310"/>
      <c r="AC138" s="309"/>
      <c r="AD138" s="310"/>
      <c r="AE138" s="309"/>
      <c r="AF138" s="310"/>
      <c r="AG138" s="309"/>
      <c r="AH138" s="310"/>
      <c r="AI138" s="309"/>
      <c r="AJ138" s="310"/>
      <c r="AK138" s="309"/>
      <c r="AL138" s="310"/>
      <c r="AM138" s="309"/>
      <c r="AN138" s="310"/>
      <c r="AO138" s="309"/>
      <c r="AP138" s="310"/>
      <c r="AQ138" s="309"/>
      <c r="AR138" s="310"/>
      <c r="AS138" s="309"/>
      <c r="AT138" s="310"/>
      <c r="AU138" s="309"/>
      <c r="AV138" s="310"/>
      <c r="AW138" s="309"/>
      <c r="AX138" s="310"/>
      <c r="AY138" s="309"/>
      <c r="AZ138" s="310"/>
      <c r="BA138" s="309"/>
      <c r="BB138" s="310"/>
      <c r="BC138" s="309"/>
      <c r="BD138" s="310"/>
      <c r="BE138" s="309"/>
      <c r="BF138" s="310"/>
      <c r="BG138" s="309"/>
      <c r="BH138" s="310"/>
      <c r="BI138" s="309"/>
      <c r="BJ138" s="310"/>
      <c r="BK138" s="309"/>
      <c r="BL138" s="310"/>
      <c r="BM138" s="309"/>
      <c r="BN138" s="310"/>
      <c r="BO138" s="309"/>
      <c r="BP138" s="310"/>
      <c r="BQ138" s="311"/>
    </row>
    <row r="139" spans="1:69" ht="13.5">
      <c r="A139" s="267">
        <f t="shared" si="8"/>
        <v>124</v>
      </c>
      <c r="B139" s="305" t="s">
        <v>1339</v>
      </c>
      <c r="D139" s="306">
        <f t="shared" si="6"/>
        <v>1</v>
      </c>
      <c r="E139" s="351"/>
      <c r="F139" s="300">
        <f t="shared" si="7"/>
        <v>0</v>
      </c>
      <c r="H139" s="308">
        <v>1</v>
      </c>
      <c r="I139" s="309"/>
      <c r="J139" s="310"/>
      <c r="K139" s="309"/>
      <c r="L139" s="310"/>
      <c r="M139" s="309"/>
      <c r="N139" s="310"/>
      <c r="O139" s="309"/>
      <c r="P139" s="310"/>
      <c r="Q139" s="309"/>
      <c r="R139" s="310"/>
      <c r="S139" s="309"/>
      <c r="T139" s="310"/>
      <c r="U139" s="309"/>
      <c r="V139" s="310"/>
      <c r="W139" s="309"/>
      <c r="X139" s="310"/>
      <c r="Y139" s="309"/>
      <c r="Z139" s="310"/>
      <c r="AA139" s="309"/>
      <c r="AB139" s="310"/>
      <c r="AC139" s="309"/>
      <c r="AD139" s="310"/>
      <c r="AE139" s="309"/>
      <c r="AF139" s="310"/>
      <c r="AG139" s="309"/>
      <c r="AH139" s="310"/>
      <c r="AI139" s="309"/>
      <c r="AJ139" s="310"/>
      <c r="AK139" s="309"/>
      <c r="AL139" s="310"/>
      <c r="AM139" s="309"/>
      <c r="AN139" s="310"/>
      <c r="AO139" s="309"/>
      <c r="AP139" s="310"/>
      <c r="AQ139" s="309"/>
      <c r="AR139" s="310"/>
      <c r="AS139" s="309"/>
      <c r="AT139" s="310"/>
      <c r="AU139" s="309"/>
      <c r="AV139" s="310"/>
      <c r="AW139" s="309"/>
      <c r="AX139" s="310"/>
      <c r="AY139" s="309"/>
      <c r="AZ139" s="310"/>
      <c r="BA139" s="309"/>
      <c r="BB139" s="310"/>
      <c r="BC139" s="309"/>
      <c r="BD139" s="310"/>
      <c r="BE139" s="309"/>
      <c r="BF139" s="310"/>
      <c r="BG139" s="309"/>
      <c r="BH139" s="310"/>
      <c r="BI139" s="309"/>
      <c r="BJ139" s="310"/>
      <c r="BK139" s="309"/>
      <c r="BL139" s="310"/>
      <c r="BM139" s="309"/>
      <c r="BN139" s="310"/>
      <c r="BO139" s="309"/>
      <c r="BP139" s="310"/>
      <c r="BQ139" s="311"/>
    </row>
    <row r="140" spans="1:69" ht="13.5">
      <c r="A140" s="267">
        <f t="shared" si="8"/>
        <v>125</v>
      </c>
      <c r="B140" s="305" t="s">
        <v>1340</v>
      </c>
      <c r="D140" s="306">
        <f t="shared" si="6"/>
        <v>1</v>
      </c>
      <c r="E140" s="351"/>
      <c r="F140" s="300">
        <f t="shared" si="7"/>
        <v>0</v>
      </c>
      <c r="H140" s="308">
        <v>1</v>
      </c>
      <c r="I140" s="309"/>
      <c r="J140" s="310"/>
      <c r="K140" s="309"/>
      <c r="L140" s="310"/>
      <c r="M140" s="309"/>
      <c r="N140" s="310"/>
      <c r="O140" s="309"/>
      <c r="P140" s="310"/>
      <c r="Q140" s="309"/>
      <c r="R140" s="310"/>
      <c r="S140" s="309"/>
      <c r="T140" s="310"/>
      <c r="U140" s="309"/>
      <c r="V140" s="310"/>
      <c r="W140" s="309"/>
      <c r="X140" s="310"/>
      <c r="Y140" s="309"/>
      <c r="Z140" s="310"/>
      <c r="AA140" s="309"/>
      <c r="AB140" s="310"/>
      <c r="AC140" s="309"/>
      <c r="AD140" s="310"/>
      <c r="AE140" s="309"/>
      <c r="AF140" s="310"/>
      <c r="AG140" s="309"/>
      <c r="AH140" s="310"/>
      <c r="AI140" s="309"/>
      <c r="AJ140" s="310"/>
      <c r="AK140" s="309"/>
      <c r="AL140" s="310"/>
      <c r="AM140" s="309"/>
      <c r="AN140" s="310"/>
      <c r="AO140" s="309"/>
      <c r="AP140" s="310"/>
      <c r="AQ140" s="309"/>
      <c r="AR140" s="310"/>
      <c r="AS140" s="309"/>
      <c r="AT140" s="310"/>
      <c r="AU140" s="309"/>
      <c r="AV140" s="310"/>
      <c r="AW140" s="309"/>
      <c r="AX140" s="310"/>
      <c r="AY140" s="309"/>
      <c r="AZ140" s="310"/>
      <c r="BA140" s="309"/>
      <c r="BB140" s="310"/>
      <c r="BC140" s="309"/>
      <c r="BD140" s="310"/>
      <c r="BE140" s="309"/>
      <c r="BF140" s="310"/>
      <c r="BG140" s="309"/>
      <c r="BH140" s="310"/>
      <c r="BI140" s="309"/>
      <c r="BJ140" s="310"/>
      <c r="BK140" s="309"/>
      <c r="BL140" s="310"/>
      <c r="BM140" s="309"/>
      <c r="BN140" s="310"/>
      <c r="BO140" s="309"/>
      <c r="BP140" s="310"/>
      <c r="BQ140" s="311"/>
    </row>
    <row r="141" spans="1:69" ht="13.5">
      <c r="A141" s="267">
        <f t="shared" si="8"/>
        <v>126</v>
      </c>
      <c r="B141" s="305" t="s">
        <v>1341</v>
      </c>
      <c r="D141" s="306">
        <f t="shared" si="6"/>
        <v>1</v>
      </c>
      <c r="E141" s="351"/>
      <c r="F141" s="300">
        <f t="shared" si="7"/>
        <v>0</v>
      </c>
      <c r="H141" s="308">
        <v>1</v>
      </c>
      <c r="I141" s="309"/>
      <c r="J141" s="310"/>
      <c r="K141" s="309"/>
      <c r="L141" s="310"/>
      <c r="M141" s="309"/>
      <c r="N141" s="310"/>
      <c r="O141" s="309"/>
      <c r="P141" s="310"/>
      <c r="Q141" s="309"/>
      <c r="R141" s="310"/>
      <c r="S141" s="309"/>
      <c r="T141" s="310"/>
      <c r="U141" s="309"/>
      <c r="V141" s="310"/>
      <c r="W141" s="309"/>
      <c r="X141" s="310"/>
      <c r="Y141" s="309"/>
      <c r="Z141" s="310"/>
      <c r="AA141" s="309"/>
      <c r="AB141" s="310"/>
      <c r="AC141" s="309"/>
      <c r="AD141" s="310"/>
      <c r="AE141" s="309"/>
      <c r="AF141" s="310"/>
      <c r="AG141" s="309"/>
      <c r="AH141" s="310"/>
      <c r="AI141" s="309"/>
      <c r="AJ141" s="310"/>
      <c r="AK141" s="309"/>
      <c r="AL141" s="310"/>
      <c r="AM141" s="309"/>
      <c r="AN141" s="310"/>
      <c r="AO141" s="309"/>
      <c r="AP141" s="310"/>
      <c r="AQ141" s="309"/>
      <c r="AR141" s="310"/>
      <c r="AS141" s="309"/>
      <c r="AT141" s="310"/>
      <c r="AU141" s="309"/>
      <c r="AV141" s="310"/>
      <c r="AW141" s="309"/>
      <c r="AX141" s="310"/>
      <c r="AY141" s="309"/>
      <c r="AZ141" s="310"/>
      <c r="BA141" s="309"/>
      <c r="BB141" s="310"/>
      <c r="BC141" s="309"/>
      <c r="BD141" s="310"/>
      <c r="BE141" s="309"/>
      <c r="BF141" s="310"/>
      <c r="BG141" s="309"/>
      <c r="BH141" s="310"/>
      <c r="BI141" s="309"/>
      <c r="BJ141" s="310"/>
      <c r="BK141" s="309"/>
      <c r="BL141" s="310"/>
      <c r="BM141" s="309"/>
      <c r="BN141" s="310"/>
      <c r="BO141" s="309"/>
      <c r="BP141" s="310"/>
      <c r="BQ141" s="311"/>
    </row>
    <row r="142" spans="1:69" ht="13.5">
      <c r="A142" s="267">
        <f t="shared" si="8"/>
        <v>127</v>
      </c>
      <c r="B142" s="305" t="s">
        <v>1342</v>
      </c>
      <c r="D142" s="306">
        <f t="shared" si="6"/>
        <v>1</v>
      </c>
      <c r="E142" s="351"/>
      <c r="F142" s="300">
        <f t="shared" si="7"/>
        <v>0</v>
      </c>
      <c r="H142" s="308">
        <v>1</v>
      </c>
      <c r="I142" s="309"/>
      <c r="J142" s="310"/>
      <c r="K142" s="309"/>
      <c r="L142" s="310"/>
      <c r="M142" s="309"/>
      <c r="N142" s="310"/>
      <c r="O142" s="309"/>
      <c r="P142" s="310"/>
      <c r="Q142" s="309"/>
      <c r="R142" s="310"/>
      <c r="S142" s="309"/>
      <c r="T142" s="310"/>
      <c r="U142" s="309"/>
      <c r="V142" s="310"/>
      <c r="W142" s="309"/>
      <c r="X142" s="310"/>
      <c r="Y142" s="309"/>
      <c r="Z142" s="310"/>
      <c r="AA142" s="309"/>
      <c r="AB142" s="310"/>
      <c r="AC142" s="309"/>
      <c r="AD142" s="310"/>
      <c r="AE142" s="309"/>
      <c r="AF142" s="310"/>
      <c r="AG142" s="309"/>
      <c r="AH142" s="310"/>
      <c r="AI142" s="309"/>
      <c r="AJ142" s="310"/>
      <c r="AK142" s="309"/>
      <c r="AL142" s="310"/>
      <c r="AM142" s="309"/>
      <c r="AN142" s="310"/>
      <c r="AO142" s="309"/>
      <c r="AP142" s="310"/>
      <c r="AQ142" s="309"/>
      <c r="AR142" s="310"/>
      <c r="AS142" s="309"/>
      <c r="AT142" s="310"/>
      <c r="AU142" s="309"/>
      <c r="AV142" s="310"/>
      <c r="AW142" s="309"/>
      <c r="AX142" s="310"/>
      <c r="AY142" s="309"/>
      <c r="AZ142" s="310"/>
      <c r="BA142" s="309"/>
      <c r="BB142" s="310"/>
      <c r="BC142" s="309"/>
      <c r="BD142" s="310"/>
      <c r="BE142" s="309"/>
      <c r="BF142" s="310"/>
      <c r="BG142" s="309"/>
      <c r="BH142" s="310"/>
      <c r="BI142" s="309"/>
      <c r="BJ142" s="310"/>
      <c r="BK142" s="309"/>
      <c r="BL142" s="310"/>
      <c r="BM142" s="309"/>
      <c r="BN142" s="310"/>
      <c r="BO142" s="309"/>
      <c r="BP142" s="310"/>
      <c r="BQ142" s="311"/>
    </row>
    <row r="143" spans="2:69" ht="9.75" customHeight="1">
      <c r="B143" s="305"/>
      <c r="D143" s="306"/>
      <c r="E143" s="307"/>
      <c r="F143" s="300"/>
      <c r="H143" s="308"/>
      <c r="I143" s="309"/>
      <c r="J143" s="310"/>
      <c r="K143" s="309"/>
      <c r="L143" s="310"/>
      <c r="M143" s="309"/>
      <c r="N143" s="310"/>
      <c r="O143" s="309"/>
      <c r="P143" s="310"/>
      <c r="Q143" s="309"/>
      <c r="R143" s="310"/>
      <c r="S143" s="309"/>
      <c r="T143" s="310"/>
      <c r="U143" s="309"/>
      <c r="V143" s="310"/>
      <c r="W143" s="309"/>
      <c r="X143" s="310"/>
      <c r="Y143" s="309"/>
      <c r="Z143" s="310"/>
      <c r="AA143" s="309"/>
      <c r="AB143" s="310"/>
      <c r="AC143" s="309"/>
      <c r="AD143" s="310"/>
      <c r="AE143" s="309"/>
      <c r="AF143" s="310"/>
      <c r="AG143" s="309"/>
      <c r="AH143" s="310"/>
      <c r="AI143" s="309"/>
      <c r="AJ143" s="310"/>
      <c r="AK143" s="309"/>
      <c r="AL143" s="310"/>
      <c r="AM143" s="309"/>
      <c r="AN143" s="310"/>
      <c r="AO143" s="309"/>
      <c r="AP143" s="310"/>
      <c r="AQ143" s="309"/>
      <c r="AR143" s="310"/>
      <c r="AS143" s="309"/>
      <c r="AT143" s="310"/>
      <c r="AU143" s="309"/>
      <c r="AV143" s="310"/>
      <c r="AW143" s="309"/>
      <c r="AX143" s="310"/>
      <c r="AY143" s="309"/>
      <c r="AZ143" s="310"/>
      <c r="BA143" s="309"/>
      <c r="BB143" s="310"/>
      <c r="BC143" s="309"/>
      <c r="BD143" s="310"/>
      <c r="BE143" s="309"/>
      <c r="BF143" s="310"/>
      <c r="BG143" s="309"/>
      <c r="BH143" s="310"/>
      <c r="BI143" s="309"/>
      <c r="BJ143" s="310"/>
      <c r="BK143" s="309"/>
      <c r="BL143" s="310"/>
      <c r="BM143" s="309"/>
      <c r="BN143" s="310"/>
      <c r="BO143" s="309"/>
      <c r="BP143" s="310"/>
      <c r="BQ143" s="311"/>
    </row>
    <row r="144" spans="1:69" ht="13.5">
      <c r="A144" s="267">
        <v>128</v>
      </c>
      <c r="B144" s="305" t="s">
        <v>1343</v>
      </c>
      <c r="D144" s="306">
        <f aca="true" t="shared" si="9" ref="D144:D149">SUM(H144:BQ144)</f>
        <v>1</v>
      </c>
      <c r="E144" s="351"/>
      <c r="F144" s="300">
        <f aca="true" t="shared" si="10" ref="F144:F149">D144*E144</f>
        <v>0</v>
      </c>
      <c r="H144" s="308">
        <v>1</v>
      </c>
      <c r="I144" s="309"/>
      <c r="J144" s="310"/>
      <c r="K144" s="309"/>
      <c r="L144" s="310"/>
      <c r="M144" s="309"/>
      <c r="N144" s="310"/>
      <c r="O144" s="309"/>
      <c r="P144" s="310"/>
      <c r="Q144" s="309"/>
      <c r="R144" s="310"/>
      <c r="S144" s="309"/>
      <c r="T144" s="310"/>
      <c r="U144" s="309"/>
      <c r="V144" s="310"/>
      <c r="W144" s="309"/>
      <c r="X144" s="310"/>
      <c r="Y144" s="309"/>
      <c r="Z144" s="310"/>
      <c r="AA144" s="309"/>
      <c r="AB144" s="310"/>
      <c r="AC144" s="309"/>
      <c r="AD144" s="310"/>
      <c r="AE144" s="309"/>
      <c r="AF144" s="310"/>
      <c r="AG144" s="309"/>
      <c r="AH144" s="310"/>
      <c r="AI144" s="309"/>
      <c r="AJ144" s="310"/>
      <c r="AK144" s="309"/>
      <c r="AL144" s="310"/>
      <c r="AM144" s="309"/>
      <c r="AN144" s="310"/>
      <c r="AO144" s="309"/>
      <c r="AP144" s="310"/>
      <c r="AQ144" s="309"/>
      <c r="AR144" s="310"/>
      <c r="AS144" s="309"/>
      <c r="AT144" s="310"/>
      <c r="AU144" s="309"/>
      <c r="AV144" s="310"/>
      <c r="AW144" s="309"/>
      <c r="AX144" s="310"/>
      <c r="AY144" s="309"/>
      <c r="AZ144" s="310"/>
      <c r="BA144" s="309"/>
      <c r="BB144" s="310"/>
      <c r="BC144" s="309"/>
      <c r="BD144" s="310"/>
      <c r="BE144" s="309"/>
      <c r="BF144" s="310"/>
      <c r="BG144" s="309"/>
      <c r="BH144" s="310"/>
      <c r="BI144" s="309"/>
      <c r="BJ144" s="310"/>
      <c r="BK144" s="309"/>
      <c r="BL144" s="310"/>
      <c r="BM144" s="309"/>
      <c r="BN144" s="310"/>
      <c r="BO144" s="309"/>
      <c r="BP144" s="310"/>
      <c r="BQ144" s="311"/>
    </row>
    <row r="145" spans="1:69" ht="13.5">
      <c r="A145" s="267">
        <f>A144+1</f>
        <v>129</v>
      </c>
      <c r="B145" s="305" t="s">
        <v>1344</v>
      </c>
      <c r="D145" s="306">
        <f t="shared" si="9"/>
        <v>1</v>
      </c>
      <c r="E145" s="351"/>
      <c r="F145" s="300">
        <f t="shared" si="10"/>
        <v>0</v>
      </c>
      <c r="H145" s="308">
        <v>1</v>
      </c>
      <c r="I145" s="309"/>
      <c r="J145" s="310"/>
      <c r="K145" s="309"/>
      <c r="L145" s="310"/>
      <c r="M145" s="309"/>
      <c r="N145" s="310"/>
      <c r="O145" s="309"/>
      <c r="P145" s="310"/>
      <c r="Q145" s="309"/>
      <c r="R145" s="310"/>
      <c r="S145" s="309"/>
      <c r="T145" s="310"/>
      <c r="U145" s="309"/>
      <c r="V145" s="310"/>
      <c r="W145" s="309"/>
      <c r="X145" s="310"/>
      <c r="Y145" s="309"/>
      <c r="Z145" s="310"/>
      <c r="AA145" s="309"/>
      <c r="AB145" s="310"/>
      <c r="AC145" s="309"/>
      <c r="AD145" s="310"/>
      <c r="AE145" s="309"/>
      <c r="AF145" s="310"/>
      <c r="AG145" s="309"/>
      <c r="AH145" s="310"/>
      <c r="AI145" s="309"/>
      <c r="AJ145" s="310"/>
      <c r="AK145" s="309"/>
      <c r="AL145" s="310"/>
      <c r="AM145" s="309"/>
      <c r="AN145" s="310"/>
      <c r="AO145" s="309"/>
      <c r="AP145" s="310"/>
      <c r="AQ145" s="309"/>
      <c r="AR145" s="310"/>
      <c r="AS145" s="309"/>
      <c r="AT145" s="310"/>
      <c r="AU145" s="309"/>
      <c r="AV145" s="310"/>
      <c r="AW145" s="309"/>
      <c r="AX145" s="310"/>
      <c r="AY145" s="309"/>
      <c r="AZ145" s="310"/>
      <c r="BA145" s="309"/>
      <c r="BB145" s="310"/>
      <c r="BC145" s="309"/>
      <c r="BD145" s="310"/>
      <c r="BE145" s="309"/>
      <c r="BF145" s="310"/>
      <c r="BG145" s="309"/>
      <c r="BH145" s="310"/>
      <c r="BI145" s="309"/>
      <c r="BJ145" s="310"/>
      <c r="BK145" s="309"/>
      <c r="BL145" s="310"/>
      <c r="BM145" s="309"/>
      <c r="BN145" s="310"/>
      <c r="BO145" s="309"/>
      <c r="BP145" s="310"/>
      <c r="BQ145" s="311"/>
    </row>
    <row r="146" spans="1:69" ht="13.5">
      <c r="A146" s="267">
        <f>A145+1</f>
        <v>130</v>
      </c>
      <c r="B146" s="305" t="s">
        <v>1345</v>
      </c>
      <c r="D146" s="306">
        <f t="shared" si="9"/>
        <v>1</v>
      </c>
      <c r="E146" s="351"/>
      <c r="F146" s="300">
        <f t="shared" si="10"/>
        <v>0</v>
      </c>
      <c r="H146" s="308">
        <v>1</v>
      </c>
      <c r="I146" s="309"/>
      <c r="J146" s="310"/>
      <c r="K146" s="309"/>
      <c r="L146" s="310"/>
      <c r="M146" s="309"/>
      <c r="N146" s="310"/>
      <c r="O146" s="309"/>
      <c r="P146" s="310"/>
      <c r="Q146" s="309"/>
      <c r="R146" s="310"/>
      <c r="S146" s="309"/>
      <c r="T146" s="310"/>
      <c r="U146" s="309"/>
      <c r="V146" s="310"/>
      <c r="W146" s="309"/>
      <c r="X146" s="310"/>
      <c r="Y146" s="309"/>
      <c r="Z146" s="310"/>
      <c r="AA146" s="309"/>
      <c r="AB146" s="310"/>
      <c r="AC146" s="309"/>
      <c r="AD146" s="310"/>
      <c r="AE146" s="309"/>
      <c r="AF146" s="310"/>
      <c r="AG146" s="309"/>
      <c r="AH146" s="310"/>
      <c r="AI146" s="309"/>
      <c r="AJ146" s="310"/>
      <c r="AK146" s="309"/>
      <c r="AL146" s="310"/>
      <c r="AM146" s="309"/>
      <c r="AN146" s="310"/>
      <c r="AO146" s="309"/>
      <c r="AP146" s="310"/>
      <c r="AQ146" s="309"/>
      <c r="AR146" s="310"/>
      <c r="AS146" s="309"/>
      <c r="AT146" s="310"/>
      <c r="AU146" s="309"/>
      <c r="AV146" s="310"/>
      <c r="AW146" s="309"/>
      <c r="AX146" s="310"/>
      <c r="AY146" s="309"/>
      <c r="AZ146" s="310"/>
      <c r="BA146" s="309"/>
      <c r="BB146" s="310"/>
      <c r="BC146" s="309"/>
      <c r="BD146" s="310"/>
      <c r="BE146" s="309"/>
      <c r="BF146" s="310"/>
      <c r="BG146" s="309"/>
      <c r="BH146" s="310"/>
      <c r="BI146" s="309"/>
      <c r="BJ146" s="310"/>
      <c r="BK146" s="309"/>
      <c r="BL146" s="310"/>
      <c r="BM146" s="309"/>
      <c r="BN146" s="310"/>
      <c r="BO146" s="309"/>
      <c r="BP146" s="310"/>
      <c r="BQ146" s="311"/>
    </row>
    <row r="147" spans="1:69" ht="15.75">
      <c r="A147" s="267">
        <f>A146+1</f>
        <v>131</v>
      </c>
      <c r="B147" s="305" t="s">
        <v>1346</v>
      </c>
      <c r="D147" s="306">
        <f t="shared" si="9"/>
        <v>1</v>
      </c>
      <c r="E147" s="351"/>
      <c r="F147" s="300">
        <f t="shared" si="10"/>
        <v>0</v>
      </c>
      <c r="H147" s="308">
        <v>1</v>
      </c>
      <c r="I147" s="309"/>
      <c r="J147" s="310"/>
      <c r="K147" s="309"/>
      <c r="L147" s="310"/>
      <c r="M147" s="309"/>
      <c r="N147" s="310"/>
      <c r="O147" s="309"/>
      <c r="P147" s="310"/>
      <c r="Q147" s="309"/>
      <c r="R147" s="310"/>
      <c r="S147" s="309"/>
      <c r="T147" s="310"/>
      <c r="U147" s="309"/>
      <c r="V147" s="310"/>
      <c r="W147" s="309"/>
      <c r="X147" s="310"/>
      <c r="Y147" s="309"/>
      <c r="Z147" s="310"/>
      <c r="AA147" s="342"/>
      <c r="AB147" s="310"/>
      <c r="AC147" s="309"/>
      <c r="AD147" s="310"/>
      <c r="AE147" s="309"/>
      <c r="AF147" s="310"/>
      <c r="AG147" s="309"/>
      <c r="AH147" s="310"/>
      <c r="AI147" s="309"/>
      <c r="AJ147" s="310"/>
      <c r="AK147" s="309"/>
      <c r="AL147" s="310"/>
      <c r="AM147" s="309"/>
      <c r="AN147" s="310"/>
      <c r="AO147" s="309"/>
      <c r="AP147" s="310"/>
      <c r="AQ147" s="309"/>
      <c r="AR147" s="310"/>
      <c r="AS147" s="309"/>
      <c r="AT147" s="310"/>
      <c r="AU147" s="309"/>
      <c r="AV147" s="310"/>
      <c r="AW147" s="309"/>
      <c r="AX147" s="310"/>
      <c r="AY147" s="309"/>
      <c r="AZ147" s="310"/>
      <c r="BA147" s="309"/>
      <c r="BB147" s="310"/>
      <c r="BC147" s="309"/>
      <c r="BD147" s="310"/>
      <c r="BE147" s="309"/>
      <c r="BF147" s="310"/>
      <c r="BG147" s="309"/>
      <c r="BH147" s="310"/>
      <c r="BI147" s="309"/>
      <c r="BJ147" s="310"/>
      <c r="BK147" s="309"/>
      <c r="BL147" s="310"/>
      <c r="BM147" s="309"/>
      <c r="BN147" s="310"/>
      <c r="BO147" s="309"/>
      <c r="BP147" s="310"/>
      <c r="BQ147" s="311"/>
    </row>
    <row r="148" spans="1:69" ht="13.5">
      <c r="A148" s="267">
        <f>A147+1</f>
        <v>132</v>
      </c>
      <c r="B148" s="305" t="s">
        <v>1347</v>
      </c>
      <c r="D148" s="306">
        <f t="shared" si="9"/>
        <v>6</v>
      </c>
      <c r="E148" s="351"/>
      <c r="F148" s="300">
        <f t="shared" si="10"/>
        <v>0</v>
      </c>
      <c r="H148" s="308"/>
      <c r="I148" s="309"/>
      <c r="J148" s="310"/>
      <c r="K148" s="309"/>
      <c r="L148" s="310"/>
      <c r="M148" s="309"/>
      <c r="N148" s="310"/>
      <c r="O148" s="309"/>
      <c r="P148" s="310"/>
      <c r="Q148" s="309"/>
      <c r="R148" s="310"/>
      <c r="S148" s="309"/>
      <c r="T148" s="310"/>
      <c r="U148" s="309">
        <v>1</v>
      </c>
      <c r="V148" s="310"/>
      <c r="W148" s="309"/>
      <c r="X148" s="310"/>
      <c r="Y148" s="309"/>
      <c r="Z148" s="310"/>
      <c r="AA148" s="309"/>
      <c r="AB148" s="310"/>
      <c r="AC148" s="309"/>
      <c r="AD148" s="310"/>
      <c r="AE148" s="309"/>
      <c r="AF148" s="310">
        <v>1</v>
      </c>
      <c r="AG148" s="309"/>
      <c r="AH148" s="310">
        <v>1</v>
      </c>
      <c r="AI148" s="309"/>
      <c r="AJ148" s="310"/>
      <c r="AK148" s="309"/>
      <c r="AL148" s="310"/>
      <c r="AM148" s="309"/>
      <c r="AN148" s="310"/>
      <c r="AO148" s="309"/>
      <c r="AP148" s="310"/>
      <c r="AQ148" s="309"/>
      <c r="AR148" s="310"/>
      <c r="AS148" s="309"/>
      <c r="AT148" s="310"/>
      <c r="AU148" s="309"/>
      <c r="AV148" s="310"/>
      <c r="AW148" s="309"/>
      <c r="AX148" s="310">
        <v>1</v>
      </c>
      <c r="AY148" s="309"/>
      <c r="AZ148" s="310"/>
      <c r="BA148" s="309"/>
      <c r="BB148" s="310"/>
      <c r="BC148" s="309"/>
      <c r="BD148" s="310"/>
      <c r="BE148" s="309"/>
      <c r="BF148" s="310"/>
      <c r="BG148" s="309">
        <v>1</v>
      </c>
      <c r="BH148" s="310"/>
      <c r="BI148" s="309"/>
      <c r="BJ148" s="310">
        <v>1</v>
      </c>
      <c r="BK148" s="309"/>
      <c r="BL148" s="310"/>
      <c r="BM148" s="309"/>
      <c r="BN148" s="310"/>
      <c r="BO148" s="309"/>
      <c r="BP148" s="310"/>
      <c r="BQ148" s="311"/>
    </row>
    <row r="149" spans="1:69" ht="16.5" thickBot="1">
      <c r="A149" s="267">
        <f>A148+1</f>
        <v>133</v>
      </c>
      <c r="B149" s="343" t="s">
        <v>1348</v>
      </c>
      <c r="D149" s="344">
        <f t="shared" si="9"/>
        <v>1</v>
      </c>
      <c r="E149" s="354"/>
      <c r="F149" s="326">
        <f t="shared" si="10"/>
        <v>0</v>
      </c>
      <c r="H149" s="345">
        <v>1</v>
      </c>
      <c r="I149" s="346"/>
      <c r="J149" s="347"/>
      <c r="K149" s="346"/>
      <c r="L149" s="347"/>
      <c r="M149" s="346"/>
      <c r="N149" s="347"/>
      <c r="O149" s="346"/>
      <c r="P149" s="347"/>
      <c r="Q149" s="346"/>
      <c r="R149" s="347"/>
      <c r="S149" s="346"/>
      <c r="T149" s="347"/>
      <c r="U149" s="346"/>
      <c r="V149" s="347"/>
      <c r="W149" s="346"/>
      <c r="X149" s="347"/>
      <c r="Y149" s="346"/>
      <c r="Z149" s="347"/>
      <c r="AA149" s="348"/>
      <c r="AB149" s="347"/>
      <c r="AC149" s="346"/>
      <c r="AD149" s="347"/>
      <c r="AE149" s="346"/>
      <c r="AF149" s="347"/>
      <c r="AG149" s="346"/>
      <c r="AH149" s="347"/>
      <c r="AI149" s="346"/>
      <c r="AJ149" s="347"/>
      <c r="AK149" s="346"/>
      <c r="AL149" s="347"/>
      <c r="AM149" s="346"/>
      <c r="AN149" s="347"/>
      <c r="AO149" s="346"/>
      <c r="AP149" s="347"/>
      <c r="AQ149" s="346"/>
      <c r="AR149" s="347"/>
      <c r="AS149" s="346"/>
      <c r="AT149" s="347"/>
      <c r="AU149" s="346"/>
      <c r="AV149" s="347"/>
      <c r="AW149" s="346"/>
      <c r="AX149" s="347"/>
      <c r="AY149" s="346"/>
      <c r="AZ149" s="347"/>
      <c r="BA149" s="346"/>
      <c r="BB149" s="347"/>
      <c r="BC149" s="346"/>
      <c r="BD149" s="347"/>
      <c r="BE149" s="346"/>
      <c r="BF149" s="347"/>
      <c r="BG149" s="346"/>
      <c r="BH149" s="347"/>
      <c r="BI149" s="346"/>
      <c r="BJ149" s="347"/>
      <c r="BK149" s="346"/>
      <c r="BL149" s="347"/>
      <c r="BM149" s="346"/>
      <c r="BN149" s="347"/>
      <c r="BO149" s="346"/>
      <c r="BP149" s="347"/>
      <c r="BQ149" s="349"/>
    </row>
    <row r="151" spans="2:6" ht="15.75">
      <c r="B151" s="287" t="s">
        <v>1349</v>
      </c>
      <c r="E151" s="331" t="s">
        <v>1289</v>
      </c>
      <c r="F151" s="276">
        <f>SUM(F91:F149)</f>
        <v>0</v>
      </c>
    </row>
    <row r="152" spans="2:6" ht="15.75">
      <c r="B152" s="287" t="s">
        <v>1350</v>
      </c>
      <c r="E152" s="331" t="s">
        <v>1289</v>
      </c>
      <c r="F152" s="276">
        <f>SUM(F85+F151)</f>
        <v>0</v>
      </c>
    </row>
    <row r="154" ht="15.75">
      <c r="B154" s="287" t="s">
        <v>1351</v>
      </c>
    </row>
    <row r="155" ht="13.5">
      <c r="B155" s="222" t="s">
        <v>1352</v>
      </c>
    </row>
    <row r="156" ht="13.5">
      <c r="B156" s="222" t="s">
        <v>1353</v>
      </c>
    </row>
    <row r="157" ht="13.5">
      <c r="B157" s="222" t="s">
        <v>1354</v>
      </c>
    </row>
    <row r="158" ht="13.5">
      <c r="B158" s="222" t="s">
        <v>1355</v>
      </c>
    </row>
    <row r="159" ht="13.5">
      <c r="B159" s="222" t="s">
        <v>1356</v>
      </c>
    </row>
    <row r="160" ht="13.5">
      <c r="B160" s="222" t="s">
        <v>1357</v>
      </c>
    </row>
    <row r="161" spans="1:69" ht="13.5">
      <c r="A161" s="222"/>
      <c r="B161" s="222" t="s">
        <v>1358</v>
      </c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2"/>
      <c r="AY161" s="222"/>
      <c r="AZ161" s="222"/>
      <c r="BA161" s="222"/>
      <c r="BB161" s="222"/>
      <c r="BC161" s="222"/>
      <c r="BD161" s="222"/>
      <c r="BE161" s="222"/>
      <c r="BF161" s="222"/>
      <c r="BG161" s="222"/>
      <c r="BH161" s="222"/>
      <c r="BI161" s="222"/>
      <c r="BJ161" s="222"/>
      <c r="BK161" s="222"/>
      <c r="BL161" s="222"/>
      <c r="BM161" s="222"/>
      <c r="BN161" s="222"/>
      <c r="BO161" s="222"/>
      <c r="BP161" s="222"/>
      <c r="BQ161" s="222"/>
    </row>
    <row r="162" spans="1:69" ht="13.5">
      <c r="A162" s="222"/>
      <c r="B162" s="222" t="s">
        <v>1359</v>
      </c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2"/>
      <c r="AK162" s="222"/>
      <c r="AL162" s="222"/>
      <c r="AM162" s="222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2"/>
      <c r="AY162" s="222"/>
      <c r="AZ162" s="222"/>
      <c r="BA162" s="222"/>
      <c r="BB162" s="222"/>
      <c r="BC162" s="222"/>
      <c r="BD162" s="222"/>
      <c r="BE162" s="222"/>
      <c r="BF162" s="222"/>
      <c r="BG162" s="222"/>
      <c r="BH162" s="222"/>
      <c r="BI162" s="222"/>
      <c r="BJ162" s="222"/>
      <c r="BK162" s="222"/>
      <c r="BL162" s="222"/>
      <c r="BM162" s="222"/>
      <c r="BN162" s="222"/>
      <c r="BO162" s="222"/>
      <c r="BP162" s="222"/>
      <c r="BQ162" s="222"/>
    </row>
    <row r="163" spans="1:69" ht="13.5">
      <c r="A163" s="222"/>
      <c r="B163" s="222" t="s">
        <v>1360</v>
      </c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2"/>
      <c r="AY163" s="222"/>
      <c r="AZ163" s="222"/>
      <c r="BA163" s="222"/>
      <c r="BB163" s="222"/>
      <c r="BC163" s="222"/>
      <c r="BD163" s="222"/>
      <c r="BE163" s="222"/>
      <c r="BF163" s="222"/>
      <c r="BG163" s="222"/>
      <c r="BH163" s="222"/>
      <c r="BI163" s="222"/>
      <c r="BJ163" s="222"/>
      <c r="BK163" s="222"/>
      <c r="BL163" s="222"/>
      <c r="BM163" s="222"/>
      <c r="BN163" s="222"/>
      <c r="BO163" s="222"/>
      <c r="BP163" s="222"/>
      <c r="BQ163" s="222"/>
    </row>
    <row r="164" spans="1:69" ht="13.5">
      <c r="A164" s="222"/>
      <c r="B164" s="222" t="s">
        <v>1361</v>
      </c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  <c r="AI164" s="222"/>
      <c r="AJ164" s="222"/>
      <c r="AK164" s="222"/>
      <c r="AL164" s="222"/>
      <c r="AM164" s="222"/>
      <c r="AN164" s="222"/>
      <c r="AO164" s="222"/>
      <c r="AP164" s="222"/>
      <c r="AQ164" s="222"/>
      <c r="AR164" s="222"/>
      <c r="AS164" s="222"/>
      <c r="AT164" s="222"/>
      <c r="AU164" s="222"/>
      <c r="AV164" s="222"/>
      <c r="AW164" s="222"/>
      <c r="AX164" s="222"/>
      <c r="AY164" s="222"/>
      <c r="AZ164" s="222"/>
      <c r="BA164" s="222"/>
      <c r="BB164" s="222"/>
      <c r="BC164" s="222"/>
      <c r="BD164" s="222"/>
      <c r="BE164" s="222"/>
      <c r="BF164" s="222"/>
      <c r="BG164" s="222"/>
      <c r="BH164" s="222"/>
      <c r="BI164" s="222"/>
      <c r="BJ164" s="222"/>
      <c r="BK164" s="222"/>
      <c r="BL164" s="222"/>
      <c r="BM164" s="222"/>
      <c r="BN164" s="222"/>
      <c r="BO164" s="222"/>
      <c r="BP164" s="222"/>
      <c r="BQ164" s="222"/>
    </row>
    <row r="165" spans="1:69" ht="13.5">
      <c r="A165" s="222"/>
      <c r="B165" s="222" t="s">
        <v>1362</v>
      </c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2"/>
      <c r="AK165" s="222"/>
      <c r="AL165" s="222"/>
      <c r="AM165" s="222"/>
      <c r="AN165" s="222"/>
      <c r="AO165" s="222"/>
      <c r="AP165" s="222"/>
      <c r="AQ165" s="222"/>
      <c r="AR165" s="222"/>
      <c r="AS165" s="222"/>
      <c r="AT165" s="222"/>
      <c r="AU165" s="222"/>
      <c r="AV165" s="222"/>
      <c r="AW165" s="222"/>
      <c r="AX165" s="222"/>
      <c r="AY165" s="222"/>
      <c r="AZ165" s="222"/>
      <c r="BA165" s="222"/>
      <c r="BB165" s="222"/>
      <c r="BC165" s="222"/>
      <c r="BD165" s="222"/>
      <c r="BE165" s="222"/>
      <c r="BF165" s="222"/>
      <c r="BG165" s="222"/>
      <c r="BH165" s="222"/>
      <c r="BI165" s="222"/>
      <c r="BJ165" s="222"/>
      <c r="BK165" s="222"/>
      <c r="BL165" s="222"/>
      <c r="BM165" s="222"/>
      <c r="BN165" s="222"/>
      <c r="BO165" s="222"/>
      <c r="BP165" s="222"/>
      <c r="BQ165" s="222"/>
    </row>
  </sheetData>
  <sheetProtection password="D95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Raška</dc:creator>
  <cp:keywords/>
  <dc:description/>
  <cp:lastModifiedBy>PC</cp:lastModifiedBy>
  <dcterms:created xsi:type="dcterms:W3CDTF">2016-05-19T06:35:45Z</dcterms:created>
  <dcterms:modified xsi:type="dcterms:W3CDTF">2016-10-17T11:42:37Z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