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1490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externalReferences>
    <externalReference r:id="rId7"/>
  </externalReferences>
  <definedNames>
    <definedName name="_xlnm._FilterDatabase" localSheetId="2" hidden="1">'Rozpocet'!$I$14:$P$53</definedName>
  </definedNames>
  <calcPr fullCalcOnLoad="1"/>
</workbook>
</file>

<file path=xl/sharedStrings.xml><?xml version="1.0" encoding="utf-8"?>
<sst xmlns="http://schemas.openxmlformats.org/spreadsheetml/2006/main" count="382" uniqueCount="216">
  <si>
    <t>KRYCÍ LIST ROZPOČTU</t>
  </si>
  <si>
    <t>Název stavby</t>
  </si>
  <si>
    <t>HASIČSKÁ ZÁCHRANNÁ STANICE - KRNOV</t>
  </si>
  <si>
    <t>JKSO</t>
  </si>
  <si>
    <t>812</t>
  </si>
  <si>
    <t>Kód stavby</t>
  </si>
  <si>
    <t>N12-238</t>
  </si>
  <si>
    <t>Název objektu</t>
  </si>
  <si>
    <t>EČO</t>
  </si>
  <si>
    <t>Kód objektu</t>
  </si>
  <si>
    <t>11</t>
  </si>
  <si>
    <t>Název části</t>
  </si>
  <si>
    <t xml:space="preserve"> </t>
  </si>
  <si>
    <t>Místo</t>
  </si>
  <si>
    <t>Krnov</t>
  </si>
  <si>
    <t>Kód části</t>
  </si>
  <si>
    <t>Název podčásti</t>
  </si>
  <si>
    <t>Kód podčásti</t>
  </si>
  <si>
    <t>IČ</t>
  </si>
  <si>
    <t>DIČ</t>
  </si>
  <si>
    <t>Objednatel</t>
  </si>
  <si>
    <t>HZS MSK , Ostrava</t>
  </si>
  <si>
    <t>Projektant</t>
  </si>
  <si>
    <t>KOHL ARCHITEKTI, OSTRAVA</t>
  </si>
  <si>
    <t>Zhotovitel</t>
  </si>
  <si>
    <t>Dle výběrového řízení</t>
  </si>
  <si>
    <t>Rozpočet číslo</t>
  </si>
  <si>
    <t>Zpracoval</t>
  </si>
  <si>
    <t>Dne</t>
  </si>
  <si>
    <t>N-2012-238</t>
  </si>
  <si>
    <t>OMA-inženýrská činnost ve stavebnictví</t>
  </si>
  <si>
    <t>09.09.2012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</si>
  <si>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</si>
  <si>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</si>
  <si>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</si>
  <si>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</si>
  <si>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</si>
  <si>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</si>
  <si>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</si>
  <si>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</si>
  <si>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</si>
  <si>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</si>
  <si>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</si>
  <si>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</si>
  <si>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</si>
  <si>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</si>
  <si>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</si>
  <si>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</si>
  <si>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</si>
  <si>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</si>
  <si>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</si>
  <si>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</si>
  <si>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</si>
  <si>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</si>
  <si>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</si>
  <si>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</si>
  <si>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</si>
  <si>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</si>
  <si>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</si>
  <si>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</si>
  <si>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</si>
  <si>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</si>
  <si>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</si>
  <si>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</si>
  <si>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</si>
  <si>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</si>
  <si>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</si>
  <si>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</si>
  <si>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</si>
  <si>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</si>
  <si>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</si>
  <si>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</si>
  <si>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</si>
  <si>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</si>
  <si>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</si>
  <si>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</si>
  <si>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</si>
  <si>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</si>
  <si>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</si>
  <si>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</si>
  <si>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</si>
  <si>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</si>
  <si>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</si>
  <si>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</si>
  <si>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</si>
  <si>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</si>
  <si>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</si>
  <si>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</si>
  <si>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10.9.2012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</si>
  <si>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</si>
  <si>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</si>
  <si>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</si>
  <si>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</si>
  <si>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</si>
  <si>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</si>
  <si>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</si>
  <si>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</si>
  <si>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</si>
  <si>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</si>
  <si>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</si>
  <si>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</si>
  <si>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</si>
  <si>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</si>
  <si>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</si>
  <si>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</si>
  <si>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</si>
  <si>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</si>
  <si>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</si>
  <si>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</si>
  <si>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</si>
  <si>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</si>
  <si>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</si>
  <si>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6</t>
  </si>
  <si>
    <t>Úpravy povrchu, podlahy, osazení</t>
  </si>
  <si>
    <t>1</t>
  </si>
  <si>
    <t>K</t>
  </si>
  <si>
    <t>011</t>
  </si>
  <si>
    <t>632450133</t>
  </si>
  <si>
    <t>Vyrovnávací cementový potěr tl do 40 mm ze suchých směsí provedený v ploše - kompletní provedení vč. všech souvisejících prací a dodávek</t>
  </si>
  <si>
    <t>m2</t>
  </si>
  <si>
    <t>2</t>
  </si>
  <si>
    <t>PK</t>
  </si>
  <si>
    <t>632001001</t>
  </si>
  <si>
    <t>Vyčištění podkladu podlah vč. případného přebroušení</t>
  </si>
  <si>
    <t>3</t>
  </si>
  <si>
    <t>640248000</t>
  </si>
  <si>
    <t>D+M skladby SO02 (sanace) - kompletní provedení skladby dle specifikace PD a TZ vč. všech souvisejících prací a dodávek</t>
  </si>
  <si>
    <t>62</t>
  </si>
  <si>
    <t>Úprava povrchů vnější</t>
  </si>
  <si>
    <t>4</t>
  </si>
  <si>
    <t>014</t>
  </si>
  <si>
    <t>622903110</t>
  </si>
  <si>
    <t>stávající fasáda objektu - mechanické očištění + hloubková penetrace - provedení dle přesné specifikace PD a TZ</t>
  </si>
  <si>
    <t>5</t>
  </si>
  <si>
    <t>622925512</t>
  </si>
  <si>
    <t>Oprava stávající fasády (do 70% plochy) - očištění tlakovou vodou, otlučení nesoudržných částí, vyspravení, doplnění profilací, minerální nátěru - kompletní provedení skladby dle přesné specifikace PD a TZ vč. všech souvisejících prací a dodávek</t>
  </si>
  <si>
    <t>9</t>
  </si>
  <si>
    <t>Ostatní konstrukce a práce</t>
  </si>
  <si>
    <t>003</t>
  </si>
  <si>
    <t>941111122</t>
  </si>
  <si>
    <t>Montáž lešení řadového trubkového lehkého s podlahami zatížení do 200 kg/m2 š do 1,2 m v do 25 m, vč. ochranných sítí a souvisejících prací, kcí</t>
  </si>
  <si>
    <t>7</t>
  </si>
  <si>
    <t>941111222</t>
  </si>
  <si>
    <t>Příplatek k lešení řadovému trubkovému lehkému s podlahami š 1,2 m v 25 m za první a ZKD den použití, vč. ochranných sítí</t>
  </si>
  <si>
    <t>8</t>
  </si>
  <si>
    <t>941111822</t>
  </si>
  <si>
    <t>Demontáž lešení řadového trubkového lehkého s podlahami zatížení do 200 kg/m2 š do 1,2 m v do 25 m, vč. ochranných sítí a souvisejících prací, kcí</t>
  </si>
  <si>
    <t>952901111</t>
  </si>
  <si>
    <t>Vyčištění budov bytové a občanské výstavby při výšce podlaží do 4 m</t>
  </si>
  <si>
    <t>10</t>
  </si>
  <si>
    <t>013</t>
  </si>
  <si>
    <t>965042141</t>
  </si>
  <si>
    <t>Bourání mazanin betonových/potěrů tl do 100 mm pl přes 4 m2</t>
  </si>
  <si>
    <t>m3</t>
  </si>
  <si>
    <t>979011111</t>
  </si>
  <si>
    <t>Svislá doprava suti a vybouraných hmot za prvé podlaží</t>
  </si>
  <si>
    <t>t</t>
  </si>
  <si>
    <t>12</t>
  </si>
  <si>
    <t>979081111</t>
  </si>
  <si>
    <t>Odvoz suti a vybouraných hmot na skládku do 1 km</t>
  </si>
  <si>
    <t>13</t>
  </si>
  <si>
    <t>979081121</t>
  </si>
  <si>
    <t>Odvoz suti a vybouraných hmot na skládku ZKD 1 km přes 1 km</t>
  </si>
  <si>
    <t>14</t>
  </si>
  <si>
    <t>979082111</t>
  </si>
  <si>
    <t>Vnitrostaveništní vodorovná doprava suti a vybouraných hmot do 10 m</t>
  </si>
  <si>
    <t>15</t>
  </si>
  <si>
    <t>979082121</t>
  </si>
  <si>
    <t>Vnitrostaveništní vodorovná doprava suti a vybouraných hmot ZKD 5 m přes 10 m</t>
  </si>
  <si>
    <t>16</t>
  </si>
  <si>
    <t>241</t>
  </si>
  <si>
    <t>979095R00</t>
  </si>
  <si>
    <t>Naložení a složení suti</t>
  </si>
  <si>
    <t>17</t>
  </si>
  <si>
    <t>979098231</t>
  </si>
  <si>
    <t>Poplatek za uložení stavebního odpadu na skládce (skládkovné)</t>
  </si>
  <si>
    <t>18</t>
  </si>
  <si>
    <t>980001100</t>
  </si>
  <si>
    <t>Všechny nespecifikované práce a dodávky potřebné k provedení a kompletnímu dokončení díla dle specifikace PD a TZ vč. souvisejících prací</t>
  </si>
  <si>
    <t>soubor</t>
  </si>
  <si>
    <t>99</t>
  </si>
  <si>
    <t>Přesun hmot</t>
  </si>
  <si>
    <t>19</t>
  </si>
  <si>
    <t>999281111</t>
  </si>
  <si>
    <t>Přesun hmot pro opravy a údržbu budov</t>
  </si>
  <si>
    <t>Práce a dodávky PSV (všechny položky jsou naceněny vč. příslušných přesunů hmot)</t>
  </si>
  <si>
    <t>771</t>
  </si>
  <si>
    <t>Podlahy z dlaždic</t>
  </si>
  <si>
    <t>771001003</t>
  </si>
  <si>
    <t>D+M vnitřní historizující dlažby tl. 10 mm - vč. penetrace - kompletní provedení dle PD a technické zprávy, vč. souvisejících prací a dodávek</t>
  </si>
  <si>
    <t>771001100</t>
  </si>
  <si>
    <t>D+M opravy historické dlažby v rozsahu 20% plochy - vč. penetrace - kompletní provedení skladby dle PD a technické zprávy, vč. souvisejících prací a dodávek</t>
  </si>
  <si>
    <t>776</t>
  </si>
  <si>
    <t>Podlahy povlakové</t>
  </si>
  <si>
    <t>776590990</t>
  </si>
  <si>
    <t>D+M podlahová krytina z dřevěných vlysů tl. 22 mm,  vč. materiálů a soklu - specifikace dle PD</t>
  </si>
  <si>
    <t>777</t>
  </si>
  <si>
    <t>Podlahy lité</t>
  </si>
  <si>
    <t>777551112</t>
  </si>
  <si>
    <t>Podlahy lité tloušťky do 5 mm - samonivelační stěrka - dle specifikace dle PD a TZ</t>
  </si>
  <si>
    <t>777551288</t>
  </si>
  <si>
    <t>D+M finální podlahová stěrka (P07) - kompletní provedení skladby dle specifikace dle PD a TZ vč. všech souvisejících prací</t>
  </si>
  <si>
    <t>OPRAVY</t>
  </si>
  <si>
    <t>766</t>
  </si>
  <si>
    <t>Konstrukce truhlářské</t>
  </si>
  <si>
    <t>766000215</t>
  </si>
  <si>
    <t>O15 - D+M okno plastové 1760/2120 mm vč. parapetů a všeho příslušenství - kompletní dodávka a provedení dle specifikace PD a TZ vč. souvisejících prací</t>
  </si>
  <si>
    <t>kus</t>
  </si>
  <si>
    <t>766000216</t>
  </si>
  <si>
    <t>O16 - D+M okno plastové 1470/2400 mm vč. parapetů a všeho příslušenství - kompletní dodávka a provedení dle specifikace PD a TZ vč. souvisejících prací</t>
  </si>
  <si>
    <t>766000217</t>
  </si>
  <si>
    <t>O17 - D+M okno plastové 930/2120 mm vč. parapetů a všeho příslušenství - kompletní dodávka a provedení dle specifikace PD a TZ vč. souvisejících prací</t>
  </si>
  <si>
    <t>766000218</t>
  </si>
  <si>
    <t>O18 - D+M okno plastové 2340/1200 mm vč. parapetů a všeho příslušenství - kompletní dodávka a provedení dle specifikace PD a TZ vč. souvisejících prací</t>
  </si>
  <si>
    <t>968062357</t>
  </si>
  <si>
    <t>Vybourání rámů oken (bez rozlišení) vč. vyvěšení křídel, parapetů a souvisejících prací - kompletní provedení dle specifgikace PD a TZ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</si>
</sst>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_ ;\-#,##0.00\ 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55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799588\Local%20Settings\Temporary%20Internet%20Files\Content.Outlook\T8EEOAKZ\HS_Krnov_%20Rekonstrukce%20objektu%20-%20INVESTICE%20-%20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2">
        <row r="135">
          <cell r="I1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E9" sqref="E9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ht="17.2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7</v>
      </c>
      <c r="C7" s="17"/>
      <c r="D7" s="17"/>
      <c r="E7" s="23" t="s">
        <v>202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8</v>
      </c>
      <c r="P7" s="23"/>
      <c r="Q7" s="26"/>
      <c r="R7" s="24"/>
      <c r="S7" s="22"/>
    </row>
    <row r="8" spans="1:19" ht="17.25" customHeight="1" hidden="1">
      <c r="A8" s="16"/>
      <c r="B8" s="17" t="s">
        <v>9</v>
      </c>
      <c r="C8" s="17"/>
      <c r="D8" s="17"/>
      <c r="E8" s="23" t="s">
        <v>10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11</v>
      </c>
      <c r="C9" s="17"/>
      <c r="D9" s="17"/>
      <c r="E9" s="27" t="s">
        <v>12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 t="s">
        <v>14</v>
      </c>
      <c r="Q9" s="31"/>
      <c r="R9" s="29"/>
      <c r="S9" s="22"/>
    </row>
    <row r="10" spans="1:19" ht="17.25" customHeight="1" hidden="1">
      <c r="A10" s="16"/>
      <c r="B10" s="17" t="s">
        <v>15</v>
      </c>
      <c r="C10" s="17"/>
      <c r="D10" s="17"/>
      <c r="E10" s="32" t="s">
        <v>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16</v>
      </c>
      <c r="C11" s="17"/>
      <c r="D11" s="17"/>
      <c r="E11" s="32" t="s">
        <v>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17</v>
      </c>
      <c r="C12" s="17"/>
      <c r="D12" s="17"/>
      <c r="E12" s="32" t="s">
        <v>12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12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12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12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12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18</v>
      </c>
      <c r="P25" s="17" t="s">
        <v>19</v>
      </c>
      <c r="Q25" s="17"/>
      <c r="R25" s="17"/>
      <c r="S25" s="22"/>
    </row>
    <row r="26" spans="1:19" ht="17.25" customHeight="1">
      <c r="A26" s="16"/>
      <c r="B26" s="17" t="s">
        <v>20</v>
      </c>
      <c r="C26" s="17"/>
      <c r="D26" s="17"/>
      <c r="E26" s="18" t="s">
        <v>21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22</v>
      </c>
      <c r="C27" s="17"/>
      <c r="D27" s="17"/>
      <c r="E27" s="23" t="s">
        <v>23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24</v>
      </c>
      <c r="C28" s="17"/>
      <c r="D28" s="17"/>
      <c r="E28" s="23" t="s">
        <v>25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26</v>
      </c>
      <c r="F30" s="17"/>
      <c r="G30" s="17" t="s">
        <v>27</v>
      </c>
      <c r="H30" s="17"/>
      <c r="I30" s="17"/>
      <c r="J30" s="17"/>
      <c r="K30" s="17"/>
      <c r="L30" s="17"/>
      <c r="M30" s="17"/>
      <c r="N30" s="17"/>
      <c r="O30" s="37" t="s">
        <v>28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 t="s">
        <v>29</v>
      </c>
      <c r="F31" s="17"/>
      <c r="G31" s="34" t="s">
        <v>30</v>
      </c>
      <c r="H31" s="39"/>
      <c r="I31" s="40"/>
      <c r="J31" s="17"/>
      <c r="K31" s="17"/>
      <c r="L31" s="17"/>
      <c r="M31" s="17"/>
      <c r="N31" s="17"/>
      <c r="O31" s="41" t="s">
        <v>31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32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33</v>
      </c>
      <c r="B34" s="51"/>
      <c r="C34" s="51"/>
      <c r="D34" s="52"/>
      <c r="E34" s="53" t="s">
        <v>34</v>
      </c>
      <c r="F34" s="52"/>
      <c r="G34" s="53" t="s">
        <v>35</v>
      </c>
      <c r="H34" s="51"/>
      <c r="I34" s="52"/>
      <c r="J34" s="53" t="s">
        <v>36</v>
      </c>
      <c r="K34" s="51"/>
      <c r="L34" s="53" t="s">
        <v>37</v>
      </c>
      <c r="M34" s="51"/>
      <c r="N34" s="51"/>
      <c r="O34" s="52"/>
      <c r="P34" s="53" t="s">
        <v>38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39</v>
      </c>
      <c r="F36" s="47"/>
      <c r="G36" s="47"/>
      <c r="H36" s="47"/>
      <c r="I36" s="47"/>
      <c r="J36" s="64" t="s">
        <v>40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41</v>
      </c>
      <c r="B37" s="66"/>
      <c r="C37" s="67" t="s">
        <v>42</v>
      </c>
      <c r="D37" s="68"/>
      <c r="E37" s="68"/>
      <c r="F37" s="69"/>
      <c r="G37" s="65" t="s">
        <v>43</v>
      </c>
      <c r="H37" s="70"/>
      <c r="I37" s="67" t="s">
        <v>44</v>
      </c>
      <c r="J37" s="68"/>
      <c r="K37" s="68"/>
      <c r="L37" s="65" t="s">
        <v>45</v>
      </c>
      <c r="M37" s="70"/>
      <c r="N37" s="67" t="s">
        <v>46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47</v>
      </c>
      <c r="C38" s="20"/>
      <c r="D38" s="73" t="s">
        <v>48</v>
      </c>
      <c r="E38" s="74">
        <f>SUMIF(Rozpocet!O5:O53,8,Rozpocet!I5:I53)</f>
        <v>0</v>
      </c>
      <c r="F38" s="75"/>
      <c r="G38" s="71">
        <v>8</v>
      </c>
      <c r="H38" s="76" t="s">
        <v>49</v>
      </c>
      <c r="I38" s="36"/>
      <c r="J38" s="77">
        <v>0</v>
      </c>
      <c r="K38" s="78"/>
      <c r="L38" s="71">
        <v>13</v>
      </c>
      <c r="M38" s="34" t="s">
        <v>50</v>
      </c>
      <c r="N38" s="39"/>
      <c r="O38" s="39"/>
      <c r="P38" s="79">
        <f>M49</f>
        <v>20</v>
      </c>
      <c r="Q38" s="80" t="s">
        <v>51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52</v>
      </c>
      <c r="E39" s="74">
        <f>SUMIF(Rozpocet!O10:O53,4,Rozpocet!I10:I53)</f>
        <v>0</v>
      </c>
      <c r="F39" s="75"/>
      <c r="G39" s="71">
        <v>9</v>
      </c>
      <c r="H39" s="17" t="s">
        <v>53</v>
      </c>
      <c r="I39" s="73"/>
      <c r="J39" s="77">
        <v>0</v>
      </c>
      <c r="K39" s="78"/>
      <c r="L39" s="71">
        <v>14</v>
      </c>
      <c r="M39" s="34" t="s">
        <v>54</v>
      </c>
      <c r="N39" s="39"/>
      <c r="O39" s="39"/>
      <c r="P39" s="79">
        <f>M49</f>
        <v>20</v>
      </c>
      <c r="Q39" s="80" t="s">
        <v>51</v>
      </c>
      <c r="R39" s="74">
        <v>0</v>
      </c>
      <c r="S39" s="75"/>
    </row>
    <row r="40" spans="1:19" ht="20.25" customHeight="1">
      <c r="A40" s="71">
        <v>3</v>
      </c>
      <c r="B40" s="72" t="s">
        <v>55</v>
      </c>
      <c r="C40" s="20"/>
      <c r="D40" s="73" t="s">
        <v>48</v>
      </c>
      <c r="E40" s="74">
        <f>SUMIF(Rozpocet!O11:O53,32,Rozpocet!I11:I53)</f>
        <v>0</v>
      </c>
      <c r="F40" s="75"/>
      <c r="G40" s="71">
        <v>10</v>
      </c>
      <c r="H40" s="76" t="s">
        <v>56</v>
      </c>
      <c r="I40" s="36"/>
      <c r="J40" s="77">
        <v>0</v>
      </c>
      <c r="K40" s="78"/>
      <c r="L40" s="71">
        <v>15</v>
      </c>
      <c r="M40" s="34" t="s">
        <v>57</v>
      </c>
      <c r="N40" s="39"/>
      <c r="O40" s="39"/>
      <c r="P40" s="79">
        <f>M49</f>
        <v>20</v>
      </c>
      <c r="Q40" s="80" t="s">
        <v>51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52</v>
      </c>
      <c r="E41" s="74">
        <f>SUMIF(Rozpocet!O12:O53,16,Rozpocet!I12:I53)+SUMIF(Rozpocet!O12:O53,128,Rozpocet!I12:I53)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58</v>
      </c>
      <c r="N41" s="39"/>
      <c r="O41" s="39"/>
      <c r="P41" s="79">
        <f>M49</f>
        <v>20</v>
      </c>
      <c r="Q41" s="80" t="s">
        <v>51</v>
      </c>
      <c r="R41" s="74">
        <v>0</v>
      </c>
      <c r="S41" s="75"/>
    </row>
    <row r="42" spans="1:19" ht="20.25" customHeight="1">
      <c r="A42" s="71">
        <v>5</v>
      </c>
      <c r="B42" s="72" t="s">
        <v>59</v>
      </c>
      <c r="C42" s="20"/>
      <c r="D42" s="73" t="s">
        <v>48</v>
      </c>
      <c r="E42" s="74">
        <f>SUMIF(Rozpocet!O13:O53,256,Rozpocet!I13:I53)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60</v>
      </c>
      <c r="N42" s="39"/>
      <c r="O42" s="39"/>
      <c r="P42" s="79">
        <f>M49</f>
        <v>20</v>
      </c>
      <c r="Q42" s="80" t="s">
        <v>51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52</v>
      </c>
      <c r="E43" s="74">
        <f>SUMIF(Rozpocet!O14:O53,64,Rozpocet!I14:I53)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61</v>
      </c>
      <c r="N43" s="39"/>
      <c r="O43" s="39"/>
      <c r="P43" s="39"/>
      <c r="Q43" s="36"/>
      <c r="R43" s="74">
        <f>SUMIF(Rozpocet!O14:O53,1024,Rozpocet!I14:I53)</f>
        <v>0</v>
      </c>
      <c r="S43" s="75"/>
    </row>
    <row r="44" spans="1:19" ht="20.25" customHeight="1">
      <c r="A44" s="71">
        <v>7</v>
      </c>
      <c r="B44" s="84" t="s">
        <v>62</v>
      </c>
      <c r="C44" s="39"/>
      <c r="D44" s="36"/>
      <c r="E44" s="85">
        <f>SUM(E38:E43)</f>
        <v>0</v>
      </c>
      <c r="F44" s="49"/>
      <c r="G44" s="71">
        <v>12</v>
      </c>
      <c r="H44" s="84" t="s">
        <v>63</v>
      </c>
      <c r="I44" s="36"/>
      <c r="J44" s="86">
        <f>SUM(J38:J41)</f>
        <v>0</v>
      </c>
      <c r="K44" s="87"/>
      <c r="L44" s="71">
        <v>19</v>
      </c>
      <c r="M44" s="72" t="s">
        <v>64</v>
      </c>
      <c r="N44" s="19"/>
      <c r="O44" s="19"/>
      <c r="P44" s="1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65</v>
      </c>
      <c r="C45" s="91"/>
      <c r="D45" s="92"/>
      <c r="E45" s="93">
        <f>SUMIF(Rozpocet!O14:O53,512,Rozpocet!I14:I53)</f>
        <v>0</v>
      </c>
      <c r="F45" s="45"/>
      <c r="G45" s="89">
        <v>21</v>
      </c>
      <c r="H45" s="90" t="s">
        <v>66</v>
      </c>
      <c r="I45" s="92"/>
      <c r="J45" s="94">
        <v>0</v>
      </c>
      <c r="K45" s="95">
        <f>M49</f>
        <v>20</v>
      </c>
      <c r="L45" s="89">
        <v>22</v>
      </c>
      <c r="M45" s="90" t="s">
        <v>67</v>
      </c>
      <c r="N45" s="91"/>
      <c r="O45" s="91"/>
      <c r="P45" s="91"/>
      <c r="Q45" s="92"/>
      <c r="R45" s="93">
        <f>SUMIF(Rozpocet!O14:O53,"&lt;4",Rozpocet!I14:I53)+SUMIF(Rozpocet!O14:O53,"&gt;1024",Rozpocet!I14:I53)</f>
        <v>0</v>
      </c>
      <c r="S45" s="45"/>
    </row>
    <row r="46" spans="1:19" ht="20.25" customHeight="1">
      <c r="A46" s="96" t="s">
        <v>22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5" t="s">
        <v>68</v>
      </c>
      <c r="M46" s="52"/>
      <c r="N46" s="67" t="s">
        <v>69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1">
        <v>23</v>
      </c>
      <c r="M47" s="76" t="s">
        <v>70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71</v>
      </c>
      <c r="B48" s="28"/>
      <c r="C48" s="28"/>
      <c r="D48" s="28"/>
      <c r="E48" s="28"/>
      <c r="F48" s="29"/>
      <c r="G48" s="101" t="s">
        <v>72</v>
      </c>
      <c r="H48" s="28"/>
      <c r="I48" s="28"/>
      <c r="J48" s="28"/>
      <c r="K48" s="28"/>
      <c r="L48" s="71">
        <v>24</v>
      </c>
      <c r="M48" s="102">
        <v>14</v>
      </c>
      <c r="N48" s="29" t="s">
        <v>51</v>
      </c>
      <c r="O48" s="103">
        <f>R47-O49</f>
        <v>0</v>
      </c>
      <c r="P48" s="39" t="s">
        <v>73</v>
      </c>
      <c r="Q48" s="36"/>
      <c r="R48" s="104">
        <f>ROUNDUP(O48*M48/100,1)</f>
        <v>0</v>
      </c>
      <c r="S48" s="105"/>
    </row>
    <row r="49" spans="1:19" ht="20.25" customHeight="1">
      <c r="A49" s="106" t="s">
        <v>20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1">
        <v>25</v>
      </c>
      <c r="M49" s="108">
        <v>20</v>
      </c>
      <c r="N49" s="36" t="s">
        <v>51</v>
      </c>
      <c r="O49" s="103">
        <f>ROUND(SUMIF(Rozpocet!N14:N53,M49,Rozpocet!I14:I53)+SUMIF(P38:P42,M49,R38:R42)+IF(K45=M49,J45,0),2)</f>
        <v>0</v>
      </c>
      <c r="P49" s="39" t="s">
        <v>73</v>
      </c>
      <c r="Q49" s="36"/>
      <c r="R49" s="74">
        <f>ROUNDUP(O49*M49/100,1)</f>
        <v>0</v>
      </c>
      <c r="S49" s="75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74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71</v>
      </c>
      <c r="B51" s="28"/>
      <c r="C51" s="28"/>
      <c r="D51" s="28"/>
      <c r="E51" s="28"/>
      <c r="F51" s="29"/>
      <c r="G51" s="101" t="s">
        <v>72</v>
      </c>
      <c r="H51" s="28"/>
      <c r="I51" s="28"/>
      <c r="J51" s="28"/>
      <c r="K51" s="28"/>
      <c r="L51" s="65" t="s">
        <v>75</v>
      </c>
      <c r="M51" s="52"/>
      <c r="N51" s="67" t="s">
        <v>76</v>
      </c>
      <c r="O51" s="51"/>
      <c r="P51" s="51"/>
      <c r="Q51" s="51"/>
      <c r="R51" s="113"/>
      <c r="S51" s="54"/>
    </row>
    <row r="52" spans="1:19" ht="20.25" customHeight="1">
      <c r="A52" s="106" t="s">
        <v>24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1">
        <v>27</v>
      </c>
      <c r="M52" s="76" t="s">
        <v>77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1">
        <v>28</v>
      </c>
      <c r="M53" s="76" t="s">
        <v>78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71</v>
      </c>
      <c r="B54" s="44"/>
      <c r="C54" s="44"/>
      <c r="D54" s="44"/>
      <c r="E54" s="44"/>
      <c r="F54" s="115"/>
      <c r="G54" s="116" t="s">
        <v>72</v>
      </c>
      <c r="H54" s="44"/>
      <c r="I54" s="44"/>
      <c r="J54" s="44"/>
      <c r="K54" s="44"/>
      <c r="L54" s="89">
        <v>29</v>
      </c>
      <c r="M54" s="90" t="s">
        <v>79</v>
      </c>
      <c r="N54" s="91"/>
      <c r="O54" s="91"/>
      <c r="P54" s="91"/>
      <c r="Q54" s="92"/>
      <c r="R54" s="58">
        <v>0</v>
      </c>
      <c r="S54" s="117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24" sqref="C24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80</v>
      </c>
      <c r="B1" s="119"/>
      <c r="C1" s="119"/>
      <c r="D1" s="119"/>
      <c r="E1" s="119"/>
    </row>
    <row r="2" spans="1:5" ht="12" customHeight="1">
      <c r="A2" s="120" t="s">
        <v>81</v>
      </c>
      <c r="B2" s="121" t="str">
        <f>'Krycí list'!E5</f>
        <v>HASIČSKÁ ZÁCHRANNÁ STANICE - KRNOV</v>
      </c>
      <c r="C2" s="122"/>
      <c r="D2" s="122"/>
      <c r="E2" s="122"/>
    </row>
    <row r="3" spans="1:5" ht="12" customHeight="1">
      <c r="A3" s="120" t="s">
        <v>82</v>
      </c>
      <c r="B3" s="121" t="str">
        <f>'Krycí list'!E7</f>
        <v>OPRAVY</v>
      </c>
      <c r="C3" s="123"/>
      <c r="D3" s="121"/>
      <c r="E3" s="124"/>
    </row>
    <row r="4" spans="1:5" ht="12" customHeight="1">
      <c r="A4" s="120" t="s">
        <v>83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84</v>
      </c>
      <c r="B5" s="121" t="str">
        <f>'Krycí list'!P5</f>
        <v>812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85</v>
      </c>
      <c r="B7" s="121" t="str">
        <f>'Krycí list'!E26</f>
        <v>HZS MSK , Ostrava</v>
      </c>
      <c r="C7" s="123"/>
      <c r="D7" s="121"/>
      <c r="E7" s="124"/>
    </row>
    <row r="8" spans="1:5" ht="12" customHeight="1">
      <c r="A8" s="121" t="s">
        <v>86</v>
      </c>
      <c r="B8" s="121" t="str">
        <f>'Krycí list'!E28</f>
        <v>Dle výběrového řízení</v>
      </c>
      <c r="C8" s="123"/>
      <c r="D8" s="121"/>
      <c r="E8" s="124"/>
    </row>
    <row r="9" spans="1:5" ht="12" customHeight="1">
      <c r="A9" s="121" t="s">
        <v>87</v>
      </c>
      <c r="B9" s="121" t="s">
        <v>88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89</v>
      </c>
      <c r="B11" s="126" t="s">
        <v>90</v>
      </c>
      <c r="C11" s="127" t="s">
        <v>91</v>
      </c>
      <c r="D11" s="128" t="s">
        <v>92</v>
      </c>
      <c r="E11" s="127" t="s">
        <v>93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116.9428418</v>
      </c>
      <c r="E14" s="140">
        <f>Rozpocet!M14</f>
        <v>194.23130000000003</v>
      </c>
    </row>
    <row r="15" spans="1:5" s="136" customFormat="1" ht="12.75" customHeight="1">
      <c r="A15" s="141" t="str">
        <f>Rozpocet!D15</f>
        <v>6</v>
      </c>
      <c r="B15" s="142" t="str">
        <f>Rozpocet!E15</f>
        <v>Úpravy povrchu, podlahy, osazení</v>
      </c>
      <c r="C15" s="143">
        <f>Rozpocet!I15</f>
        <v>0</v>
      </c>
      <c r="D15" s="144">
        <f>Rozpocet!K15</f>
        <v>31.098480000000006</v>
      </c>
      <c r="E15" s="144">
        <f>Rozpocet!M15</f>
        <v>0.24</v>
      </c>
    </row>
    <row r="16" spans="1:5" s="136" customFormat="1" ht="12.75" customHeight="1">
      <c r="A16" s="141" t="str">
        <f>Rozpocet!D19</f>
        <v>62</v>
      </c>
      <c r="B16" s="142" t="str">
        <f>Rozpocet!E19</f>
        <v>Úprava povrchů vnější</v>
      </c>
      <c r="C16" s="143">
        <f>Rozpocet!I19</f>
        <v>0</v>
      </c>
      <c r="D16" s="144">
        <f>Rozpocet!K19</f>
        <v>85.82955299999999</v>
      </c>
      <c r="E16" s="144">
        <f>Rozpocet!M19</f>
        <v>53.5765</v>
      </c>
    </row>
    <row r="17" spans="1:5" s="136" customFormat="1" ht="12.75" customHeight="1">
      <c r="A17" s="141" t="str">
        <f>Rozpocet!D22</f>
        <v>9</v>
      </c>
      <c r="B17" s="142" t="str">
        <f>Rozpocet!E22</f>
        <v>Ostatní konstrukce a práce</v>
      </c>
      <c r="C17" s="143">
        <f>Rozpocet!I22</f>
        <v>0</v>
      </c>
      <c r="D17" s="144">
        <f>Rozpocet!K22</f>
        <v>0.014808800000000002</v>
      </c>
      <c r="E17" s="144">
        <f>Rozpocet!M22</f>
        <v>140.4148</v>
      </c>
    </row>
    <row r="18" spans="1:5" s="136" customFormat="1" ht="12.75" customHeight="1">
      <c r="A18" s="145" t="str">
        <f>Rozpocet!D37</f>
        <v>99</v>
      </c>
      <c r="B18" s="146" t="str">
        <f>Rozpocet!E37</f>
        <v>Přesun hmot</v>
      </c>
      <c r="C18" s="147">
        <f>Rozpocet!I37</f>
        <v>0</v>
      </c>
      <c r="D18" s="148">
        <f>Rozpocet!K37</f>
        <v>0</v>
      </c>
      <c r="E18" s="148">
        <f>Rozpocet!M37</f>
        <v>0</v>
      </c>
    </row>
    <row r="19" spans="1:5" s="136" customFormat="1" ht="12.75" customHeight="1">
      <c r="A19" s="137" t="str">
        <f>Rozpocet!D39</f>
        <v>PSV</v>
      </c>
      <c r="B19" s="138" t="str">
        <f>Rozpocet!E39</f>
        <v>Práce a dodávky PSV (všechny položky jsou naceněny vč. příslušných přesunů hmot)</v>
      </c>
      <c r="C19" s="139">
        <f>Rozpocet!I39</f>
        <v>0</v>
      </c>
      <c r="D19" s="140">
        <f>Rozpocet!K39</f>
        <v>4.7315249999999995</v>
      </c>
      <c r="E19" s="140">
        <f>Rozpocet!M39</f>
        <v>0</v>
      </c>
    </row>
    <row r="20" spans="1:5" s="136" customFormat="1" ht="12.75" customHeight="1">
      <c r="A20" s="141" t="str">
        <f>+Rozpocet!D40</f>
        <v>766</v>
      </c>
      <c r="B20" s="142" t="str">
        <f>+Rozpocet!E40</f>
        <v>Konstrukce truhlářské</v>
      </c>
      <c r="C20" s="143">
        <f>'[1]Rozpocet'!I135</f>
        <v>0</v>
      </c>
      <c r="D20" s="140"/>
      <c r="E20" s="140"/>
    </row>
    <row r="21" spans="1:5" s="136" customFormat="1" ht="12.75" customHeight="1">
      <c r="A21" s="141" t="str">
        <f>Rozpocet!D45</f>
        <v>771</v>
      </c>
      <c r="B21" s="142" t="str">
        <f>Rozpocet!E45</f>
        <v>Podlahy z dlaždic</v>
      </c>
      <c r="C21" s="143">
        <f>+Rozpocet!I40</f>
        <v>0</v>
      </c>
      <c r="D21" s="144">
        <f>Rozpocet!K45</f>
        <v>0</v>
      </c>
      <c r="E21" s="144">
        <f>Rozpocet!M45</f>
        <v>0</v>
      </c>
    </row>
    <row r="22" spans="1:5" s="136" customFormat="1" ht="12.75" customHeight="1">
      <c r="A22" s="141" t="str">
        <f>Rozpocet!D48</f>
        <v>776</v>
      </c>
      <c r="B22" s="142" t="str">
        <f>Rozpocet!E48</f>
        <v>Podlahy povlakové</v>
      </c>
      <c r="C22" s="143">
        <f>Rozpocet!I48</f>
        <v>0</v>
      </c>
      <c r="D22" s="144">
        <f>Rozpocet!K48</f>
        <v>0</v>
      </c>
      <c r="E22" s="144">
        <f>Rozpocet!M48</f>
        <v>0</v>
      </c>
    </row>
    <row r="23" spans="1:5" s="136" customFormat="1" ht="12.75" customHeight="1">
      <c r="A23" s="141" t="str">
        <f>Rozpocet!D50</f>
        <v>777</v>
      </c>
      <c r="B23" s="142" t="str">
        <f>Rozpocet!E50</f>
        <v>Podlahy lité</v>
      </c>
      <c r="C23" s="143">
        <f>Rozpocet!I50</f>
        <v>0</v>
      </c>
      <c r="D23" s="144">
        <f>Rozpocet!K50</f>
        <v>4.7315249999999995</v>
      </c>
      <c r="E23" s="144">
        <f>Rozpocet!M50</f>
        <v>0</v>
      </c>
    </row>
    <row r="24" spans="2:5" s="149" customFormat="1" ht="12.75" customHeight="1">
      <c r="B24" s="150" t="s">
        <v>94</v>
      </c>
      <c r="C24" s="151">
        <f>Rozpocet!I53</f>
        <v>0</v>
      </c>
      <c r="D24" s="152">
        <f>Rozpocet!K53</f>
        <v>121.6743668</v>
      </c>
      <c r="E24" s="152">
        <f>Rozpocet!M53</f>
        <v>194.23130000000003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N25" sqref="N25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8" t="s">
        <v>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20" t="s">
        <v>81</v>
      </c>
      <c r="B2" s="121"/>
      <c r="C2" s="121" t="str">
        <f>'Krycí list'!E5</f>
        <v>HASIČSKÁ ZÁCHRANNÁ STANICE - KRNOV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</row>
    <row r="3" spans="1:16" ht="11.25" customHeight="1">
      <c r="A3" s="120" t="s">
        <v>82</v>
      </c>
      <c r="B3" s="121"/>
      <c r="C3" s="121" t="str">
        <f>'Krycí list'!E7</f>
        <v>OPRAVY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</row>
    <row r="4" spans="1:16" ht="11.25" customHeight="1">
      <c r="A4" s="120" t="s">
        <v>83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</row>
    <row r="5" spans="1:16" ht="11.25" customHeight="1">
      <c r="A5" s="121" t="s">
        <v>96</v>
      </c>
      <c r="B5" s="121"/>
      <c r="C5" s="121" t="str">
        <f>'Krycí list'!P5</f>
        <v>812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</row>
    <row r="7" spans="1:16" ht="11.25" customHeight="1">
      <c r="A7" s="121" t="s">
        <v>85</v>
      </c>
      <c r="B7" s="121"/>
      <c r="C7" s="121" t="str">
        <f>'Krycí list'!E26</f>
        <v>HZS MSK , Ostrava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</row>
    <row r="8" spans="1:16" ht="11.25" customHeight="1">
      <c r="A8" s="121" t="s">
        <v>86</v>
      </c>
      <c r="B8" s="121"/>
      <c r="C8" s="121" t="str">
        <f>'Krycí list'!E28</f>
        <v>Dle výběrového řízení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</row>
    <row r="9" spans="1:16" ht="11.25" customHeight="1">
      <c r="A9" s="121" t="s">
        <v>87</v>
      </c>
      <c r="B9" s="121"/>
      <c r="C9" s="121" t="s">
        <v>88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97</v>
      </c>
      <c r="B11" s="126" t="s">
        <v>98</v>
      </c>
      <c r="C11" s="126" t="s">
        <v>99</v>
      </c>
      <c r="D11" s="126" t="s">
        <v>100</v>
      </c>
      <c r="E11" s="126" t="s">
        <v>90</v>
      </c>
      <c r="F11" s="126" t="s">
        <v>101</v>
      </c>
      <c r="G11" s="126" t="s">
        <v>102</v>
      </c>
      <c r="H11" s="126" t="s">
        <v>103</v>
      </c>
      <c r="I11" s="126" t="s">
        <v>91</v>
      </c>
      <c r="J11" s="126" t="s">
        <v>104</v>
      </c>
      <c r="K11" s="126" t="s">
        <v>92</v>
      </c>
      <c r="L11" s="126" t="s">
        <v>105</v>
      </c>
      <c r="M11" s="126" t="s">
        <v>106</v>
      </c>
      <c r="N11" s="127" t="s">
        <v>107</v>
      </c>
      <c r="O11" s="155" t="s">
        <v>108</v>
      </c>
      <c r="P11" s="156" t="s">
        <v>109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36" customFormat="1" ht="12.75" customHeight="1">
      <c r="A14" s="160"/>
      <c r="B14" s="161" t="s">
        <v>68</v>
      </c>
      <c r="C14" s="160"/>
      <c r="D14" s="160" t="s">
        <v>47</v>
      </c>
      <c r="E14" s="160" t="s">
        <v>110</v>
      </c>
      <c r="F14" s="160"/>
      <c r="G14" s="160"/>
      <c r="H14" s="160"/>
      <c r="I14" s="162">
        <f>I15+I19+I22</f>
        <v>0</v>
      </c>
      <c r="J14" s="160"/>
      <c r="K14" s="163">
        <f>K15+K19+K22</f>
        <v>116.9428418</v>
      </c>
      <c r="L14" s="160"/>
      <c r="M14" s="163">
        <f>M15+M19+M22</f>
        <v>194.23130000000003</v>
      </c>
      <c r="N14" s="160"/>
      <c r="P14" s="138" t="s">
        <v>111</v>
      </c>
    </row>
    <row r="15" spans="2:16" s="136" customFormat="1" ht="12.75" customHeight="1">
      <c r="B15" s="141" t="s">
        <v>68</v>
      </c>
      <c r="D15" s="142" t="s">
        <v>112</v>
      </c>
      <c r="E15" s="142" t="s">
        <v>113</v>
      </c>
      <c r="I15" s="143">
        <f>SUM(I16:I18)</f>
        <v>0</v>
      </c>
      <c r="K15" s="144">
        <f>SUM(K16:K18)</f>
        <v>31.098480000000006</v>
      </c>
      <c r="M15" s="144">
        <f>SUM(M16:M18)</f>
        <v>0.24</v>
      </c>
      <c r="P15" s="142" t="s">
        <v>114</v>
      </c>
    </row>
    <row r="16" spans="1:16" s="17" customFormat="1" ht="24" customHeight="1">
      <c r="A16" s="164" t="s">
        <v>114</v>
      </c>
      <c r="B16" s="164" t="s">
        <v>115</v>
      </c>
      <c r="C16" s="164" t="s">
        <v>116</v>
      </c>
      <c r="D16" s="17" t="s">
        <v>117</v>
      </c>
      <c r="E16" s="165" t="s">
        <v>118</v>
      </c>
      <c r="F16" s="164" t="s">
        <v>119</v>
      </c>
      <c r="G16" s="166">
        <v>370.22</v>
      </c>
      <c r="H16" s="167"/>
      <c r="I16" s="167">
        <f>ROUND(G16*H16,2)</f>
        <v>0</v>
      </c>
      <c r="J16" s="168">
        <v>0.084</v>
      </c>
      <c r="K16" s="166">
        <f>G16*J16</f>
        <v>31.098480000000006</v>
      </c>
      <c r="L16" s="168">
        <v>0</v>
      </c>
      <c r="M16" s="166">
        <f>G16*L16</f>
        <v>0</v>
      </c>
      <c r="N16" s="169">
        <v>20</v>
      </c>
      <c r="O16" s="170">
        <v>4</v>
      </c>
      <c r="P16" s="17" t="s">
        <v>120</v>
      </c>
    </row>
    <row r="17" spans="1:16" s="17" customFormat="1" ht="13.5" customHeight="1">
      <c r="A17" s="164" t="s">
        <v>120</v>
      </c>
      <c r="B17" s="164" t="s">
        <v>115</v>
      </c>
      <c r="C17" s="164" t="s">
        <v>121</v>
      </c>
      <c r="D17" s="17" t="s">
        <v>122</v>
      </c>
      <c r="E17" s="165" t="s">
        <v>123</v>
      </c>
      <c r="F17" s="164" t="s">
        <v>119</v>
      </c>
      <c r="G17" s="166">
        <v>370.22</v>
      </c>
      <c r="H17" s="167"/>
      <c r="I17" s="167">
        <f>ROUND(G17*H17,2)</f>
        <v>0</v>
      </c>
      <c r="J17" s="168">
        <v>0</v>
      </c>
      <c r="K17" s="166">
        <f>G17*J17</f>
        <v>0</v>
      </c>
      <c r="L17" s="168">
        <v>0</v>
      </c>
      <c r="M17" s="166">
        <f>G17*L17</f>
        <v>0</v>
      </c>
      <c r="N17" s="169">
        <v>20</v>
      </c>
      <c r="O17" s="170">
        <v>4</v>
      </c>
      <c r="P17" s="17" t="s">
        <v>120</v>
      </c>
    </row>
    <row r="18" spans="1:16" s="17" customFormat="1" ht="24" customHeight="1">
      <c r="A18" s="164" t="s">
        <v>124</v>
      </c>
      <c r="B18" s="164" t="s">
        <v>115</v>
      </c>
      <c r="C18" s="164" t="s">
        <v>121</v>
      </c>
      <c r="D18" s="17" t="s">
        <v>125</v>
      </c>
      <c r="E18" s="165" t="s">
        <v>126</v>
      </c>
      <c r="F18" s="164" t="s">
        <v>119</v>
      </c>
      <c r="G18" s="166">
        <v>12</v>
      </c>
      <c r="H18" s="167"/>
      <c r="I18" s="167">
        <f>ROUND(G18*H18,2)</f>
        <v>0</v>
      </c>
      <c r="J18" s="168">
        <v>0</v>
      </c>
      <c r="K18" s="166">
        <f>G18*J18</f>
        <v>0</v>
      </c>
      <c r="L18" s="168">
        <v>0.02</v>
      </c>
      <c r="M18" s="166">
        <f>G18*L18</f>
        <v>0.24</v>
      </c>
      <c r="N18" s="169">
        <v>20</v>
      </c>
      <c r="O18" s="170">
        <v>4</v>
      </c>
      <c r="P18" s="17" t="s">
        <v>120</v>
      </c>
    </row>
    <row r="19" spans="2:16" s="136" customFormat="1" ht="12.75" customHeight="1">
      <c r="B19" s="141" t="s">
        <v>68</v>
      </c>
      <c r="D19" s="142" t="s">
        <v>127</v>
      </c>
      <c r="E19" s="142" t="s">
        <v>128</v>
      </c>
      <c r="I19" s="143">
        <f>SUM(I20:I21)</f>
        <v>0</v>
      </c>
      <c r="K19" s="144">
        <f>SUM(K20:K21)</f>
        <v>85.82955299999999</v>
      </c>
      <c r="M19" s="144">
        <f>SUM(M20:M21)</f>
        <v>53.5765</v>
      </c>
      <c r="P19" s="142" t="s">
        <v>114</v>
      </c>
    </row>
    <row r="20" spans="1:16" s="17" customFormat="1" ht="24" customHeight="1">
      <c r="A20" s="164" t="s">
        <v>129</v>
      </c>
      <c r="B20" s="164" t="s">
        <v>115</v>
      </c>
      <c r="C20" s="164" t="s">
        <v>130</v>
      </c>
      <c r="D20" s="17" t="s">
        <v>131</v>
      </c>
      <c r="E20" s="165" t="s">
        <v>132</v>
      </c>
      <c r="F20" s="164" t="s">
        <v>119</v>
      </c>
      <c r="G20" s="166">
        <v>1071.53</v>
      </c>
      <c r="H20" s="167"/>
      <c r="I20" s="167">
        <f>ROUND(G20*H20,2)</f>
        <v>0</v>
      </c>
      <c r="J20" s="168">
        <v>0.0001</v>
      </c>
      <c r="K20" s="166">
        <f>G20*J20</f>
        <v>0.107153</v>
      </c>
      <c r="L20" s="168">
        <v>0</v>
      </c>
      <c r="M20" s="166">
        <f>G20*L20</f>
        <v>0</v>
      </c>
      <c r="N20" s="176">
        <v>20</v>
      </c>
      <c r="O20" s="170">
        <v>4</v>
      </c>
      <c r="P20" s="17" t="s">
        <v>120</v>
      </c>
    </row>
    <row r="21" spans="1:16" s="17" customFormat="1" ht="45" customHeight="1">
      <c r="A21" s="164" t="s">
        <v>133</v>
      </c>
      <c r="B21" s="164" t="s">
        <v>115</v>
      </c>
      <c r="C21" s="164" t="s">
        <v>130</v>
      </c>
      <c r="D21" s="17" t="s">
        <v>134</v>
      </c>
      <c r="E21" s="165" t="s">
        <v>135</v>
      </c>
      <c r="F21" s="164" t="s">
        <v>119</v>
      </c>
      <c r="G21" s="166">
        <v>1071.53</v>
      </c>
      <c r="H21" s="167"/>
      <c r="I21" s="167">
        <f>ROUND(G21*H21,2)</f>
        <v>0</v>
      </c>
      <c r="J21" s="168">
        <v>0.08</v>
      </c>
      <c r="K21" s="166">
        <f>G21*J21</f>
        <v>85.7224</v>
      </c>
      <c r="L21" s="168">
        <v>0.05</v>
      </c>
      <c r="M21" s="166">
        <f>G21*L21</f>
        <v>53.5765</v>
      </c>
      <c r="N21" s="176">
        <v>20</v>
      </c>
      <c r="O21" s="170">
        <v>4</v>
      </c>
      <c r="P21" s="17" t="s">
        <v>120</v>
      </c>
    </row>
    <row r="22" spans="2:16" s="136" customFormat="1" ht="12.75" customHeight="1">
      <c r="B22" s="141" t="s">
        <v>68</v>
      </c>
      <c r="D22" s="142" t="s">
        <v>136</v>
      </c>
      <c r="E22" s="142" t="s">
        <v>137</v>
      </c>
      <c r="I22" s="143">
        <f>I23+SUM(I24:I37)</f>
        <v>0</v>
      </c>
      <c r="K22" s="144">
        <f>K23+SUM(K24:K37)</f>
        <v>0.014808800000000002</v>
      </c>
      <c r="M22" s="144">
        <f>M23+SUM(M24:M37)</f>
        <v>140.4148</v>
      </c>
      <c r="P22" s="142" t="s">
        <v>114</v>
      </c>
    </row>
    <row r="23" spans="1:16" s="17" customFormat="1" ht="24" customHeight="1">
      <c r="A23" s="164" t="s">
        <v>112</v>
      </c>
      <c r="B23" s="164" t="s">
        <v>115</v>
      </c>
      <c r="C23" s="164" t="s">
        <v>138</v>
      </c>
      <c r="D23" s="17" t="s">
        <v>139</v>
      </c>
      <c r="E23" s="165" t="s">
        <v>140</v>
      </c>
      <c r="F23" s="164" t="s">
        <v>119</v>
      </c>
      <c r="G23" s="166">
        <v>1268.28</v>
      </c>
      <c r="H23" s="167"/>
      <c r="I23" s="167">
        <f aca="true" t="shared" si="0" ref="I23:I36">ROUND(G23*H23,2)</f>
        <v>0</v>
      </c>
      <c r="J23" s="168">
        <v>0</v>
      </c>
      <c r="K23" s="166">
        <f aca="true" t="shared" si="1" ref="K23:K36">G23*J23</f>
        <v>0</v>
      </c>
      <c r="L23" s="168">
        <v>0</v>
      </c>
      <c r="M23" s="166">
        <f aca="true" t="shared" si="2" ref="M23:M36">G23*L23</f>
        <v>0</v>
      </c>
      <c r="N23" s="176">
        <v>20</v>
      </c>
      <c r="O23" s="170">
        <v>4</v>
      </c>
      <c r="P23" s="17" t="s">
        <v>120</v>
      </c>
    </row>
    <row r="24" spans="1:16" s="17" customFormat="1" ht="24" customHeight="1">
      <c r="A24" s="164" t="s">
        <v>141</v>
      </c>
      <c r="B24" s="164" t="s">
        <v>115</v>
      </c>
      <c r="C24" s="164" t="s">
        <v>138</v>
      </c>
      <c r="D24" s="17" t="s">
        <v>142</v>
      </c>
      <c r="E24" s="165" t="s">
        <v>143</v>
      </c>
      <c r="F24" s="164" t="s">
        <v>119</v>
      </c>
      <c r="G24" s="166">
        <v>152193.6</v>
      </c>
      <c r="H24" s="167"/>
      <c r="I24" s="167">
        <f t="shared" si="0"/>
        <v>0</v>
      </c>
      <c r="J24" s="168">
        <v>0</v>
      </c>
      <c r="K24" s="166">
        <f t="shared" si="1"/>
        <v>0</v>
      </c>
      <c r="L24" s="168">
        <v>0</v>
      </c>
      <c r="M24" s="166">
        <f t="shared" si="2"/>
        <v>0</v>
      </c>
      <c r="N24" s="176">
        <v>20</v>
      </c>
      <c r="O24" s="170">
        <v>4</v>
      </c>
      <c r="P24" s="17" t="s">
        <v>120</v>
      </c>
    </row>
    <row r="25" spans="1:16" s="17" customFormat="1" ht="24" customHeight="1">
      <c r="A25" s="164" t="s">
        <v>144</v>
      </c>
      <c r="B25" s="164" t="s">
        <v>115</v>
      </c>
      <c r="C25" s="164" t="s">
        <v>138</v>
      </c>
      <c r="D25" s="17" t="s">
        <v>145</v>
      </c>
      <c r="E25" s="165" t="s">
        <v>146</v>
      </c>
      <c r="F25" s="164" t="s">
        <v>119</v>
      </c>
      <c r="G25" s="166">
        <v>1268.28</v>
      </c>
      <c r="H25" s="167"/>
      <c r="I25" s="167">
        <f t="shared" si="0"/>
        <v>0</v>
      </c>
      <c r="J25" s="168">
        <v>0</v>
      </c>
      <c r="K25" s="166">
        <f t="shared" si="1"/>
        <v>0</v>
      </c>
      <c r="L25" s="168">
        <v>0</v>
      </c>
      <c r="M25" s="166">
        <f t="shared" si="2"/>
        <v>0</v>
      </c>
      <c r="N25" s="176">
        <v>20</v>
      </c>
      <c r="O25" s="170">
        <v>4</v>
      </c>
      <c r="P25" s="17" t="s">
        <v>120</v>
      </c>
    </row>
    <row r="26" spans="1:16" s="17" customFormat="1" ht="13.5" customHeight="1">
      <c r="A26" s="164" t="s">
        <v>136</v>
      </c>
      <c r="B26" s="164" t="s">
        <v>115</v>
      </c>
      <c r="C26" s="164" t="s">
        <v>116</v>
      </c>
      <c r="D26" s="17" t="s">
        <v>147</v>
      </c>
      <c r="E26" s="165" t="s">
        <v>148</v>
      </c>
      <c r="F26" s="164" t="s">
        <v>119</v>
      </c>
      <c r="G26" s="166">
        <v>370.22</v>
      </c>
      <c r="H26" s="167"/>
      <c r="I26" s="167">
        <f t="shared" si="0"/>
        <v>0</v>
      </c>
      <c r="J26" s="168">
        <v>4E-05</v>
      </c>
      <c r="K26" s="166">
        <f t="shared" si="1"/>
        <v>0.014808800000000002</v>
      </c>
      <c r="L26" s="168">
        <v>0</v>
      </c>
      <c r="M26" s="166">
        <f t="shared" si="2"/>
        <v>0</v>
      </c>
      <c r="N26" s="169">
        <v>20</v>
      </c>
      <c r="O26" s="170">
        <v>4</v>
      </c>
      <c r="P26" s="17" t="s">
        <v>120</v>
      </c>
    </row>
    <row r="27" spans="1:16" s="17" customFormat="1" ht="13.5" customHeight="1">
      <c r="A27" s="164" t="s">
        <v>149</v>
      </c>
      <c r="B27" s="164" t="s">
        <v>115</v>
      </c>
      <c r="C27" s="164" t="s">
        <v>150</v>
      </c>
      <c r="D27" s="17" t="s">
        <v>151</v>
      </c>
      <c r="E27" s="165" t="s">
        <v>152</v>
      </c>
      <c r="F27" s="164" t="s">
        <v>153</v>
      </c>
      <c r="G27" s="166">
        <v>14.809</v>
      </c>
      <c r="H27" s="167"/>
      <c r="I27" s="167">
        <f t="shared" si="0"/>
        <v>0</v>
      </c>
      <c r="J27" s="168">
        <v>0</v>
      </c>
      <c r="K27" s="166">
        <f t="shared" si="1"/>
        <v>0</v>
      </c>
      <c r="L27" s="168">
        <v>2.2</v>
      </c>
      <c r="M27" s="166">
        <f t="shared" si="2"/>
        <v>32.5798</v>
      </c>
      <c r="N27" s="169">
        <v>20</v>
      </c>
      <c r="O27" s="170">
        <v>4</v>
      </c>
      <c r="P27" s="17" t="s">
        <v>120</v>
      </c>
    </row>
    <row r="28" spans="1:15" s="17" customFormat="1" ht="13.5" customHeight="1">
      <c r="A28" s="171" t="s">
        <v>10</v>
      </c>
      <c r="B28" s="171" t="s">
        <v>115</v>
      </c>
      <c r="C28" s="171" t="s">
        <v>150</v>
      </c>
      <c r="D28" s="172" t="s">
        <v>214</v>
      </c>
      <c r="E28" s="173" t="s">
        <v>215</v>
      </c>
      <c r="F28" s="171" t="s">
        <v>119</v>
      </c>
      <c r="G28" s="174">
        <v>49</v>
      </c>
      <c r="H28" s="175"/>
      <c r="I28" s="175">
        <f>ROUND(G28*H28,2)</f>
        <v>0</v>
      </c>
      <c r="J28" s="168">
        <v>0</v>
      </c>
      <c r="K28" s="166">
        <f>G28*J28</f>
        <v>0</v>
      </c>
      <c r="L28" s="168">
        <v>2.2</v>
      </c>
      <c r="M28" s="166">
        <f>G28*L28</f>
        <v>107.80000000000001</v>
      </c>
      <c r="N28" s="169">
        <v>20</v>
      </c>
      <c r="O28" s="170"/>
    </row>
    <row r="29" spans="1:16" s="17" customFormat="1" ht="13.5" customHeight="1">
      <c r="A29" s="164" t="s">
        <v>157</v>
      </c>
      <c r="B29" s="164" t="s">
        <v>115</v>
      </c>
      <c r="C29" s="164" t="s">
        <v>150</v>
      </c>
      <c r="D29" s="17" t="s">
        <v>154</v>
      </c>
      <c r="E29" s="165" t="s">
        <v>155</v>
      </c>
      <c r="F29" s="164" t="s">
        <v>156</v>
      </c>
      <c r="G29" s="166">
        <v>86.431</v>
      </c>
      <c r="H29" s="167"/>
      <c r="I29" s="167">
        <f t="shared" si="0"/>
        <v>0</v>
      </c>
      <c r="J29" s="168">
        <v>0</v>
      </c>
      <c r="K29" s="166">
        <f t="shared" si="1"/>
        <v>0</v>
      </c>
      <c r="L29" s="168">
        <v>0</v>
      </c>
      <c r="M29" s="166">
        <f t="shared" si="2"/>
        <v>0</v>
      </c>
      <c r="N29" s="169">
        <v>20</v>
      </c>
      <c r="O29" s="170">
        <v>4</v>
      </c>
      <c r="P29" s="17" t="s">
        <v>120</v>
      </c>
    </row>
    <row r="30" spans="1:16" s="17" customFormat="1" ht="13.5" customHeight="1">
      <c r="A30" s="164" t="s">
        <v>160</v>
      </c>
      <c r="B30" s="164" t="s">
        <v>115</v>
      </c>
      <c r="C30" s="164" t="s">
        <v>150</v>
      </c>
      <c r="D30" s="17" t="s">
        <v>158</v>
      </c>
      <c r="E30" s="165" t="s">
        <v>159</v>
      </c>
      <c r="F30" s="164" t="s">
        <v>156</v>
      </c>
      <c r="G30" s="166">
        <v>86.431</v>
      </c>
      <c r="H30" s="167"/>
      <c r="I30" s="167">
        <f t="shared" si="0"/>
        <v>0</v>
      </c>
      <c r="J30" s="168">
        <v>0</v>
      </c>
      <c r="K30" s="166">
        <f t="shared" si="1"/>
        <v>0</v>
      </c>
      <c r="L30" s="168">
        <v>0</v>
      </c>
      <c r="M30" s="166">
        <f t="shared" si="2"/>
        <v>0</v>
      </c>
      <c r="N30" s="169">
        <v>20</v>
      </c>
      <c r="O30" s="170">
        <v>4</v>
      </c>
      <c r="P30" s="17" t="s">
        <v>120</v>
      </c>
    </row>
    <row r="31" spans="1:16" s="17" customFormat="1" ht="13.5" customHeight="1">
      <c r="A31" s="164" t="s">
        <v>163</v>
      </c>
      <c r="B31" s="164" t="s">
        <v>115</v>
      </c>
      <c r="C31" s="164" t="s">
        <v>150</v>
      </c>
      <c r="D31" s="17" t="s">
        <v>161</v>
      </c>
      <c r="E31" s="165" t="s">
        <v>162</v>
      </c>
      <c r="F31" s="164" t="s">
        <v>156</v>
      </c>
      <c r="G31" s="166">
        <v>864.31</v>
      </c>
      <c r="H31" s="167"/>
      <c r="I31" s="167">
        <f t="shared" si="0"/>
        <v>0</v>
      </c>
      <c r="J31" s="168">
        <v>0</v>
      </c>
      <c r="K31" s="166">
        <f t="shared" si="1"/>
        <v>0</v>
      </c>
      <c r="L31" s="168">
        <v>0</v>
      </c>
      <c r="M31" s="166">
        <f t="shared" si="2"/>
        <v>0</v>
      </c>
      <c r="N31" s="169">
        <v>20</v>
      </c>
      <c r="O31" s="170">
        <v>4</v>
      </c>
      <c r="P31" s="17" t="s">
        <v>120</v>
      </c>
    </row>
    <row r="32" spans="1:16" s="17" customFormat="1" ht="13.5" customHeight="1">
      <c r="A32" s="164" t="s">
        <v>166</v>
      </c>
      <c r="B32" s="164" t="s">
        <v>115</v>
      </c>
      <c r="C32" s="164" t="s">
        <v>150</v>
      </c>
      <c r="D32" s="17" t="s">
        <v>164</v>
      </c>
      <c r="E32" s="165" t="s">
        <v>165</v>
      </c>
      <c r="F32" s="164" t="s">
        <v>156</v>
      </c>
      <c r="G32" s="166">
        <v>86.431</v>
      </c>
      <c r="H32" s="167"/>
      <c r="I32" s="167">
        <f t="shared" si="0"/>
        <v>0</v>
      </c>
      <c r="J32" s="168">
        <v>0</v>
      </c>
      <c r="K32" s="166">
        <f t="shared" si="1"/>
        <v>0</v>
      </c>
      <c r="L32" s="168">
        <v>0</v>
      </c>
      <c r="M32" s="166">
        <f t="shared" si="2"/>
        <v>0</v>
      </c>
      <c r="N32" s="169">
        <v>20</v>
      </c>
      <c r="O32" s="170">
        <v>4</v>
      </c>
      <c r="P32" s="17" t="s">
        <v>120</v>
      </c>
    </row>
    <row r="33" spans="1:16" s="17" customFormat="1" ht="24" customHeight="1">
      <c r="A33" s="164" t="s">
        <v>169</v>
      </c>
      <c r="B33" s="164" t="s">
        <v>115</v>
      </c>
      <c r="C33" s="164" t="s">
        <v>150</v>
      </c>
      <c r="D33" s="17" t="s">
        <v>167</v>
      </c>
      <c r="E33" s="165" t="s">
        <v>168</v>
      </c>
      <c r="F33" s="164" t="s">
        <v>156</v>
      </c>
      <c r="G33" s="166">
        <v>432.155</v>
      </c>
      <c r="H33" s="167"/>
      <c r="I33" s="167">
        <f t="shared" si="0"/>
        <v>0</v>
      </c>
      <c r="J33" s="168">
        <v>0</v>
      </c>
      <c r="K33" s="166">
        <f t="shared" si="1"/>
        <v>0</v>
      </c>
      <c r="L33" s="168">
        <v>0</v>
      </c>
      <c r="M33" s="166">
        <f t="shared" si="2"/>
        <v>0</v>
      </c>
      <c r="N33" s="169">
        <v>20</v>
      </c>
      <c r="O33" s="170">
        <v>4</v>
      </c>
      <c r="P33" s="17" t="s">
        <v>120</v>
      </c>
    </row>
    <row r="34" spans="1:16" s="17" customFormat="1" ht="13.5" customHeight="1">
      <c r="A34" s="164" t="s">
        <v>173</v>
      </c>
      <c r="B34" s="164" t="s">
        <v>115</v>
      </c>
      <c r="C34" s="164" t="s">
        <v>170</v>
      </c>
      <c r="D34" s="17" t="s">
        <v>171</v>
      </c>
      <c r="E34" s="165" t="s">
        <v>172</v>
      </c>
      <c r="F34" s="164" t="s">
        <v>156</v>
      </c>
      <c r="G34" s="166">
        <v>86.431</v>
      </c>
      <c r="H34" s="167"/>
      <c r="I34" s="167">
        <f t="shared" si="0"/>
        <v>0</v>
      </c>
      <c r="J34" s="168">
        <v>0</v>
      </c>
      <c r="K34" s="166">
        <f t="shared" si="1"/>
        <v>0</v>
      </c>
      <c r="L34" s="168">
        <v>0</v>
      </c>
      <c r="M34" s="166">
        <f t="shared" si="2"/>
        <v>0</v>
      </c>
      <c r="N34" s="169">
        <v>20</v>
      </c>
      <c r="O34" s="170">
        <v>4</v>
      </c>
      <c r="P34" s="17" t="s">
        <v>120</v>
      </c>
    </row>
    <row r="35" spans="1:16" s="17" customFormat="1" ht="13.5" customHeight="1">
      <c r="A35" s="164" t="s">
        <v>176</v>
      </c>
      <c r="B35" s="164" t="s">
        <v>115</v>
      </c>
      <c r="C35" s="164" t="s">
        <v>150</v>
      </c>
      <c r="D35" s="17" t="s">
        <v>174</v>
      </c>
      <c r="E35" s="165" t="s">
        <v>175</v>
      </c>
      <c r="F35" s="164" t="s">
        <v>156</v>
      </c>
      <c r="G35" s="166">
        <v>86.431</v>
      </c>
      <c r="H35" s="167"/>
      <c r="I35" s="167">
        <f t="shared" si="0"/>
        <v>0</v>
      </c>
      <c r="J35" s="168">
        <v>0</v>
      </c>
      <c r="K35" s="166">
        <f t="shared" si="1"/>
        <v>0</v>
      </c>
      <c r="L35" s="168">
        <v>0</v>
      </c>
      <c r="M35" s="166">
        <f t="shared" si="2"/>
        <v>0</v>
      </c>
      <c r="N35" s="169">
        <v>20</v>
      </c>
      <c r="O35" s="170">
        <v>4</v>
      </c>
      <c r="P35" s="17" t="s">
        <v>120</v>
      </c>
    </row>
    <row r="36" spans="1:16" s="17" customFormat="1" ht="24" customHeight="1">
      <c r="A36" s="164" t="s">
        <v>182</v>
      </c>
      <c r="B36" s="164" t="s">
        <v>115</v>
      </c>
      <c r="C36" s="164" t="s">
        <v>121</v>
      </c>
      <c r="D36" s="17" t="s">
        <v>177</v>
      </c>
      <c r="E36" s="165" t="s">
        <v>178</v>
      </c>
      <c r="F36" s="164" t="s">
        <v>179</v>
      </c>
      <c r="G36" s="166">
        <v>1</v>
      </c>
      <c r="H36" s="167"/>
      <c r="I36" s="167">
        <f t="shared" si="0"/>
        <v>0</v>
      </c>
      <c r="J36" s="168">
        <v>0</v>
      </c>
      <c r="K36" s="166">
        <f t="shared" si="1"/>
        <v>0</v>
      </c>
      <c r="L36" s="168">
        <v>0.035</v>
      </c>
      <c r="M36" s="166">
        <f t="shared" si="2"/>
        <v>0.035</v>
      </c>
      <c r="N36" s="169">
        <v>20</v>
      </c>
      <c r="O36" s="170">
        <v>4</v>
      </c>
      <c r="P36" s="17" t="s">
        <v>120</v>
      </c>
    </row>
    <row r="37" spans="2:16" s="136" customFormat="1" ht="12.75" customHeight="1">
      <c r="B37" s="145" t="s">
        <v>68</v>
      </c>
      <c r="D37" s="146" t="s">
        <v>180</v>
      </c>
      <c r="E37" s="146" t="s">
        <v>181</v>
      </c>
      <c r="I37" s="147">
        <f>I38</f>
        <v>0</v>
      </c>
      <c r="K37" s="148">
        <f>K38</f>
        <v>0</v>
      </c>
      <c r="M37" s="148">
        <f>M38</f>
        <v>0</v>
      </c>
      <c r="P37" s="146" t="s">
        <v>120</v>
      </c>
    </row>
    <row r="38" spans="1:16" s="17" customFormat="1" ht="13.5" customHeight="1">
      <c r="A38" s="164">
        <v>20</v>
      </c>
      <c r="B38" s="164" t="s">
        <v>115</v>
      </c>
      <c r="C38" s="164" t="s">
        <v>130</v>
      </c>
      <c r="D38" s="17" t="s">
        <v>183</v>
      </c>
      <c r="E38" s="165" t="s">
        <v>184</v>
      </c>
      <c r="F38" s="164" t="s">
        <v>156</v>
      </c>
      <c r="G38" s="166">
        <v>116.943</v>
      </c>
      <c r="H38" s="167"/>
      <c r="I38" s="167">
        <f>ROUND(G38*H38,2)</f>
        <v>0</v>
      </c>
      <c r="J38" s="168">
        <v>0</v>
      </c>
      <c r="K38" s="166">
        <f>G38*J38</f>
        <v>0</v>
      </c>
      <c r="L38" s="168">
        <v>0</v>
      </c>
      <c r="M38" s="166">
        <f>G38*L38</f>
        <v>0</v>
      </c>
      <c r="N38" s="169">
        <v>20</v>
      </c>
      <c r="O38" s="170">
        <v>4</v>
      </c>
      <c r="P38" s="17" t="s">
        <v>124</v>
      </c>
    </row>
    <row r="39" spans="2:16" s="136" customFormat="1" ht="12.75" customHeight="1">
      <c r="B39" s="137" t="s">
        <v>68</v>
      </c>
      <c r="D39" s="138" t="s">
        <v>55</v>
      </c>
      <c r="E39" s="138" t="s">
        <v>185</v>
      </c>
      <c r="I39" s="139">
        <f>I45+I48+I50+I40</f>
        <v>0</v>
      </c>
      <c r="K39" s="140">
        <f>K45+K48+K50</f>
        <v>4.7315249999999995</v>
      </c>
      <c r="M39" s="140">
        <f>M45+M48+M50</f>
        <v>0</v>
      </c>
      <c r="P39" s="138" t="s">
        <v>111</v>
      </c>
    </row>
    <row r="40" spans="2:16" s="136" customFormat="1" ht="12.75" customHeight="1">
      <c r="B40" s="141" t="s">
        <v>68</v>
      </c>
      <c r="D40" s="142" t="s">
        <v>203</v>
      </c>
      <c r="E40" s="142" t="s">
        <v>204</v>
      </c>
      <c r="I40" s="143">
        <f>SUM(I41:I44)</f>
        <v>0</v>
      </c>
      <c r="K40" s="144">
        <f>SUM(K45:K53)</f>
        <v>131.1374168</v>
      </c>
      <c r="M40" s="144">
        <f>SUM(M45:M53)</f>
        <v>194.23130000000003</v>
      </c>
      <c r="P40" s="138"/>
    </row>
    <row r="41" spans="1:16" s="136" customFormat="1" ht="12.75" customHeight="1">
      <c r="A41" s="164">
        <v>21</v>
      </c>
      <c r="B41" s="164" t="s">
        <v>115</v>
      </c>
      <c r="C41" s="164" t="s">
        <v>121</v>
      </c>
      <c r="D41" s="17" t="s">
        <v>205</v>
      </c>
      <c r="E41" s="165" t="s">
        <v>206</v>
      </c>
      <c r="F41" s="164" t="s">
        <v>207</v>
      </c>
      <c r="G41" s="166">
        <v>11</v>
      </c>
      <c r="H41" s="167"/>
      <c r="I41" s="167">
        <f>ROUND(G41*H41,2)</f>
        <v>0</v>
      </c>
      <c r="J41" s="168">
        <v>0</v>
      </c>
      <c r="K41" s="166">
        <f>G41*J41</f>
        <v>0</v>
      </c>
      <c r="L41" s="168">
        <v>0</v>
      </c>
      <c r="M41" s="166">
        <f>G41*L41</f>
        <v>0</v>
      </c>
      <c r="N41" s="169">
        <v>20</v>
      </c>
      <c r="P41" s="138"/>
    </row>
    <row r="42" spans="1:16" s="136" customFormat="1" ht="12.75" customHeight="1">
      <c r="A42" s="164">
        <v>22</v>
      </c>
      <c r="B42" s="164" t="s">
        <v>115</v>
      </c>
      <c r="C42" s="164" t="s">
        <v>121</v>
      </c>
      <c r="D42" s="17" t="s">
        <v>208</v>
      </c>
      <c r="E42" s="165" t="s">
        <v>209</v>
      </c>
      <c r="F42" s="164" t="s">
        <v>207</v>
      </c>
      <c r="G42" s="166">
        <v>1</v>
      </c>
      <c r="H42" s="167"/>
      <c r="I42" s="167">
        <f>ROUND(G42*H42,2)</f>
        <v>0</v>
      </c>
      <c r="J42" s="168">
        <v>0</v>
      </c>
      <c r="K42" s="166">
        <f>G42*J42</f>
        <v>0</v>
      </c>
      <c r="L42" s="168">
        <v>0</v>
      </c>
      <c r="M42" s="166">
        <f>G42*L42</f>
        <v>0</v>
      </c>
      <c r="N42" s="169">
        <v>20</v>
      </c>
      <c r="P42" s="138"/>
    </row>
    <row r="43" spans="1:16" s="136" customFormat="1" ht="12.75" customHeight="1">
      <c r="A43" s="164">
        <v>23</v>
      </c>
      <c r="B43" s="164" t="s">
        <v>115</v>
      </c>
      <c r="C43" s="164" t="s">
        <v>121</v>
      </c>
      <c r="D43" s="17" t="s">
        <v>210</v>
      </c>
      <c r="E43" s="165" t="s">
        <v>211</v>
      </c>
      <c r="F43" s="164" t="s">
        <v>207</v>
      </c>
      <c r="G43" s="166">
        <v>1</v>
      </c>
      <c r="H43" s="167"/>
      <c r="I43" s="167">
        <f>ROUND(G43*H43,2)</f>
        <v>0</v>
      </c>
      <c r="J43" s="168">
        <v>0</v>
      </c>
      <c r="K43" s="166">
        <f>G43*J43</f>
        <v>0</v>
      </c>
      <c r="L43" s="168">
        <v>0</v>
      </c>
      <c r="M43" s="166">
        <f>G43*L43</f>
        <v>0</v>
      </c>
      <c r="N43" s="169">
        <v>20</v>
      </c>
      <c r="P43" s="138"/>
    </row>
    <row r="44" spans="1:16" s="136" customFormat="1" ht="12.75" customHeight="1">
      <c r="A44" s="164">
        <v>24</v>
      </c>
      <c r="B44" s="164" t="s">
        <v>115</v>
      </c>
      <c r="C44" s="164" t="s">
        <v>121</v>
      </c>
      <c r="D44" s="17" t="s">
        <v>212</v>
      </c>
      <c r="E44" s="165" t="s">
        <v>213</v>
      </c>
      <c r="F44" s="164" t="s">
        <v>207</v>
      </c>
      <c r="G44" s="166">
        <v>1</v>
      </c>
      <c r="H44" s="167"/>
      <c r="I44" s="167">
        <f>ROUND(G44*H44,2)</f>
        <v>0</v>
      </c>
      <c r="J44" s="168">
        <v>0</v>
      </c>
      <c r="K44" s="166">
        <f>G44*J44</f>
        <v>0</v>
      </c>
      <c r="L44" s="168">
        <v>0</v>
      </c>
      <c r="M44" s="166">
        <f>G44*L44</f>
        <v>0</v>
      </c>
      <c r="N44" s="169">
        <v>20</v>
      </c>
      <c r="P44" s="138"/>
    </row>
    <row r="45" spans="2:16" s="136" customFormat="1" ht="12.75" customHeight="1">
      <c r="B45" s="141" t="s">
        <v>68</v>
      </c>
      <c r="D45" s="142" t="s">
        <v>186</v>
      </c>
      <c r="E45" s="142" t="s">
        <v>187</v>
      </c>
      <c r="I45" s="143">
        <f>SUM(I46:I47)</f>
        <v>0</v>
      </c>
      <c r="K45" s="144">
        <f>SUM(K46:K47)</f>
        <v>0</v>
      </c>
      <c r="M45" s="144">
        <f>SUM(M46:M47)</f>
        <v>0</v>
      </c>
      <c r="P45" s="142" t="s">
        <v>114</v>
      </c>
    </row>
    <row r="46" spans="1:16" s="17" customFormat="1" ht="24" customHeight="1">
      <c r="A46" s="164">
        <v>25</v>
      </c>
      <c r="B46" s="164" t="s">
        <v>115</v>
      </c>
      <c r="C46" s="164" t="s">
        <v>121</v>
      </c>
      <c r="D46" s="17" t="s">
        <v>188</v>
      </c>
      <c r="E46" s="165" t="s">
        <v>189</v>
      </c>
      <c r="F46" s="164" t="s">
        <v>119</v>
      </c>
      <c r="G46" s="166">
        <v>14.4</v>
      </c>
      <c r="H46" s="167"/>
      <c r="I46" s="167">
        <f>ROUND(G46*H46,2)</f>
        <v>0</v>
      </c>
      <c r="J46" s="168">
        <v>0</v>
      </c>
      <c r="K46" s="166">
        <f>G46*J46</f>
        <v>0</v>
      </c>
      <c r="L46" s="168">
        <v>0</v>
      </c>
      <c r="M46" s="166">
        <f>G46*L46</f>
        <v>0</v>
      </c>
      <c r="N46" s="169">
        <v>20</v>
      </c>
      <c r="O46" s="170">
        <v>16</v>
      </c>
      <c r="P46" s="17" t="s">
        <v>120</v>
      </c>
    </row>
    <row r="47" spans="1:16" s="17" customFormat="1" ht="24" customHeight="1">
      <c r="A47" s="164">
        <v>26</v>
      </c>
      <c r="B47" s="164" t="s">
        <v>115</v>
      </c>
      <c r="C47" s="164" t="s">
        <v>121</v>
      </c>
      <c r="D47" s="17" t="s">
        <v>190</v>
      </c>
      <c r="E47" s="165" t="s">
        <v>191</v>
      </c>
      <c r="F47" s="164" t="s">
        <v>119</v>
      </c>
      <c r="G47" s="166">
        <v>61</v>
      </c>
      <c r="H47" s="167"/>
      <c r="I47" s="167">
        <f>ROUND(G47*H47,2)</f>
        <v>0</v>
      </c>
      <c r="J47" s="168">
        <v>0</v>
      </c>
      <c r="K47" s="166">
        <f>G47*J47</f>
        <v>0</v>
      </c>
      <c r="L47" s="168">
        <v>0</v>
      </c>
      <c r="M47" s="166">
        <f>G47*L47</f>
        <v>0</v>
      </c>
      <c r="N47" s="169">
        <v>20</v>
      </c>
      <c r="O47" s="170">
        <v>16</v>
      </c>
      <c r="P47" s="17" t="s">
        <v>120</v>
      </c>
    </row>
    <row r="48" spans="1:16" s="136" customFormat="1" ht="12.75" customHeight="1">
      <c r="A48" s="164">
        <v>27</v>
      </c>
      <c r="B48" s="141" t="s">
        <v>68</v>
      </c>
      <c r="D48" s="142" t="s">
        <v>192</v>
      </c>
      <c r="E48" s="142" t="s">
        <v>193</v>
      </c>
      <c r="I48" s="143">
        <f>I49</f>
        <v>0</v>
      </c>
      <c r="K48" s="144">
        <f>K49</f>
        <v>0</v>
      </c>
      <c r="M48" s="144">
        <f>M49</f>
        <v>0</v>
      </c>
      <c r="P48" s="142" t="s">
        <v>114</v>
      </c>
    </row>
    <row r="49" spans="1:16" s="17" customFormat="1" ht="24" customHeight="1">
      <c r="A49" s="164">
        <v>28</v>
      </c>
      <c r="B49" s="164" t="s">
        <v>115</v>
      </c>
      <c r="C49" s="164" t="s">
        <v>121</v>
      </c>
      <c r="D49" s="17" t="s">
        <v>194</v>
      </c>
      <c r="E49" s="165" t="s">
        <v>195</v>
      </c>
      <c r="F49" s="164" t="s">
        <v>119</v>
      </c>
      <c r="G49" s="166">
        <v>95.17</v>
      </c>
      <c r="H49" s="167"/>
      <c r="I49" s="167">
        <f>ROUND(G49*H49,2)</f>
        <v>0</v>
      </c>
      <c r="J49" s="168">
        <v>0</v>
      </c>
      <c r="K49" s="166">
        <f>G49*J49</f>
        <v>0</v>
      </c>
      <c r="L49" s="168">
        <v>0</v>
      </c>
      <c r="M49" s="166">
        <f>G49*L49</f>
        <v>0</v>
      </c>
      <c r="N49" s="169">
        <v>20</v>
      </c>
      <c r="O49" s="170">
        <v>16</v>
      </c>
      <c r="P49" s="17" t="s">
        <v>120</v>
      </c>
    </row>
    <row r="50" spans="1:16" s="136" customFormat="1" ht="12.75" customHeight="1">
      <c r="A50" s="164">
        <v>29</v>
      </c>
      <c r="B50" s="141" t="s">
        <v>68</v>
      </c>
      <c r="D50" s="142" t="s">
        <v>196</v>
      </c>
      <c r="E50" s="142" t="s">
        <v>197</v>
      </c>
      <c r="I50" s="143">
        <f>SUM(I51:I52)</f>
        <v>0</v>
      </c>
      <c r="K50" s="144">
        <f>SUM(K51:K52)</f>
        <v>4.7315249999999995</v>
      </c>
      <c r="M50" s="144">
        <f>SUM(M51:M52)</f>
        <v>0</v>
      </c>
      <c r="P50" s="142" t="s">
        <v>114</v>
      </c>
    </row>
    <row r="51" spans="1:16" s="17" customFormat="1" ht="24" customHeight="1">
      <c r="A51" s="164">
        <v>30</v>
      </c>
      <c r="B51" s="164" t="s">
        <v>115</v>
      </c>
      <c r="C51" s="164" t="s">
        <v>196</v>
      </c>
      <c r="D51" s="17" t="s">
        <v>198</v>
      </c>
      <c r="E51" s="165" t="s">
        <v>199</v>
      </c>
      <c r="F51" s="164" t="s">
        <v>119</v>
      </c>
      <c r="G51" s="166">
        <v>370.22</v>
      </c>
      <c r="H51" s="167"/>
      <c r="I51" s="167">
        <f>ROUND(G51*H51,2)</f>
        <v>0</v>
      </c>
      <c r="J51" s="168">
        <v>0.0075</v>
      </c>
      <c r="K51" s="166">
        <f>G51*J51</f>
        <v>2.77665</v>
      </c>
      <c r="L51" s="168">
        <v>0</v>
      </c>
      <c r="M51" s="166">
        <f>G51*L51</f>
        <v>0</v>
      </c>
      <c r="N51" s="169">
        <v>20</v>
      </c>
      <c r="O51" s="170">
        <v>16</v>
      </c>
      <c r="P51" s="17" t="s">
        <v>120</v>
      </c>
    </row>
    <row r="52" spans="1:16" s="17" customFormat="1" ht="24" customHeight="1">
      <c r="A52" s="164">
        <v>31</v>
      </c>
      <c r="B52" s="164" t="s">
        <v>115</v>
      </c>
      <c r="C52" s="164" t="s">
        <v>196</v>
      </c>
      <c r="D52" s="17" t="s">
        <v>200</v>
      </c>
      <c r="E52" s="165" t="s">
        <v>201</v>
      </c>
      <c r="F52" s="164" t="s">
        <v>119</v>
      </c>
      <c r="G52" s="166">
        <v>260.65</v>
      </c>
      <c r="H52" s="167"/>
      <c r="I52" s="167">
        <f>ROUND(G52*H52,2)</f>
        <v>0</v>
      </c>
      <c r="J52" s="168">
        <v>0.0075</v>
      </c>
      <c r="K52" s="166">
        <f>G52*J52</f>
        <v>1.9548749999999997</v>
      </c>
      <c r="L52" s="168">
        <v>0</v>
      </c>
      <c r="M52" s="166">
        <f>G52*L52</f>
        <v>0</v>
      </c>
      <c r="N52" s="169">
        <v>20</v>
      </c>
      <c r="O52" s="170">
        <v>16</v>
      </c>
      <c r="P52" s="17" t="s">
        <v>120</v>
      </c>
    </row>
    <row r="53" spans="5:13" s="149" customFormat="1" ht="12.75" customHeight="1">
      <c r="E53" s="150" t="s">
        <v>94</v>
      </c>
      <c r="I53" s="151">
        <f>I14+I39</f>
        <v>0</v>
      </c>
      <c r="K53" s="152">
        <f>K14+K39</f>
        <v>121.6743668</v>
      </c>
      <c r="M53" s="152">
        <f>M14+M39</f>
        <v>194.23130000000003</v>
      </c>
    </row>
  </sheetData>
  <sheetProtection/>
  <autoFilter ref="I14:P53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Řeháčková, Bc.</cp:lastModifiedBy>
  <dcterms:created xsi:type="dcterms:W3CDTF">2013-01-02T06:48:39Z</dcterms:created>
  <dcterms:modified xsi:type="dcterms:W3CDTF">2013-01-02T06:48:44Z</dcterms:modified>
  <cp:category/>
  <cp:version/>
  <cp:contentType/>
  <cp:contentStatus/>
</cp:coreProperties>
</file>