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15" windowHeight="997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'Položky'!$A$1:$K$70</definedName>
    <definedName name="_xlnm.Print_Area" localSheetId="1">'Rekapitulace'!$A$1:$I$25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<sst xmlns="http://schemas.openxmlformats.org/spreadsheetml/2006/main" count="230" uniqueCount="149">
  <si>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</si>
  <si>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</si>
  <si>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</si>
  <si>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</si>
  <si>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</si>
  <si>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</si>
  <si>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</si>
  <si>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</si>
  <si>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</si>
  <si>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</si>
  <si>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</si>
  <si>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</si>
  <si>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</si>
  <si>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</si>
  <si>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</si>
  <si>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</si>
  <si>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</si>
  <si>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</si>
  <si>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</si>
  <si>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</si>
  <si>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</si>
  <si>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</si>
  <si>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</si>
  <si>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</si>
  <si>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</si>
  <si>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</si>
  <si>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</si>
  <si>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</si>
  <si>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</si>
  <si>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</si>
  <si>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</si>
  <si>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</si>
  <si>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</si>
  <si>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</si>
  <si>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</si>
  <si>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</si>
  <si>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</si>
  <si>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</si>
  <si>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</si>
  <si>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</si>
  <si>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</si>
  <si>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</si>
  <si>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</si>
  <si>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</si>
  <si>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</si>
  <si>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</si>
  <si>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</si>
  <si>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</si>
  <si>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</si>
  <si>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</si>
  <si>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</si>
  <si>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</si>
  <si>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</si>
  <si>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</si>
  <si>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</si>
  <si>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</si>
  <si>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</si>
  <si>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</si>
  <si>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</si>
  <si>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</si>
  <si>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</si>
  <si>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</si>
  <si>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</si>
  <si>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</si>
  <si>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</si>
  <si>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</si>
  <si>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</si>
  <si>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</si>
  <si>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</si>
  <si>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</si>
  <si>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</si>
  <si>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</si>
  <si>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3</t>
  </si>
  <si>
    <t>Svislé a kompletní konstrukce</t>
  </si>
  <si>
    <t>Zaplentování rýh, zdiva rabicovým pletivem s použitím suché maltové směsi</t>
  </si>
  <si>
    <t>m2</t>
  </si>
  <si>
    <t>Zdivo nosné cihelné z CP 29 P15 na SMS 5 MPa</t>
  </si>
  <si>
    <t>m3</t>
  </si>
  <si>
    <t>61</t>
  </si>
  <si>
    <t>Upravy povrchů vnitřní</t>
  </si>
  <si>
    <t>Hrubá výplň rýh ve stěnách do 10x10cm maltou z SMS pouze práce, materiál ve specifikaci</t>
  </si>
  <si>
    <t>m</t>
  </si>
  <si>
    <t>Reprofilační malta</t>
  </si>
  <si>
    <t>kg</t>
  </si>
  <si>
    <t>62</t>
  </si>
  <si>
    <t>Upravy povrchů vnější</t>
  </si>
  <si>
    <t>Potažení vnějších stěn sklotex. pletivem, vypnutí</t>
  </si>
  <si>
    <t>Omítka vnější stěn, MVC, štuková, složitost 6</t>
  </si>
  <si>
    <t>Penetrační nátěr spár</t>
  </si>
  <si>
    <t>Dodatečné vložení těsnění do spáry průřezu 4x5 cm</t>
  </si>
  <si>
    <t>Těsnění spár páskou těs. šířky 100 mm</t>
  </si>
  <si>
    <t>Omítka vnější stěn, MC, hrubá zatřená</t>
  </si>
  <si>
    <t>Nátěr fasády hydrofobní 2 x</t>
  </si>
  <si>
    <t>Omítka vnější stěn, hrubá nezatřená pouze práce, materiál ve specifikaci</t>
  </si>
  <si>
    <t>Omítka vnější stěn, MC, štuková, složitost 1 - 2</t>
  </si>
  <si>
    <t>64</t>
  </si>
  <si>
    <t>Výplně otvorů</t>
  </si>
  <si>
    <t>Těsnění spár otvorových prvků PU pěnou podparapetní spáry</t>
  </si>
  <si>
    <t>94</t>
  </si>
  <si>
    <t>Lešení a stavební výtahy</t>
  </si>
  <si>
    <t>Montáž závěsné lávky ZL12</t>
  </si>
  <si>
    <t>Vstupní revize závěsné lávky</t>
  </si>
  <si>
    <t>Nájem závěsné lávky ZL12</t>
  </si>
  <si>
    <t>den</t>
  </si>
  <si>
    <t>Přestavba závěsné lávky ZL12</t>
  </si>
  <si>
    <t>Revize po přestavbě</t>
  </si>
  <si>
    <t>Demontáž závěsné lávky ZL12</t>
  </si>
  <si>
    <t>Jařábnické práce při montáži a demontáži</t>
  </si>
  <si>
    <t>hod</t>
  </si>
  <si>
    <t>Montáž lešení těž.,řad.s pod.š.2,5, H 10 m,300 kg</t>
  </si>
  <si>
    <t>Příplatek za každý měsíc použití lešení k pol.1021 lešení půjčené</t>
  </si>
  <si>
    <t>Demontáž lešení těž.řad.s pod.š.2,5, H 10 m,300 kg</t>
  </si>
  <si>
    <t>96</t>
  </si>
  <si>
    <t>Bourání konstrukcí</t>
  </si>
  <si>
    <t>Odsekání zdiva plošné z kamene, cihel tl. do 10 cm</t>
  </si>
  <si>
    <t>97</t>
  </si>
  <si>
    <t>Prorážení otvorů</t>
  </si>
  <si>
    <t>Vysekání rýh v betonových zdech 5x10 cm</t>
  </si>
  <si>
    <t>Odsekání vnějších obkladů</t>
  </si>
  <si>
    <t>Otlučení omítek vnějších MVC v složit.1-4 do 100 %</t>
  </si>
  <si>
    <t>Svislá doprava suti a vybour. hmot za 2.NP a 1.PP</t>
  </si>
  <si>
    <t>t</t>
  </si>
  <si>
    <t>Příplatek za každé další podlaží</t>
  </si>
  <si>
    <t>Vnitrostaveništní doprava suti do 10 m</t>
  </si>
  <si>
    <t>Příplatek k vnitrost. dopravě suti za dalších 5 m</t>
  </si>
  <si>
    <t>Nakládání suti na dopravní prostředky</t>
  </si>
  <si>
    <t>Kontejner, suť bez příměsí, odvoz a likvidace, 3 t</t>
  </si>
  <si>
    <t>99</t>
  </si>
  <si>
    <t>Staveništní přesun hmot</t>
  </si>
  <si>
    <t>Přesun hmot pro opravy a údržbu do výšky 60 m</t>
  </si>
  <si>
    <t>764</t>
  </si>
  <si>
    <t>Konstrukce klempířské</t>
  </si>
  <si>
    <t>Demontáž krytiny, tabule 2 x 1 m, do 25 m2, do 30°</t>
  </si>
  <si>
    <t>Demontáž oplechování zdí,rš od 330 do 500 mm</t>
  </si>
  <si>
    <t>Demontáž lemování zdí, rš 400 a 500 mm, do 30°</t>
  </si>
  <si>
    <t>Krytina hladká z Pz, tabule 2 x 1 m, do 30° z plechu tl. 0,55 mm, plocha 10 - 25 m2</t>
  </si>
  <si>
    <t>Lemování z Pz plechu zdí, tvrdá krytina, rš 500 mm</t>
  </si>
  <si>
    <t>Oplechování zdí z Pz plechu, rš 500 mm</t>
  </si>
  <si>
    <t>Přesun hmot pro klempířské konstr., výšky do 12 m</t>
  </si>
  <si>
    <t>783</t>
  </si>
  <si>
    <t>Nátěry</t>
  </si>
  <si>
    <t>Nátěr syntet. klempířských konstrukcí, Z + 2 x</t>
  </si>
  <si>
    <t>Individuální mimostaveništní doprava</t>
  </si>
  <si>
    <t>0,00</t>
  </si>
  <si>
    <t>Zařízení staveniště</t>
  </si>
  <si>
    <t>Policejní akademie ČR</t>
  </si>
  <si>
    <t>Ing. Aleš Prause</t>
  </si>
  <si>
    <t>942 941191</t>
  </si>
  <si>
    <t>Oprava pláště budovy G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</si>
</sst>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4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17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44" xfId="0" applyFont="1" applyBorder="1" applyAlignment="1">
      <alignment/>
    </xf>
    <xf numFmtId="3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2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165" fontId="8" fillId="0" borderId="45" xfId="0" applyNumberFormat="1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5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49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/>
    </xf>
    <xf numFmtId="0" fontId="5" fillId="0" borderId="51" xfId="46" applyFont="1" applyBorder="1">
      <alignment/>
      <protection/>
    </xf>
    <xf numFmtId="0" fontId="3" fillId="0" borderId="51" xfId="46" applyFont="1" applyBorder="1">
      <alignment/>
      <protection/>
    </xf>
    <xf numFmtId="0" fontId="3" fillId="0" borderId="51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7" fillId="0" borderId="31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49" fontId="10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7" fillId="0" borderId="58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right"/>
    </xf>
    <xf numFmtId="4" fontId="6" fillId="0" borderId="57" xfId="0" applyNumberFormat="1" applyFont="1" applyFill="1" applyBorder="1" applyAlignment="1">
      <alignment horizontal="right"/>
    </xf>
    <xf numFmtId="0" fontId="3" fillId="0" borderId="4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/>
    </xf>
    <xf numFmtId="166" fontId="3" fillId="0" borderId="60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4" fontId="3" fillId="0" borderId="62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46" applyFont="1">
      <alignment/>
      <protection/>
    </xf>
    <xf numFmtId="0" fontId="12" fillId="0" borderId="0" xfId="46" applyFont="1" applyAlignment="1">
      <alignment horizontal="centerContinuous"/>
      <protection/>
    </xf>
    <xf numFmtId="0" fontId="13" fillId="0" borderId="0" xfId="46" applyFont="1" applyAlignment="1">
      <alignment horizontal="centerContinuous"/>
      <protection/>
    </xf>
    <xf numFmtId="0" fontId="13" fillId="0" borderId="0" xfId="46" applyFont="1" applyAlignment="1">
      <alignment horizontal="right"/>
      <protection/>
    </xf>
    <xf numFmtId="0" fontId="3" fillId="0" borderId="49" xfId="46" applyFont="1" applyBorder="1" applyAlignment="1">
      <alignment horizontal="center"/>
      <protection/>
    </xf>
    <xf numFmtId="0" fontId="3" fillId="0" borderId="49" xfId="46" applyFont="1" applyBorder="1" applyAlignment="1">
      <alignment horizontal="left"/>
      <protection/>
    </xf>
    <xf numFmtId="0" fontId="3" fillId="0" borderId="50" xfId="46" applyFont="1" applyBorder="1">
      <alignment/>
      <protection/>
    </xf>
    <xf numFmtId="0" fontId="10" fillId="0" borderId="0" xfId="46" applyFont="1" applyFill="1">
      <alignment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right"/>
      <protection/>
    </xf>
    <xf numFmtId="0" fontId="3" fillId="0" borderId="0" xfId="46" applyFont="1" applyFill="1" applyAlignment="1">
      <alignment/>
      <protection/>
    </xf>
    <xf numFmtId="49" fontId="6" fillId="0" borderId="60" xfId="46" applyNumberFormat="1" applyFont="1" applyFill="1" applyBorder="1">
      <alignment/>
      <protection/>
    </xf>
    <xf numFmtId="0" fontId="6" fillId="0" borderId="40" xfId="46" applyFont="1" applyFill="1" applyBorder="1" applyAlignment="1">
      <alignment horizontal="center"/>
      <protection/>
    </xf>
    <xf numFmtId="0" fontId="6" fillId="0" borderId="40" xfId="46" applyNumberFormat="1" applyFont="1" applyFill="1" applyBorder="1" applyAlignment="1">
      <alignment horizontal="center"/>
      <protection/>
    </xf>
    <xf numFmtId="0" fontId="6" fillId="0" borderId="60" xfId="46" applyFont="1" applyFill="1" applyBorder="1" applyAlignment="1">
      <alignment horizontal="center"/>
      <protection/>
    </xf>
    <xf numFmtId="0" fontId="14" fillId="0" borderId="60" xfId="46" applyFont="1" applyFill="1" applyBorder="1">
      <alignment/>
      <protection/>
    </xf>
    <xf numFmtId="0" fontId="7" fillId="0" borderId="55" xfId="46" applyFont="1" applyFill="1" applyBorder="1" applyAlignment="1">
      <alignment horizontal="center"/>
      <protection/>
    </xf>
    <xf numFmtId="49" fontId="7" fillId="0" borderId="55" xfId="46" applyNumberFormat="1" applyFont="1" applyFill="1" applyBorder="1" applyAlignment="1">
      <alignment horizontal="left"/>
      <protection/>
    </xf>
    <xf numFmtId="0" fontId="7" fillId="0" borderId="55" xfId="46" applyFont="1" applyFill="1" applyBorder="1">
      <alignment/>
      <protection/>
    </xf>
    <xf numFmtId="0" fontId="3" fillId="0" borderId="55" xfId="46" applyFont="1" applyFill="1" applyBorder="1" applyAlignment="1">
      <alignment horizontal="center"/>
      <protection/>
    </xf>
    <xf numFmtId="0" fontId="3" fillId="0" borderId="55" xfId="46" applyNumberFormat="1" applyFont="1" applyFill="1" applyBorder="1" applyAlignment="1">
      <alignment horizontal="right"/>
      <protection/>
    </xf>
    <xf numFmtId="0" fontId="3" fillId="0" borderId="55" xfId="46" applyNumberFormat="1" applyFont="1" applyFill="1" applyBorder="1">
      <alignment/>
      <protection/>
    </xf>
    <xf numFmtId="0" fontId="9" fillId="0" borderId="63" xfId="46" applyNumberFormat="1" applyFont="1" applyFill="1" applyBorder="1">
      <alignment/>
      <protection/>
    </xf>
    <xf numFmtId="0" fontId="3" fillId="0" borderId="0" xfId="46" applyFont="1" applyBorder="1">
      <alignment/>
      <protection/>
    </xf>
    <xf numFmtId="0" fontId="15" fillId="0" borderId="0" xfId="46" applyFont="1" applyAlignment="1">
      <alignment/>
      <protection/>
    </xf>
    <xf numFmtId="0" fontId="3" fillId="0" borderId="0" xfId="46" applyFont="1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3" fillId="0" borderId="0" xfId="46" applyFont="1" applyBorder="1" applyAlignment="1">
      <alignment horizontal="right"/>
      <protection/>
    </xf>
    <xf numFmtId="0" fontId="3" fillId="0" borderId="55" xfId="46" applyFont="1" applyFill="1" applyBorder="1" applyAlignment="1">
      <alignment horizontal="center" vertical="center"/>
      <protection/>
    </xf>
    <xf numFmtId="49" fontId="3" fillId="0" borderId="55" xfId="46" applyNumberFormat="1" applyFont="1" applyFill="1" applyBorder="1" applyAlignment="1">
      <alignment horizontal="left" vertical="center"/>
      <protection/>
    </xf>
    <xf numFmtId="0" fontId="3" fillId="0" borderId="55" xfId="46" applyFont="1" applyFill="1" applyBorder="1" applyAlignment="1">
      <alignment vertical="center" wrapText="1"/>
      <protection/>
    </xf>
    <xf numFmtId="49" fontId="3" fillId="0" borderId="55" xfId="46" applyNumberFormat="1" applyFont="1" applyFill="1" applyBorder="1" applyAlignment="1">
      <alignment horizontal="center" vertical="center" shrinkToFit="1"/>
      <protection/>
    </xf>
    <xf numFmtId="4" fontId="3" fillId="0" borderId="55" xfId="46" applyNumberFormat="1" applyFont="1" applyFill="1" applyBorder="1" applyAlignment="1">
      <alignment horizontal="right" vertical="center"/>
      <protection/>
    </xf>
    <xf numFmtId="4" fontId="3" fillId="0" borderId="55" xfId="46" applyNumberFormat="1" applyFont="1" applyFill="1" applyBorder="1" applyAlignment="1">
      <alignment vertical="center"/>
      <protection/>
    </xf>
    <xf numFmtId="167" fontId="3" fillId="0" borderId="55" xfId="46" applyNumberFormat="1" applyFont="1" applyFill="1" applyBorder="1" applyAlignment="1">
      <alignment vertical="center"/>
      <protection/>
    </xf>
    <xf numFmtId="0" fontId="3" fillId="0" borderId="0" xfId="46" applyFont="1" applyAlignment="1">
      <alignment vertical="center"/>
      <protection/>
    </xf>
    <xf numFmtId="0" fontId="3" fillId="0" borderId="64" xfId="46" applyFont="1" applyFill="1" applyBorder="1" applyAlignment="1">
      <alignment horizontal="center" vertical="center"/>
      <protection/>
    </xf>
    <xf numFmtId="49" fontId="5" fillId="0" borderId="64" xfId="46" applyNumberFormat="1" applyFont="1" applyFill="1" applyBorder="1" applyAlignment="1">
      <alignment horizontal="left" vertical="center"/>
      <protection/>
    </xf>
    <xf numFmtId="0" fontId="5" fillId="0" borderId="64" xfId="46" applyFont="1" applyFill="1" applyBorder="1" applyAlignment="1">
      <alignment vertical="center"/>
      <protection/>
    </xf>
    <xf numFmtId="4" fontId="3" fillId="0" borderId="64" xfId="46" applyNumberFormat="1" applyFont="1" applyFill="1" applyBorder="1" applyAlignment="1">
      <alignment horizontal="right" vertical="center"/>
      <protection/>
    </xf>
    <xf numFmtId="4" fontId="7" fillId="0" borderId="64" xfId="46" applyNumberFormat="1" applyFont="1" applyFill="1" applyBorder="1" applyAlignment="1">
      <alignment vertical="center"/>
      <protection/>
    </xf>
    <xf numFmtId="0" fontId="7" fillId="0" borderId="64" xfId="46" applyFont="1" applyFill="1" applyBorder="1" applyAlignment="1">
      <alignment vertical="center"/>
      <protection/>
    </xf>
    <xf numFmtId="167" fontId="7" fillId="0" borderId="64" xfId="46" applyNumberFormat="1" applyFont="1" applyFill="1" applyBorder="1" applyAlignment="1">
      <alignment vertical="center"/>
      <protection/>
    </xf>
    <xf numFmtId="0" fontId="7" fillId="0" borderId="55" xfId="46" applyFont="1" applyFill="1" applyBorder="1" applyAlignment="1">
      <alignment horizontal="center" vertical="center"/>
      <protection/>
    </xf>
    <xf numFmtId="49" fontId="7" fillId="0" borderId="55" xfId="46" applyNumberFormat="1" applyFont="1" applyFill="1" applyBorder="1" applyAlignment="1">
      <alignment horizontal="left" vertical="center"/>
      <protection/>
    </xf>
    <xf numFmtId="0" fontId="7" fillId="0" borderId="55" xfId="46" applyFont="1" applyFill="1" applyBorder="1" applyAlignment="1">
      <alignment vertical="center"/>
      <protection/>
    </xf>
    <xf numFmtId="0" fontId="3" fillId="0" borderId="55" xfId="46" applyNumberFormat="1" applyFont="1" applyFill="1" applyBorder="1" applyAlignment="1">
      <alignment horizontal="right" vertical="center"/>
      <protection/>
    </xf>
    <xf numFmtId="0" fontId="3" fillId="0" borderId="55" xfId="46" applyNumberFormat="1" applyFont="1" applyFill="1" applyBorder="1" applyAlignment="1">
      <alignment vertical="center"/>
      <protection/>
    </xf>
    <xf numFmtId="0" fontId="9" fillId="0" borderId="63" xfId="46" applyNumberFormat="1" applyFont="1" applyFill="1" applyBorder="1" applyAlignment="1">
      <alignment vertical="center"/>
      <protection/>
    </xf>
    <xf numFmtId="0" fontId="3" fillId="0" borderId="0" xfId="46" applyFont="1" applyBorder="1" applyAlignment="1">
      <alignment vertical="center"/>
      <protection/>
    </xf>
    <xf numFmtId="0" fontId="3" fillId="0" borderId="0" xfId="0" applyFont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center"/>
      <protection/>
    </xf>
    <xf numFmtId="0" fontId="3" fillId="0" borderId="69" xfId="46" applyFont="1" applyBorder="1" applyAlignment="1">
      <alignment horizontal="center"/>
      <protection/>
    </xf>
    <xf numFmtId="0" fontId="3" fillId="0" borderId="51" xfId="46" applyFont="1" applyBorder="1" applyAlignment="1">
      <alignment horizontal="left" shrinkToFit="1"/>
      <protection/>
    </xf>
    <xf numFmtId="0" fontId="3" fillId="0" borderId="70" xfId="46" applyFont="1" applyBorder="1" applyAlignment="1">
      <alignment horizontal="left" shrinkToFit="1"/>
      <protection/>
    </xf>
    <xf numFmtId="3" fontId="7" fillId="0" borderId="45" xfId="0" applyNumberFormat="1" applyFont="1" applyFill="1" applyBorder="1" applyAlignment="1">
      <alignment horizontal="right"/>
    </xf>
    <xf numFmtId="3" fontId="7" fillId="0" borderId="62" xfId="0" applyNumberFormat="1" applyFont="1" applyFill="1" applyBorder="1" applyAlignment="1">
      <alignment horizontal="right"/>
    </xf>
    <xf numFmtId="0" fontId="11" fillId="0" borderId="0" xfId="46" applyFont="1" applyAlignment="1">
      <alignment horizontal="center"/>
      <protection/>
    </xf>
    <xf numFmtId="49" fontId="3" fillId="0" borderId="68" xfId="46" applyNumberFormat="1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22.375" style="3" customWidth="1"/>
    <col min="7" max="7" width="15.25390625" style="3" customWidth="1"/>
    <col min="8" max="16384" width="9.125" style="3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4" t="s">
        <v>1</v>
      </c>
      <c r="B3" s="5"/>
      <c r="C3" s="6" t="s">
        <v>2</v>
      </c>
      <c r="D3" s="6"/>
      <c r="E3" s="6"/>
      <c r="F3" s="7" t="s">
        <v>3</v>
      </c>
      <c r="G3" s="8"/>
    </row>
    <row r="4" spans="1:7" ht="12.75" customHeight="1">
      <c r="A4" s="9"/>
      <c r="B4" s="10"/>
      <c r="C4" s="11" t="s">
        <v>148</v>
      </c>
      <c r="D4" s="12"/>
      <c r="E4" s="12"/>
      <c r="F4" s="13"/>
      <c r="G4" s="14"/>
    </row>
    <row r="5" spans="1:7" ht="12.75" customHeight="1">
      <c r="A5" s="15" t="s">
        <v>5</v>
      </c>
      <c r="B5" s="16"/>
      <c r="C5" s="17" t="s">
        <v>6</v>
      </c>
      <c r="D5" s="17"/>
      <c r="E5" s="17"/>
      <c r="F5" s="18" t="s">
        <v>7</v>
      </c>
      <c r="G5" s="19"/>
    </row>
    <row r="6" spans="1:7" ht="12.75" customHeight="1">
      <c r="A6" s="9"/>
      <c r="B6" s="10"/>
      <c r="C6" s="11" t="s">
        <v>145</v>
      </c>
      <c r="D6" s="12"/>
      <c r="E6" s="12"/>
      <c r="F6" s="20"/>
      <c r="G6" s="14"/>
    </row>
    <row r="7" spans="1:9" ht="12.75">
      <c r="A7" s="15" t="s">
        <v>8</v>
      </c>
      <c r="B7" s="17"/>
      <c r="C7" s="179" t="s">
        <v>146</v>
      </c>
      <c r="D7" s="180"/>
      <c r="E7" s="21" t="s">
        <v>9</v>
      </c>
      <c r="F7" s="22"/>
      <c r="G7" s="23">
        <v>2866</v>
      </c>
      <c r="H7" s="24"/>
      <c r="I7" s="24"/>
    </row>
    <row r="8" spans="1:7" ht="12.75">
      <c r="A8" s="15" t="s">
        <v>10</v>
      </c>
      <c r="B8" s="17"/>
      <c r="C8" s="179"/>
      <c r="D8" s="180"/>
      <c r="E8" s="18" t="s">
        <v>11</v>
      </c>
      <c r="F8" s="17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31"/>
      <c r="C10" s="31"/>
      <c r="D10" s="31"/>
      <c r="E10" s="13" t="s">
        <v>15</v>
      </c>
      <c r="F10" s="31"/>
      <c r="G10" s="14"/>
      <c r="BA10" s="32"/>
      <c r="BB10" s="32"/>
      <c r="BC10" s="32"/>
      <c r="BD10" s="32"/>
      <c r="BE10" s="32"/>
    </row>
    <row r="11" spans="1:7" ht="12.75">
      <c r="A11" s="30"/>
      <c r="B11" s="31"/>
      <c r="C11" s="31"/>
      <c r="D11" s="31"/>
      <c r="E11" s="181"/>
      <c r="F11" s="182"/>
      <c r="G11" s="183"/>
    </row>
    <row r="12" spans="1:7" ht="28.5" customHeight="1" thickBot="1">
      <c r="A12" s="33" t="s">
        <v>16</v>
      </c>
      <c r="B12" s="34"/>
      <c r="C12" s="34"/>
      <c r="D12" s="34"/>
      <c r="E12" s="35"/>
      <c r="F12" s="35"/>
      <c r="G12" s="36"/>
    </row>
    <row r="13" spans="1:7" ht="17.25" customHeight="1" thickBot="1">
      <c r="A13" s="37" t="s">
        <v>17</v>
      </c>
      <c r="B13" s="38"/>
      <c r="C13" s="39"/>
      <c r="D13" s="40" t="s">
        <v>18</v>
      </c>
      <c r="E13" s="41"/>
      <c r="F13" s="41"/>
      <c r="G13" s="39"/>
    </row>
    <row r="14" spans="1:7" ht="15.75" customHeight="1">
      <c r="A14" s="42"/>
      <c r="B14" s="43" t="s">
        <v>19</v>
      </c>
      <c r="C14" s="44">
        <f>Dodavka</f>
        <v>0</v>
      </c>
      <c r="D14" s="45" t="str">
        <f>Rekapitulace!A22</f>
        <v>Individuální mimostaveništní doprava</v>
      </c>
      <c r="E14" s="46"/>
      <c r="F14" s="47"/>
      <c r="G14" s="44">
        <f>Rekapitulace!I22</f>
        <v>0</v>
      </c>
    </row>
    <row r="15" spans="1:7" ht="15.75" customHeight="1">
      <c r="A15" s="42" t="s">
        <v>20</v>
      </c>
      <c r="B15" s="43" t="s">
        <v>21</v>
      </c>
      <c r="C15" s="44">
        <f>Mont</f>
        <v>0</v>
      </c>
      <c r="D15" s="26" t="str">
        <f>Rekapitulace!A23</f>
        <v>Zařízení staveniště</v>
      </c>
      <c r="E15" s="48"/>
      <c r="F15" s="49"/>
      <c r="G15" s="44">
        <f>Rekapitulace!I23</f>
        <v>0</v>
      </c>
    </row>
    <row r="16" spans="1:7" ht="15.75" customHeight="1">
      <c r="A16" s="42" t="s">
        <v>22</v>
      </c>
      <c r="B16" s="43" t="s">
        <v>23</v>
      </c>
      <c r="C16" s="44">
        <f>HSV</f>
        <v>0</v>
      </c>
      <c r="D16" s="26"/>
      <c r="E16" s="48"/>
      <c r="F16" s="49"/>
      <c r="G16" s="44"/>
    </row>
    <row r="17" spans="1:7" ht="15.75" customHeight="1">
      <c r="A17" s="50" t="s">
        <v>24</v>
      </c>
      <c r="B17" s="43" t="s">
        <v>25</v>
      </c>
      <c r="C17" s="44">
        <f>PSV</f>
        <v>0</v>
      </c>
      <c r="D17" s="26"/>
      <c r="E17" s="48"/>
      <c r="F17" s="49"/>
      <c r="G17" s="44"/>
    </row>
    <row r="18" spans="1:7" ht="15.75" customHeight="1">
      <c r="A18" s="51" t="s">
        <v>26</v>
      </c>
      <c r="B18" s="43"/>
      <c r="C18" s="44">
        <f>SUM(C14:C17)</f>
        <v>0</v>
      </c>
      <c r="D18" s="26"/>
      <c r="E18" s="48"/>
      <c r="F18" s="49"/>
      <c r="G18" s="44"/>
    </row>
    <row r="19" spans="1:7" ht="15.75" customHeight="1">
      <c r="A19" s="51"/>
      <c r="B19" s="43"/>
      <c r="C19" s="44"/>
      <c r="D19" s="26"/>
      <c r="E19" s="48"/>
      <c r="F19" s="49"/>
      <c r="G19" s="44"/>
    </row>
    <row r="20" spans="1:7" ht="15.75" customHeight="1">
      <c r="A20" s="51" t="s">
        <v>27</v>
      </c>
      <c r="B20" s="43"/>
      <c r="C20" s="44">
        <f>HZS</f>
        <v>0</v>
      </c>
      <c r="D20" s="26"/>
      <c r="E20" s="48"/>
      <c r="F20" s="49"/>
      <c r="G20" s="44"/>
    </row>
    <row r="21" spans="1:7" ht="15.75" customHeight="1">
      <c r="A21" s="30" t="s">
        <v>28</v>
      </c>
      <c r="B21" s="31"/>
      <c r="C21" s="44">
        <f>C18+C20</f>
        <v>0</v>
      </c>
      <c r="D21" s="26" t="s">
        <v>29</v>
      </c>
      <c r="E21" s="48"/>
      <c r="F21" s="49"/>
      <c r="G21" s="44">
        <f>G22-SUM(G14:G20)</f>
        <v>0</v>
      </c>
    </row>
    <row r="22" spans="1:7" ht="15.75" customHeight="1" thickBot="1">
      <c r="A22" s="26" t="s">
        <v>30</v>
      </c>
      <c r="B22" s="27"/>
      <c r="C22" s="52">
        <f>C21+G22</f>
        <v>0</v>
      </c>
      <c r="D22" s="53" t="s">
        <v>31</v>
      </c>
      <c r="E22" s="54"/>
      <c r="F22" s="55"/>
      <c r="G22" s="44">
        <f>VRN</f>
        <v>0</v>
      </c>
    </row>
    <row r="23" spans="1:7" ht="12.75">
      <c r="A23" s="4" t="s">
        <v>32</v>
      </c>
      <c r="B23" s="6"/>
      <c r="C23" s="7" t="s">
        <v>33</v>
      </c>
      <c r="D23" s="6"/>
      <c r="E23" s="7" t="s">
        <v>34</v>
      </c>
      <c r="F23" s="6"/>
      <c r="G23" s="8"/>
    </row>
    <row r="24" spans="1:7" ht="12.75">
      <c r="A24" s="15"/>
      <c r="B24" s="17"/>
      <c r="C24" s="18" t="s">
        <v>35</v>
      </c>
      <c r="D24" s="17"/>
      <c r="E24" s="18" t="s">
        <v>35</v>
      </c>
      <c r="F24" s="17"/>
      <c r="G24" s="19"/>
    </row>
    <row r="25" spans="1:7" ht="12.75">
      <c r="A25" s="30" t="s">
        <v>36</v>
      </c>
      <c r="B25" s="56"/>
      <c r="C25" s="13" t="s">
        <v>36</v>
      </c>
      <c r="D25" s="31"/>
      <c r="E25" s="13" t="s">
        <v>36</v>
      </c>
      <c r="F25" s="31"/>
      <c r="G25" s="14"/>
    </row>
    <row r="26" spans="1:7" ht="12.75">
      <c r="A26" s="30"/>
      <c r="B26" s="57"/>
      <c r="C26" s="13" t="s">
        <v>37</v>
      </c>
      <c r="D26" s="31"/>
      <c r="E26" s="13" t="s">
        <v>38</v>
      </c>
      <c r="F26" s="31"/>
      <c r="G26" s="14"/>
    </row>
    <row r="27" spans="1:7" ht="12.75">
      <c r="A27" s="30"/>
      <c r="B27" s="31"/>
      <c r="C27" s="13"/>
      <c r="D27" s="31"/>
      <c r="E27" s="13"/>
      <c r="F27" s="31"/>
      <c r="G27" s="14"/>
    </row>
    <row r="28" spans="1:7" ht="97.5" customHeight="1">
      <c r="A28" s="30"/>
      <c r="B28" s="31"/>
      <c r="C28" s="13"/>
      <c r="D28" s="31"/>
      <c r="E28" s="13"/>
      <c r="F28" s="31"/>
      <c r="G28" s="14"/>
    </row>
    <row r="29" spans="1:7" ht="12.75">
      <c r="A29" s="15" t="s">
        <v>39</v>
      </c>
      <c r="B29" s="17"/>
      <c r="C29" s="58">
        <v>0</v>
      </c>
      <c r="D29" s="17" t="s">
        <v>40</v>
      </c>
      <c r="E29" s="18"/>
      <c r="F29" s="59">
        <v>0</v>
      </c>
      <c r="G29" s="19"/>
    </row>
    <row r="30" spans="1:7" ht="12.75">
      <c r="A30" s="15" t="s">
        <v>39</v>
      </c>
      <c r="B30" s="17"/>
      <c r="C30" s="58">
        <v>15</v>
      </c>
      <c r="D30" s="17" t="s">
        <v>40</v>
      </c>
      <c r="E30" s="18"/>
      <c r="F30" s="59">
        <v>0</v>
      </c>
      <c r="G30" s="19"/>
    </row>
    <row r="31" spans="1:7" ht="12.75">
      <c r="A31" s="15" t="s">
        <v>41</v>
      </c>
      <c r="B31" s="17"/>
      <c r="C31" s="58">
        <v>15</v>
      </c>
      <c r="D31" s="17" t="s">
        <v>40</v>
      </c>
      <c r="E31" s="18"/>
      <c r="F31" s="60">
        <f>ROUND(PRODUCT(F30,C31/100),0)</f>
        <v>0</v>
      </c>
      <c r="G31" s="29"/>
    </row>
    <row r="32" spans="1:7" ht="12.75">
      <c r="A32" s="15" t="s">
        <v>39</v>
      </c>
      <c r="B32" s="17"/>
      <c r="C32" s="58">
        <v>21</v>
      </c>
      <c r="D32" s="17" t="s">
        <v>40</v>
      </c>
      <c r="E32" s="18"/>
      <c r="F32" s="59">
        <f>C22</f>
        <v>0</v>
      </c>
      <c r="G32" s="19"/>
    </row>
    <row r="33" spans="1:7" ht="12.75">
      <c r="A33" s="15" t="s">
        <v>41</v>
      </c>
      <c r="B33" s="17"/>
      <c r="C33" s="58">
        <v>21</v>
      </c>
      <c r="D33" s="17" t="s">
        <v>40</v>
      </c>
      <c r="E33" s="18"/>
      <c r="F33" s="60">
        <f>ROUND(PRODUCT(F32,C33/100),0)</f>
        <v>0</v>
      </c>
      <c r="G33" s="29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s="3" t="s">
        <v>4</v>
      </c>
    </row>
    <row r="37" spans="1:8" ht="14.25" customHeight="1">
      <c r="A37" s="67"/>
      <c r="B37" s="184"/>
      <c r="C37" s="184"/>
      <c r="D37" s="184"/>
      <c r="E37" s="184"/>
      <c r="F37" s="184"/>
      <c r="G37" s="184"/>
      <c r="H37" s="3" t="s">
        <v>4</v>
      </c>
    </row>
    <row r="38" spans="1:8" ht="12.75" customHeight="1">
      <c r="A38" s="68"/>
      <c r="B38" s="184"/>
      <c r="C38" s="184"/>
      <c r="D38" s="184"/>
      <c r="E38" s="184"/>
      <c r="F38" s="184"/>
      <c r="G38" s="184"/>
      <c r="H38" s="3" t="s">
        <v>4</v>
      </c>
    </row>
    <row r="39" spans="1:8" ht="12.75">
      <c r="A39" s="68"/>
      <c r="B39" s="184"/>
      <c r="C39" s="184"/>
      <c r="D39" s="184"/>
      <c r="E39" s="184"/>
      <c r="F39" s="184"/>
      <c r="G39" s="184"/>
      <c r="H39" s="3" t="s">
        <v>4</v>
      </c>
    </row>
    <row r="40" spans="1:8" ht="12.75">
      <c r="A40" s="68"/>
      <c r="B40" s="184"/>
      <c r="C40" s="184"/>
      <c r="D40" s="184"/>
      <c r="E40" s="184"/>
      <c r="F40" s="184"/>
      <c r="G40" s="184"/>
      <c r="H40" s="3" t="s">
        <v>4</v>
      </c>
    </row>
    <row r="41" spans="1:8" ht="12.75">
      <c r="A41" s="68"/>
      <c r="B41" s="184"/>
      <c r="C41" s="184"/>
      <c r="D41" s="184"/>
      <c r="E41" s="184"/>
      <c r="F41" s="184"/>
      <c r="G41" s="184"/>
      <c r="H41" s="3" t="s">
        <v>4</v>
      </c>
    </row>
    <row r="42" spans="1:8" ht="12.75">
      <c r="A42" s="68"/>
      <c r="B42" s="184"/>
      <c r="C42" s="184"/>
      <c r="D42" s="184"/>
      <c r="E42" s="184"/>
      <c r="F42" s="184"/>
      <c r="G42" s="184"/>
      <c r="H42" s="3" t="s">
        <v>4</v>
      </c>
    </row>
    <row r="43" spans="1:8" ht="12.75">
      <c r="A43" s="68"/>
      <c r="B43" s="184"/>
      <c r="C43" s="184"/>
      <c r="D43" s="184"/>
      <c r="E43" s="184"/>
      <c r="F43" s="184"/>
      <c r="G43" s="184"/>
      <c r="H43" s="3" t="s">
        <v>4</v>
      </c>
    </row>
    <row r="44" spans="1:8" ht="12.75">
      <c r="A44" s="68"/>
      <c r="B44" s="184"/>
      <c r="C44" s="184"/>
      <c r="D44" s="184"/>
      <c r="E44" s="184"/>
      <c r="F44" s="184"/>
      <c r="G44" s="184"/>
      <c r="H44" s="3" t="s">
        <v>4</v>
      </c>
    </row>
    <row r="45" spans="1:8" ht="12.75">
      <c r="A45" s="68"/>
      <c r="B45" s="184"/>
      <c r="C45" s="184"/>
      <c r="D45" s="184"/>
      <c r="E45" s="184"/>
      <c r="F45" s="184"/>
      <c r="G45" s="184"/>
      <c r="H45" s="3" t="s">
        <v>4</v>
      </c>
    </row>
    <row r="46" spans="2:7" ht="12.75">
      <c r="B46" s="178"/>
      <c r="C46" s="178"/>
      <c r="D46" s="178"/>
      <c r="E46" s="178"/>
      <c r="F46" s="178"/>
      <c r="G46" s="178"/>
    </row>
    <row r="47" spans="2:7" ht="12.75">
      <c r="B47" s="178"/>
      <c r="C47" s="178"/>
      <c r="D47" s="178"/>
      <c r="E47" s="178"/>
      <c r="F47" s="178"/>
      <c r="G47" s="178"/>
    </row>
    <row r="48" spans="2:7" ht="12.75">
      <c r="B48" s="178"/>
      <c r="C48" s="178"/>
      <c r="D48" s="178"/>
      <c r="E48" s="178"/>
      <c r="F48" s="178"/>
      <c r="G48" s="178"/>
    </row>
    <row r="49" spans="2:7" ht="12.75">
      <c r="B49" s="178"/>
      <c r="C49" s="178"/>
      <c r="D49" s="178"/>
      <c r="E49" s="178"/>
      <c r="F49" s="178"/>
      <c r="G49" s="178"/>
    </row>
    <row r="50" spans="2:7" ht="12.75">
      <c r="B50" s="178"/>
      <c r="C50" s="178"/>
      <c r="D50" s="178"/>
      <c r="E50" s="178"/>
      <c r="F50" s="178"/>
      <c r="G50" s="178"/>
    </row>
    <row r="51" spans="2:7" ht="12.75">
      <c r="B51" s="178"/>
      <c r="C51" s="178"/>
      <c r="D51" s="178"/>
      <c r="E51" s="178"/>
      <c r="F51" s="178"/>
      <c r="G51" s="178"/>
    </row>
    <row r="52" spans="2:7" ht="12.75">
      <c r="B52" s="178"/>
      <c r="C52" s="178"/>
      <c r="D52" s="178"/>
      <c r="E52" s="178"/>
      <c r="F52" s="178"/>
      <c r="G52" s="178"/>
    </row>
    <row r="53" spans="2:7" ht="12.75">
      <c r="B53" s="178"/>
      <c r="C53" s="178"/>
      <c r="D53" s="178"/>
      <c r="E53" s="178"/>
      <c r="F53" s="178"/>
      <c r="G53" s="178"/>
    </row>
    <row r="54" spans="2:7" ht="12.75">
      <c r="B54" s="178"/>
      <c r="C54" s="178"/>
      <c r="D54" s="178"/>
      <c r="E54" s="178"/>
      <c r="F54" s="178"/>
      <c r="G54" s="178"/>
    </row>
    <row r="55" spans="2:7" ht="12.75">
      <c r="B55" s="178"/>
      <c r="C55" s="178"/>
      <c r="D55" s="178"/>
      <c r="E55" s="178"/>
      <c r="F55" s="178"/>
      <c r="G55" s="178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F22" sqref="F22:F23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185" t="s">
        <v>5</v>
      </c>
      <c r="B1" s="186"/>
      <c r="C1" s="69" t="str">
        <f>CONCATENATE(cislostavby," ",nazevstavby)</f>
        <v> Policejní akademie ČR</v>
      </c>
      <c r="D1" s="70"/>
      <c r="E1" s="71"/>
      <c r="F1" s="70"/>
      <c r="G1" s="70"/>
      <c r="H1" s="72"/>
      <c r="I1" s="73"/>
    </row>
    <row r="2" spans="1:9" ht="13.5" thickBot="1">
      <c r="A2" s="187" t="s">
        <v>1</v>
      </c>
      <c r="B2" s="188"/>
      <c r="C2" s="74" t="str">
        <f>CONCATENATE(cisloobjektu," ",nazevobjektu)</f>
        <v> Oprava pláště budovy G</v>
      </c>
      <c r="D2" s="75"/>
      <c r="E2" s="76"/>
      <c r="F2" s="75"/>
      <c r="G2" s="189"/>
      <c r="H2" s="189"/>
      <c r="I2" s="190"/>
    </row>
    <row r="3" ht="13.5" thickTop="1"/>
    <row r="4" spans="1:9" ht="19.5" customHeight="1">
      <c r="A4" s="77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1" customFormat="1" ht="13.5" thickBot="1">
      <c r="A6" s="78"/>
      <c r="B6" s="79" t="s">
        <v>45</v>
      </c>
      <c r="C6" s="79"/>
      <c r="D6" s="80"/>
      <c r="E6" s="81" t="s">
        <v>46</v>
      </c>
      <c r="F6" s="82" t="s">
        <v>47</v>
      </c>
      <c r="G6" s="82" t="s">
        <v>48</v>
      </c>
      <c r="H6" s="82" t="s">
        <v>49</v>
      </c>
      <c r="I6" s="83" t="s">
        <v>27</v>
      </c>
    </row>
    <row r="7" spans="1:9" s="31" customFormat="1" ht="12.75">
      <c r="A7" s="84" t="str">
        <f>Položky!B7</f>
        <v>3</v>
      </c>
      <c r="B7" s="85" t="str">
        <f>Položky!C7</f>
        <v>Svislé a kompletní konstrukce</v>
      </c>
      <c r="C7" s="86"/>
      <c r="D7" s="87"/>
      <c r="E7" s="88">
        <f>Položky!G10</f>
        <v>0</v>
      </c>
      <c r="F7" s="89">
        <v>0</v>
      </c>
      <c r="G7" s="89">
        <v>0</v>
      </c>
      <c r="H7" s="89">
        <v>0</v>
      </c>
      <c r="I7" s="90">
        <v>0</v>
      </c>
    </row>
    <row r="8" spans="1:9" s="31" customFormat="1" ht="12.75">
      <c r="A8" s="84" t="str">
        <f>Položky!B11</f>
        <v>61</v>
      </c>
      <c r="B8" s="85" t="str">
        <f>Položky!C11</f>
        <v>Upravy povrchů vnitřní</v>
      </c>
      <c r="C8" s="86"/>
      <c r="D8" s="87"/>
      <c r="E8" s="88">
        <f>Položky!G14</f>
        <v>0</v>
      </c>
      <c r="F8" s="89">
        <v>0</v>
      </c>
      <c r="G8" s="89">
        <v>0</v>
      </c>
      <c r="H8" s="89">
        <v>0</v>
      </c>
      <c r="I8" s="90">
        <v>0</v>
      </c>
    </row>
    <row r="9" spans="1:9" s="31" customFormat="1" ht="12.75">
      <c r="A9" s="84" t="str">
        <f>Položky!B15</f>
        <v>62</v>
      </c>
      <c r="B9" s="85" t="str">
        <f>Položky!C15</f>
        <v>Upravy povrchů vnější</v>
      </c>
      <c r="C9" s="86"/>
      <c r="D9" s="87"/>
      <c r="E9" s="88">
        <f>Položky!G26</f>
        <v>0</v>
      </c>
      <c r="F9" s="89">
        <v>0</v>
      </c>
      <c r="G9" s="89">
        <v>0</v>
      </c>
      <c r="H9" s="89">
        <v>0</v>
      </c>
      <c r="I9" s="90">
        <v>0</v>
      </c>
    </row>
    <row r="10" spans="1:9" s="31" customFormat="1" ht="12.75">
      <c r="A10" s="84" t="str">
        <f>Položky!B27</f>
        <v>64</v>
      </c>
      <c r="B10" s="85" t="str">
        <f>Položky!C27</f>
        <v>Výplně otvorů</v>
      </c>
      <c r="C10" s="86"/>
      <c r="D10" s="87"/>
      <c r="E10" s="88">
        <f>Položky!G29</f>
        <v>0</v>
      </c>
      <c r="F10" s="89">
        <v>0</v>
      </c>
      <c r="G10" s="89">
        <v>0</v>
      </c>
      <c r="H10" s="89">
        <v>0</v>
      </c>
      <c r="I10" s="90">
        <v>0</v>
      </c>
    </row>
    <row r="11" spans="1:9" s="31" customFormat="1" ht="12.75">
      <c r="A11" s="84" t="str">
        <f>Položky!B30</f>
        <v>94</v>
      </c>
      <c r="B11" s="85" t="str">
        <f>Položky!C30</f>
        <v>Lešení a stavební výtahy</v>
      </c>
      <c r="C11" s="86"/>
      <c r="D11" s="87"/>
      <c r="E11" s="88">
        <f>Položky!G41</f>
        <v>0</v>
      </c>
      <c r="F11" s="89">
        <v>0</v>
      </c>
      <c r="G11" s="89">
        <v>0</v>
      </c>
      <c r="H11" s="89">
        <v>0</v>
      </c>
      <c r="I11" s="90">
        <v>0</v>
      </c>
    </row>
    <row r="12" spans="1:9" s="31" customFormat="1" ht="12.75">
      <c r="A12" s="84" t="str">
        <f>Položky!B42</f>
        <v>96</v>
      </c>
      <c r="B12" s="85" t="str">
        <f>Položky!C42</f>
        <v>Bourání konstrukcí</v>
      </c>
      <c r="C12" s="86"/>
      <c r="D12" s="87"/>
      <c r="E12" s="88">
        <f>Položky!G44</f>
        <v>0</v>
      </c>
      <c r="F12" s="89">
        <v>0</v>
      </c>
      <c r="G12" s="89">
        <v>0</v>
      </c>
      <c r="H12" s="89">
        <v>0</v>
      </c>
      <c r="I12" s="90">
        <v>0</v>
      </c>
    </row>
    <row r="13" spans="1:9" s="31" customFormat="1" ht="12.75">
      <c r="A13" s="84" t="str">
        <f>Položky!B45</f>
        <v>97</v>
      </c>
      <c r="B13" s="85" t="str">
        <f>Položky!C45</f>
        <v>Prorážení otvorů</v>
      </c>
      <c r="C13" s="86"/>
      <c r="D13" s="87"/>
      <c r="E13" s="88">
        <f>Položky!G55</f>
        <v>0</v>
      </c>
      <c r="F13" s="89">
        <v>0</v>
      </c>
      <c r="G13" s="89">
        <v>0</v>
      </c>
      <c r="H13" s="89">
        <v>0</v>
      </c>
      <c r="I13" s="90">
        <v>0</v>
      </c>
    </row>
    <row r="14" spans="1:9" s="31" customFormat="1" ht="12.75">
      <c r="A14" s="84" t="str">
        <f>Položky!B56</f>
        <v>99</v>
      </c>
      <c r="B14" s="85" t="str">
        <f>Položky!C56</f>
        <v>Staveništní přesun hmot</v>
      </c>
      <c r="C14" s="86"/>
      <c r="D14" s="87"/>
      <c r="E14" s="88">
        <f>Položky!G58</f>
        <v>0</v>
      </c>
      <c r="F14" s="89">
        <v>0</v>
      </c>
      <c r="G14" s="89">
        <v>0</v>
      </c>
      <c r="H14" s="89">
        <v>0</v>
      </c>
      <c r="I14" s="90">
        <v>0</v>
      </c>
    </row>
    <row r="15" spans="1:9" s="31" customFormat="1" ht="12.75">
      <c r="A15" s="84" t="str">
        <f>Položky!B59</f>
        <v>764</v>
      </c>
      <c r="B15" s="85" t="str">
        <f>Položky!C59</f>
        <v>Konstrukce klempířské</v>
      </c>
      <c r="C15" s="86"/>
      <c r="D15" s="87"/>
      <c r="E15" s="88">
        <v>0</v>
      </c>
      <c r="F15" s="89">
        <f>Položky!G67</f>
        <v>0</v>
      </c>
      <c r="G15" s="89">
        <v>0</v>
      </c>
      <c r="H15" s="89">
        <v>0</v>
      </c>
      <c r="I15" s="90">
        <v>0</v>
      </c>
    </row>
    <row r="16" spans="1:9" s="31" customFormat="1" ht="13.5" thickBot="1">
      <c r="A16" s="84" t="str">
        <f>Položky!B68</f>
        <v>783</v>
      </c>
      <c r="B16" s="85" t="str">
        <f>Položky!C68</f>
        <v>Nátěry</v>
      </c>
      <c r="C16" s="86"/>
      <c r="D16" s="87"/>
      <c r="E16" s="88">
        <v>0</v>
      </c>
      <c r="F16" s="89">
        <f>Položky!G70</f>
        <v>0</v>
      </c>
      <c r="G16" s="89">
        <v>0</v>
      </c>
      <c r="H16" s="89">
        <v>0</v>
      </c>
      <c r="I16" s="90">
        <v>0</v>
      </c>
    </row>
    <row r="17" spans="1:9" s="96" customFormat="1" ht="13.5" thickBot="1">
      <c r="A17" s="91"/>
      <c r="B17" s="79" t="s">
        <v>50</v>
      </c>
      <c r="C17" s="79"/>
      <c r="D17" s="92"/>
      <c r="E17" s="93">
        <f>SUM(E7:E16)</f>
        <v>0</v>
      </c>
      <c r="F17" s="94">
        <f>SUM(F7:F16)</f>
        <v>0</v>
      </c>
      <c r="G17" s="94">
        <f>SUM(G7:G16)</f>
        <v>0</v>
      </c>
      <c r="H17" s="94">
        <f>SUM(H7:H16)</f>
        <v>0</v>
      </c>
      <c r="I17" s="95">
        <f>SUM(I7:I16)</f>
        <v>0</v>
      </c>
    </row>
    <row r="18" spans="1:9" ht="12.75">
      <c r="A18" s="86"/>
      <c r="B18" s="86"/>
      <c r="C18" s="86"/>
      <c r="D18" s="86"/>
      <c r="E18" s="86"/>
      <c r="F18" s="86"/>
      <c r="G18" s="86"/>
      <c r="H18" s="86"/>
      <c r="I18" s="86"/>
    </row>
    <row r="19" spans="1:57" ht="19.5" customHeight="1">
      <c r="A19" s="97" t="s">
        <v>51</v>
      </c>
      <c r="B19" s="97"/>
      <c r="C19" s="97"/>
      <c r="D19" s="97"/>
      <c r="E19" s="97"/>
      <c r="F19" s="97"/>
      <c r="G19" s="98"/>
      <c r="H19" s="97"/>
      <c r="I19" s="97"/>
      <c r="BA19" s="32"/>
      <c r="BB19" s="32"/>
      <c r="BC19" s="32"/>
      <c r="BD19" s="32"/>
      <c r="BE19" s="32"/>
    </row>
    <row r="20" spans="1:9" ht="13.5" thickBot="1">
      <c r="A20" s="99"/>
      <c r="B20" s="99"/>
      <c r="C20" s="99"/>
      <c r="D20" s="99"/>
      <c r="E20" s="99"/>
      <c r="F20" s="99"/>
      <c r="G20" s="99"/>
      <c r="H20" s="99"/>
      <c r="I20" s="99"/>
    </row>
    <row r="21" spans="1:9" ht="12.75">
      <c r="A21" s="100" t="s">
        <v>52</v>
      </c>
      <c r="B21" s="101"/>
      <c r="C21" s="101"/>
      <c r="D21" s="102"/>
      <c r="E21" s="103" t="s">
        <v>53</v>
      </c>
      <c r="F21" s="104" t="s">
        <v>54</v>
      </c>
      <c r="G21" s="105" t="s">
        <v>55</v>
      </c>
      <c r="H21" s="106"/>
      <c r="I21" s="107" t="s">
        <v>53</v>
      </c>
    </row>
    <row r="22" spans="1:53" ht="12.75">
      <c r="A22" s="108" t="s">
        <v>142</v>
      </c>
      <c r="B22" s="109"/>
      <c r="C22" s="109"/>
      <c r="D22" s="110"/>
      <c r="E22" s="111" t="s">
        <v>143</v>
      </c>
      <c r="F22" s="112"/>
      <c r="G22" s="113">
        <f>CHOOSE(BA22+1,HSV+PSV,HSV+PSV+Mont,HSV+PSV+Dodavka+Mont,HSV,PSV,Mont,Dodavka,Mont+Dodavka,0)</f>
        <v>0</v>
      </c>
      <c r="H22" s="114"/>
      <c r="I22" s="115">
        <f>E22+F22*G22/100</f>
        <v>0</v>
      </c>
      <c r="BA22" s="3">
        <v>0</v>
      </c>
    </row>
    <row r="23" spans="1:53" ht="12.75">
      <c r="A23" s="108" t="s">
        <v>144</v>
      </c>
      <c r="B23" s="109"/>
      <c r="C23" s="109"/>
      <c r="D23" s="110"/>
      <c r="E23" s="111" t="s">
        <v>143</v>
      </c>
      <c r="F23" s="112"/>
      <c r="G23" s="113">
        <f>CHOOSE(BA23+1,HSV+PSV,HSV+PSV+Mont,HSV+PSV+Dodavka+Mont,HSV,PSV,Mont,Dodavka,Mont+Dodavka,0)</f>
        <v>0</v>
      </c>
      <c r="H23" s="114"/>
      <c r="I23" s="115">
        <f>E23+F23*G23/100</f>
        <v>0</v>
      </c>
      <c r="BA23" s="3">
        <v>0</v>
      </c>
    </row>
    <row r="24" spans="1:9" ht="13.5" thickBot="1">
      <c r="A24" s="116"/>
      <c r="B24" s="117" t="s">
        <v>56</v>
      </c>
      <c r="C24" s="118"/>
      <c r="D24" s="119"/>
      <c r="E24" s="120"/>
      <c r="F24" s="121"/>
      <c r="G24" s="121"/>
      <c r="H24" s="191">
        <f>SUM(I22:I23)</f>
        <v>0</v>
      </c>
      <c r="I24" s="192"/>
    </row>
    <row r="26" spans="2:9" ht="12.75">
      <c r="B26" s="96"/>
      <c r="F26" s="122"/>
      <c r="G26" s="123"/>
      <c r="H26" s="123"/>
      <c r="I26" s="124"/>
    </row>
    <row r="27" spans="6:9" ht="12.75">
      <c r="F27" s="122"/>
      <c r="G27" s="123"/>
      <c r="H27" s="123"/>
      <c r="I27" s="124"/>
    </row>
    <row r="28" spans="6:9" ht="12.75">
      <c r="F28" s="122"/>
      <c r="G28" s="123"/>
      <c r="H28" s="123"/>
      <c r="I28" s="124"/>
    </row>
    <row r="29" spans="6:9" ht="12.75">
      <c r="F29" s="122"/>
      <c r="G29" s="123"/>
      <c r="H29" s="123"/>
      <c r="I29" s="124"/>
    </row>
    <row r="30" spans="6:9" ht="12.75">
      <c r="F30" s="122"/>
      <c r="G30" s="123"/>
      <c r="H30" s="123"/>
      <c r="I30" s="124"/>
    </row>
    <row r="31" spans="6:9" ht="12.75">
      <c r="F31" s="122"/>
      <c r="G31" s="123"/>
      <c r="H31" s="123"/>
      <c r="I31" s="124"/>
    </row>
    <row r="32" spans="6:9" ht="12.75">
      <c r="F32" s="122"/>
      <c r="G32" s="123"/>
      <c r="H32" s="123"/>
      <c r="I32" s="124"/>
    </row>
    <row r="33" spans="6:9" ht="12.75">
      <c r="F33" s="122"/>
      <c r="G33" s="123"/>
      <c r="H33" s="123"/>
      <c r="I33" s="124"/>
    </row>
    <row r="34" spans="6:9" ht="12.75">
      <c r="F34" s="122"/>
      <c r="G34" s="123"/>
      <c r="H34" s="123"/>
      <c r="I34" s="124"/>
    </row>
    <row r="35" spans="6:9" ht="12.75">
      <c r="F35" s="122"/>
      <c r="G35" s="123"/>
      <c r="H35" s="123"/>
      <c r="I35" s="124"/>
    </row>
    <row r="36" spans="6:9" ht="12.75">
      <c r="F36" s="122"/>
      <c r="G36" s="123"/>
      <c r="H36" s="123"/>
      <c r="I36" s="124"/>
    </row>
    <row r="37" spans="6:9" ht="12.75">
      <c r="F37" s="122"/>
      <c r="G37" s="123"/>
      <c r="H37" s="123"/>
      <c r="I37" s="124"/>
    </row>
    <row r="38" spans="6:9" ht="12.75">
      <c r="F38" s="122"/>
      <c r="G38" s="123"/>
      <c r="H38" s="123"/>
      <c r="I38" s="124"/>
    </row>
    <row r="39" spans="6:9" ht="12.75">
      <c r="F39" s="122"/>
      <c r="G39" s="123"/>
      <c r="H39" s="123"/>
      <c r="I39" s="124"/>
    </row>
    <row r="40" spans="6:9" ht="12.75">
      <c r="F40" s="122"/>
      <c r="G40" s="123"/>
      <c r="H40" s="123"/>
      <c r="I40" s="124"/>
    </row>
    <row r="41" spans="6:9" ht="12.75">
      <c r="F41" s="122"/>
      <c r="G41" s="123"/>
      <c r="H41" s="123"/>
      <c r="I41" s="124"/>
    </row>
    <row r="42" spans="6:9" ht="12.75">
      <c r="F42" s="122"/>
      <c r="G42" s="123"/>
      <c r="H42" s="123"/>
      <c r="I42" s="124"/>
    </row>
    <row r="43" spans="6:9" ht="12.75">
      <c r="F43" s="122"/>
      <c r="G43" s="123"/>
      <c r="H43" s="123"/>
      <c r="I43" s="124"/>
    </row>
    <row r="44" spans="6:9" ht="12.75">
      <c r="F44" s="122"/>
      <c r="G44" s="123"/>
      <c r="H44" s="123"/>
      <c r="I44" s="124"/>
    </row>
    <row r="45" spans="6:9" ht="12.75">
      <c r="F45" s="122"/>
      <c r="G45" s="123"/>
      <c r="H45" s="123"/>
      <c r="I45" s="124"/>
    </row>
    <row r="46" spans="6:9" ht="12.75">
      <c r="F46" s="122"/>
      <c r="G46" s="123"/>
      <c r="H46" s="123"/>
      <c r="I46" s="124"/>
    </row>
    <row r="47" spans="6:9" ht="12.75">
      <c r="F47" s="122"/>
      <c r="G47" s="123"/>
      <c r="H47" s="123"/>
      <c r="I47" s="124"/>
    </row>
    <row r="48" spans="6:9" ht="12.75">
      <c r="F48" s="122"/>
      <c r="G48" s="123"/>
      <c r="H48" s="123"/>
      <c r="I48" s="124"/>
    </row>
    <row r="49" spans="6:9" ht="12.75">
      <c r="F49" s="122"/>
      <c r="G49" s="123"/>
      <c r="H49" s="123"/>
      <c r="I49" s="124"/>
    </row>
    <row r="50" spans="6:9" ht="12.75">
      <c r="F50" s="122"/>
      <c r="G50" s="123"/>
      <c r="H50" s="123"/>
      <c r="I50" s="124"/>
    </row>
    <row r="51" spans="6:9" ht="12.75">
      <c r="F51" s="122"/>
      <c r="G51" s="123"/>
      <c r="H51" s="123"/>
      <c r="I51" s="124"/>
    </row>
    <row r="52" spans="6:9" ht="12.75">
      <c r="F52" s="122"/>
      <c r="G52" s="123"/>
      <c r="H52" s="123"/>
      <c r="I52" s="124"/>
    </row>
    <row r="53" spans="6:9" ht="12.75">
      <c r="F53" s="122"/>
      <c r="G53" s="123"/>
      <c r="H53" s="123"/>
      <c r="I53" s="124"/>
    </row>
    <row r="54" spans="6:9" ht="12.75">
      <c r="F54" s="122"/>
      <c r="G54" s="123"/>
      <c r="H54" s="123"/>
      <c r="I54" s="124"/>
    </row>
    <row r="55" spans="6:9" ht="12.75">
      <c r="F55" s="122"/>
      <c r="G55" s="123"/>
      <c r="H55" s="123"/>
      <c r="I55" s="124"/>
    </row>
    <row r="56" spans="6:9" ht="12.75">
      <c r="F56" s="122"/>
      <c r="G56" s="123"/>
      <c r="H56" s="123"/>
      <c r="I56" s="124"/>
    </row>
    <row r="57" spans="6:9" ht="12.75">
      <c r="F57" s="122"/>
      <c r="G57" s="123"/>
      <c r="H57" s="123"/>
      <c r="I57" s="124"/>
    </row>
    <row r="58" spans="6:9" ht="12.75">
      <c r="F58" s="122"/>
      <c r="G58" s="123"/>
      <c r="H58" s="123"/>
      <c r="I58" s="124"/>
    </row>
    <row r="59" spans="6:9" ht="12.75">
      <c r="F59" s="122"/>
      <c r="G59" s="123"/>
      <c r="H59" s="123"/>
      <c r="I59" s="124"/>
    </row>
    <row r="60" spans="6:9" ht="12.75">
      <c r="F60" s="122"/>
      <c r="G60" s="123"/>
      <c r="H60" s="123"/>
      <c r="I60" s="124"/>
    </row>
    <row r="61" spans="6:9" ht="12.75">
      <c r="F61" s="122"/>
      <c r="G61" s="123"/>
      <c r="H61" s="123"/>
      <c r="I61" s="124"/>
    </row>
    <row r="62" spans="6:9" ht="12.75">
      <c r="F62" s="122"/>
      <c r="G62" s="123"/>
      <c r="H62" s="123"/>
      <c r="I62" s="124"/>
    </row>
    <row r="63" spans="6:9" ht="12.75">
      <c r="F63" s="122"/>
      <c r="G63" s="123"/>
      <c r="H63" s="123"/>
      <c r="I63" s="124"/>
    </row>
    <row r="64" spans="6:9" ht="12.75">
      <c r="F64" s="122"/>
      <c r="G64" s="123"/>
      <c r="H64" s="123"/>
      <c r="I64" s="124"/>
    </row>
    <row r="65" spans="6:9" ht="12.75">
      <c r="F65" s="122"/>
      <c r="G65" s="123"/>
      <c r="H65" s="123"/>
      <c r="I65" s="124"/>
    </row>
    <row r="66" spans="6:9" ht="12.75">
      <c r="F66" s="122"/>
      <c r="G66" s="123"/>
      <c r="H66" s="123"/>
      <c r="I66" s="124"/>
    </row>
    <row r="67" spans="6:9" ht="12.75">
      <c r="F67" s="122"/>
      <c r="G67" s="123"/>
      <c r="H67" s="123"/>
      <c r="I67" s="124"/>
    </row>
    <row r="68" spans="6:9" ht="12.75">
      <c r="F68" s="122"/>
      <c r="G68" s="123"/>
      <c r="H68" s="123"/>
      <c r="I68" s="124"/>
    </row>
    <row r="69" spans="6:9" ht="12.75">
      <c r="F69" s="122"/>
      <c r="G69" s="123"/>
      <c r="H69" s="123"/>
      <c r="I69" s="124"/>
    </row>
    <row r="70" spans="6:9" ht="12.75">
      <c r="F70" s="122"/>
      <c r="G70" s="123"/>
      <c r="H70" s="123"/>
      <c r="I70" s="124"/>
    </row>
    <row r="71" spans="6:9" ht="12.75">
      <c r="F71" s="122"/>
      <c r="G71" s="123"/>
      <c r="H71" s="123"/>
      <c r="I71" s="124"/>
    </row>
    <row r="72" spans="6:9" ht="12.75">
      <c r="F72" s="122"/>
      <c r="G72" s="123"/>
      <c r="H72" s="123"/>
      <c r="I72" s="124"/>
    </row>
    <row r="73" spans="6:9" ht="12.75">
      <c r="F73" s="122"/>
      <c r="G73" s="123"/>
      <c r="H73" s="123"/>
      <c r="I73" s="124"/>
    </row>
    <row r="74" spans="6:9" ht="12.75">
      <c r="F74" s="122"/>
      <c r="G74" s="123"/>
      <c r="H74" s="123"/>
      <c r="I74" s="124"/>
    </row>
    <row r="75" spans="6:9" ht="12.75">
      <c r="F75" s="122"/>
      <c r="G75" s="123"/>
      <c r="H75" s="123"/>
      <c r="I75" s="124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showGridLines="0" showZeros="0" zoomScale="80" zoomScaleNormal="80" zoomScalePageLayoutView="0" workbookViewId="0" topLeftCell="A1">
      <selection activeCell="F8" sqref="F8:F70"/>
    </sheetView>
  </sheetViews>
  <sheetFormatPr defaultColWidth="9.00390625" defaultRowHeight="12.75"/>
  <cols>
    <col min="1" max="1" width="4.375" style="125" customWidth="1"/>
    <col min="2" max="2" width="14.125" style="125" customWidth="1"/>
    <col min="3" max="3" width="47.625" style="125" customWidth="1"/>
    <col min="4" max="4" width="5.625" style="125" customWidth="1"/>
    <col min="5" max="5" width="10.00390625" style="150" customWidth="1"/>
    <col min="6" max="6" width="11.25390625" style="125" customWidth="1"/>
    <col min="7" max="7" width="16.125" style="125" customWidth="1"/>
    <col min="8" max="8" width="13.125" style="125" customWidth="1"/>
    <col min="9" max="9" width="14.625" style="125" customWidth="1"/>
    <col min="10" max="10" width="13.125" style="125" customWidth="1"/>
    <col min="11" max="11" width="13.625" style="125" customWidth="1"/>
    <col min="12" max="16384" width="9.125" style="125" customWidth="1"/>
  </cols>
  <sheetData>
    <row r="1" spans="1:9" ht="15">
      <c r="A1" s="193" t="s">
        <v>57</v>
      </c>
      <c r="B1" s="193"/>
      <c r="C1" s="193"/>
      <c r="D1" s="193"/>
      <c r="E1" s="193"/>
      <c r="F1" s="193"/>
      <c r="G1" s="193"/>
      <c r="H1" s="193"/>
      <c r="I1" s="193"/>
    </row>
    <row r="2" spans="2:7" ht="13.5" thickBot="1">
      <c r="B2" s="126"/>
      <c r="C2" s="127"/>
      <c r="D2" s="127"/>
      <c r="E2" s="128"/>
      <c r="F2" s="127"/>
      <c r="G2" s="127"/>
    </row>
    <row r="3" spans="1:9" ht="13.5" thickTop="1">
      <c r="A3" s="185" t="s">
        <v>5</v>
      </c>
      <c r="B3" s="186"/>
      <c r="C3" s="69" t="str">
        <f>CONCATENATE(cislostavby," ",nazevstavby)</f>
        <v> Policejní akademie ČR</v>
      </c>
      <c r="D3" s="70"/>
      <c r="E3" s="71"/>
      <c r="F3" s="70"/>
      <c r="G3" s="129"/>
      <c r="H3" s="130">
        <f>Rekapitulace!H1</f>
        <v>0</v>
      </c>
      <c r="I3" s="131"/>
    </row>
    <row r="4" spans="1:9" ht="13.5" thickBot="1">
      <c r="A4" s="194" t="s">
        <v>1</v>
      </c>
      <c r="B4" s="188"/>
      <c r="C4" s="74" t="str">
        <f>CONCATENATE(cisloobjektu," ",nazevobjektu)</f>
        <v> Oprava pláště budovy G</v>
      </c>
      <c r="D4" s="75"/>
      <c r="E4" s="76"/>
      <c r="F4" s="75"/>
      <c r="G4" s="189"/>
      <c r="H4" s="189"/>
      <c r="I4" s="190"/>
    </row>
    <row r="5" spans="1:9" ht="13.5" thickTop="1">
      <c r="A5" s="132"/>
      <c r="B5" s="133"/>
      <c r="C5" s="133"/>
      <c r="D5" s="133"/>
      <c r="E5" s="134"/>
      <c r="F5" s="133"/>
      <c r="G5" s="135"/>
      <c r="H5" s="133"/>
      <c r="I5" s="133"/>
    </row>
    <row r="6" spans="1:11" ht="12.75">
      <c r="A6" s="136" t="s">
        <v>58</v>
      </c>
      <c r="B6" s="137" t="s">
        <v>59</v>
      </c>
      <c r="C6" s="137" t="s">
        <v>60</v>
      </c>
      <c r="D6" s="137" t="s">
        <v>61</v>
      </c>
      <c r="E6" s="138" t="s">
        <v>62</v>
      </c>
      <c r="F6" s="137" t="s">
        <v>63</v>
      </c>
      <c r="G6" s="139" t="s">
        <v>64</v>
      </c>
      <c r="H6" s="140" t="s">
        <v>65</v>
      </c>
      <c r="I6" s="140" t="s">
        <v>66</v>
      </c>
      <c r="J6" s="140" t="s">
        <v>67</v>
      </c>
      <c r="K6" s="140" t="s">
        <v>68</v>
      </c>
    </row>
    <row r="7" spans="1:11" ht="12.75">
      <c r="A7" s="141" t="s">
        <v>69</v>
      </c>
      <c r="B7" s="142" t="s">
        <v>72</v>
      </c>
      <c r="C7" s="143" t="s">
        <v>73</v>
      </c>
      <c r="D7" s="144"/>
      <c r="E7" s="145"/>
      <c r="F7" s="145"/>
      <c r="G7" s="146"/>
      <c r="H7" s="147"/>
      <c r="I7" s="147"/>
      <c r="J7" s="147"/>
      <c r="K7" s="147"/>
    </row>
    <row r="8" spans="1:11" s="163" customFormat="1" ht="25.5">
      <c r="A8" s="156">
        <v>1</v>
      </c>
      <c r="B8" s="157">
        <v>346481111</v>
      </c>
      <c r="C8" s="158" t="s">
        <v>74</v>
      </c>
      <c r="D8" s="159" t="s">
        <v>75</v>
      </c>
      <c r="E8" s="160">
        <v>43</v>
      </c>
      <c r="F8" s="160"/>
      <c r="G8" s="161">
        <f>CEILING(E8*F8,1)</f>
        <v>0</v>
      </c>
      <c r="H8" s="162">
        <v>0.00617</v>
      </c>
      <c r="I8" s="162">
        <f>E8*H8</f>
        <v>0.26531</v>
      </c>
      <c r="J8" s="162">
        <v>0</v>
      </c>
      <c r="K8" s="162">
        <f>E8*J8</f>
        <v>0</v>
      </c>
    </row>
    <row r="9" spans="1:11" s="163" customFormat="1" ht="12.75">
      <c r="A9" s="156">
        <v>2</v>
      </c>
      <c r="B9" s="157">
        <v>311231115</v>
      </c>
      <c r="C9" s="158" t="s">
        <v>76</v>
      </c>
      <c r="D9" s="159" t="s">
        <v>77</v>
      </c>
      <c r="E9" s="160">
        <v>0.6</v>
      </c>
      <c r="F9" s="160"/>
      <c r="G9" s="161">
        <f>CEILING(E9*F9,1)</f>
        <v>0</v>
      </c>
      <c r="H9" s="162">
        <v>1.73457</v>
      </c>
      <c r="I9" s="162">
        <f>E9*H9</f>
        <v>1.0407419999999998</v>
      </c>
      <c r="J9" s="162">
        <v>0</v>
      </c>
      <c r="K9" s="162">
        <f>E9*J9</f>
        <v>0</v>
      </c>
    </row>
    <row r="10" spans="1:11" s="163" customFormat="1" ht="12.75">
      <c r="A10" s="164"/>
      <c r="B10" s="165" t="s">
        <v>71</v>
      </c>
      <c r="C10" s="166" t="str">
        <f>CONCATENATE(B7," ",C7)</f>
        <v>3 Svislé a kompletní konstrukce</v>
      </c>
      <c r="D10" s="164"/>
      <c r="E10" s="167"/>
      <c r="F10" s="167"/>
      <c r="G10" s="168">
        <f>SUM(G7:G9)</f>
        <v>0</v>
      </c>
      <c r="H10" s="169"/>
      <c r="I10" s="170">
        <f>SUM(I7:I9)</f>
        <v>1.3060519999999998</v>
      </c>
      <c r="J10" s="169"/>
      <c r="K10" s="170">
        <f>SUM(K7:K9)</f>
        <v>0</v>
      </c>
    </row>
    <row r="11" spans="1:11" s="163" customFormat="1" ht="12.75">
      <c r="A11" s="171" t="s">
        <v>69</v>
      </c>
      <c r="B11" s="172" t="s">
        <v>78</v>
      </c>
      <c r="C11" s="173" t="s">
        <v>79</v>
      </c>
      <c r="D11" s="156"/>
      <c r="E11" s="174"/>
      <c r="F11" s="174"/>
      <c r="G11" s="175"/>
      <c r="H11" s="176"/>
      <c r="I11" s="176"/>
      <c r="J11" s="176"/>
      <c r="K11" s="176"/>
    </row>
    <row r="12" spans="1:11" s="163" customFormat="1" ht="25.5">
      <c r="A12" s="156">
        <v>3</v>
      </c>
      <c r="B12" s="157">
        <v>612403386</v>
      </c>
      <c r="C12" s="158" t="s">
        <v>80</v>
      </c>
      <c r="D12" s="159" t="s">
        <v>81</v>
      </c>
      <c r="E12" s="160">
        <v>380</v>
      </c>
      <c r="F12" s="160"/>
      <c r="G12" s="161">
        <f>CEILING(E12*F12,1)</f>
        <v>0</v>
      </c>
      <c r="H12" s="162">
        <v>0</v>
      </c>
      <c r="I12" s="162">
        <f>E12*H12</f>
        <v>0</v>
      </c>
      <c r="J12" s="162">
        <v>0</v>
      </c>
      <c r="K12" s="162">
        <f>E12*J12</f>
        <v>0</v>
      </c>
    </row>
    <row r="13" spans="1:11" s="163" customFormat="1" ht="12.75">
      <c r="A13" s="156">
        <v>4</v>
      </c>
      <c r="B13" s="157">
        <v>58560064</v>
      </c>
      <c r="C13" s="158" t="s">
        <v>82</v>
      </c>
      <c r="D13" s="159" t="s">
        <v>83</v>
      </c>
      <c r="E13" s="160">
        <v>3740</v>
      </c>
      <c r="F13" s="160"/>
      <c r="G13" s="161">
        <f>CEILING(E13*F13,1)</f>
        <v>0</v>
      </c>
      <c r="H13" s="162">
        <v>0.001</v>
      </c>
      <c r="I13" s="162">
        <f>E13*H13</f>
        <v>3.74</v>
      </c>
      <c r="J13" s="162">
        <v>0</v>
      </c>
      <c r="K13" s="162">
        <f>E13*J13</f>
        <v>0</v>
      </c>
    </row>
    <row r="14" spans="1:11" s="163" customFormat="1" ht="12.75">
      <c r="A14" s="164"/>
      <c r="B14" s="165" t="s">
        <v>71</v>
      </c>
      <c r="C14" s="166" t="str">
        <f>CONCATENATE(B11," ",C11)</f>
        <v>61 Upravy povrchů vnitřní</v>
      </c>
      <c r="D14" s="164"/>
      <c r="E14" s="167"/>
      <c r="F14" s="167"/>
      <c r="G14" s="168">
        <f>SUM(G11:G13)</f>
        <v>0</v>
      </c>
      <c r="H14" s="169"/>
      <c r="I14" s="170">
        <f>SUM(I11:I13)</f>
        <v>3.74</v>
      </c>
      <c r="J14" s="169"/>
      <c r="K14" s="170">
        <f>SUM(K11:K13)</f>
        <v>0</v>
      </c>
    </row>
    <row r="15" spans="1:11" s="163" customFormat="1" ht="12.75">
      <c r="A15" s="171" t="s">
        <v>69</v>
      </c>
      <c r="B15" s="172" t="s">
        <v>84</v>
      </c>
      <c r="C15" s="173" t="s">
        <v>85</v>
      </c>
      <c r="D15" s="156"/>
      <c r="E15" s="174"/>
      <c r="F15" s="174"/>
      <c r="G15" s="175"/>
      <c r="H15" s="176"/>
      <c r="I15" s="176"/>
      <c r="J15" s="176"/>
      <c r="K15" s="176"/>
    </row>
    <row r="16" spans="1:11" s="163" customFormat="1" ht="12.75">
      <c r="A16" s="156">
        <v>5</v>
      </c>
      <c r="B16" s="157">
        <v>622481113</v>
      </c>
      <c r="C16" s="158" t="s">
        <v>86</v>
      </c>
      <c r="D16" s="159" t="s">
        <v>75</v>
      </c>
      <c r="E16" s="160">
        <v>43</v>
      </c>
      <c r="F16" s="160"/>
      <c r="G16" s="161">
        <f>CEILING(E16*F16,1)</f>
        <v>0</v>
      </c>
      <c r="H16" s="162">
        <v>0.00049</v>
      </c>
      <c r="I16" s="162">
        <f aca="true" t="shared" si="0" ref="I16:I25">E16*H16</f>
        <v>0.02107</v>
      </c>
      <c r="J16" s="162">
        <v>0</v>
      </c>
      <c r="K16" s="162">
        <f aca="true" t="shared" si="1" ref="K16:K25">E16*J16</f>
        <v>0</v>
      </c>
    </row>
    <row r="17" spans="1:11" s="163" customFormat="1" ht="12.75">
      <c r="A17" s="156">
        <v>6</v>
      </c>
      <c r="B17" s="157">
        <v>622421147</v>
      </c>
      <c r="C17" s="158" t="s">
        <v>87</v>
      </c>
      <c r="D17" s="159" t="s">
        <v>75</v>
      </c>
      <c r="E17" s="160">
        <v>43</v>
      </c>
      <c r="F17" s="160"/>
      <c r="G17" s="161">
        <f aca="true" t="shared" si="2" ref="G17:G25">CEILING(E17*F17,1)</f>
        <v>0</v>
      </c>
      <c r="H17" s="162">
        <v>0.07569</v>
      </c>
      <c r="I17" s="162">
        <f t="shared" si="0"/>
        <v>3.2546699999999995</v>
      </c>
      <c r="J17" s="162">
        <v>0</v>
      </c>
      <c r="K17" s="162">
        <f t="shared" si="1"/>
        <v>0</v>
      </c>
    </row>
    <row r="18" spans="1:11" s="163" customFormat="1" ht="12.75">
      <c r="A18" s="156">
        <v>7</v>
      </c>
      <c r="B18" s="157">
        <v>627661112</v>
      </c>
      <c r="C18" s="158" t="s">
        <v>88</v>
      </c>
      <c r="D18" s="159" t="s">
        <v>81</v>
      </c>
      <c r="E18" s="160">
        <v>325</v>
      </c>
      <c r="F18" s="160"/>
      <c r="G18" s="161">
        <f t="shared" si="2"/>
        <v>0</v>
      </c>
      <c r="H18" s="162">
        <v>0.0007</v>
      </c>
      <c r="I18" s="162">
        <f t="shared" si="0"/>
        <v>0.2275</v>
      </c>
      <c r="J18" s="162">
        <v>0</v>
      </c>
      <c r="K18" s="162">
        <f t="shared" si="1"/>
        <v>0</v>
      </c>
    </row>
    <row r="19" spans="1:11" s="163" customFormat="1" ht="12.75">
      <c r="A19" s="156">
        <v>8</v>
      </c>
      <c r="B19" s="157">
        <v>624971112</v>
      </c>
      <c r="C19" s="158" t="s">
        <v>89</v>
      </c>
      <c r="D19" s="159" t="s">
        <v>81</v>
      </c>
      <c r="E19" s="160">
        <v>25</v>
      </c>
      <c r="F19" s="160"/>
      <c r="G19" s="161">
        <f t="shared" si="2"/>
        <v>0</v>
      </c>
      <c r="H19" s="162">
        <v>0</v>
      </c>
      <c r="I19" s="162">
        <f t="shared" si="0"/>
        <v>0</v>
      </c>
      <c r="J19" s="162">
        <v>0</v>
      </c>
      <c r="K19" s="162">
        <f t="shared" si="1"/>
        <v>0</v>
      </c>
    </row>
    <row r="20" spans="1:11" s="163" customFormat="1" ht="12.75">
      <c r="A20" s="156">
        <v>9</v>
      </c>
      <c r="B20" s="157">
        <v>624961214</v>
      </c>
      <c r="C20" s="158" t="s">
        <v>90</v>
      </c>
      <c r="D20" s="159" t="s">
        <v>81</v>
      </c>
      <c r="E20" s="160">
        <v>300</v>
      </c>
      <c r="F20" s="160"/>
      <c r="G20" s="161">
        <f t="shared" si="2"/>
        <v>0</v>
      </c>
      <c r="H20" s="162">
        <v>0.0001</v>
      </c>
      <c r="I20" s="162">
        <f t="shared" si="0"/>
        <v>0.030000000000000002</v>
      </c>
      <c r="J20" s="162">
        <v>0</v>
      </c>
      <c r="K20" s="162">
        <f t="shared" si="1"/>
        <v>0</v>
      </c>
    </row>
    <row r="21" spans="1:11" s="163" customFormat="1" ht="12.75">
      <c r="A21" s="156">
        <v>10</v>
      </c>
      <c r="B21" s="157">
        <v>622451122</v>
      </c>
      <c r="C21" s="158" t="s">
        <v>91</v>
      </c>
      <c r="D21" s="159" t="s">
        <v>75</v>
      </c>
      <c r="E21" s="160">
        <v>66.6</v>
      </c>
      <c r="F21" s="160"/>
      <c r="G21" s="161">
        <f t="shared" si="2"/>
        <v>0</v>
      </c>
      <c r="H21" s="162">
        <v>0.04793</v>
      </c>
      <c r="I21" s="162">
        <f t="shared" si="0"/>
        <v>3.192138</v>
      </c>
      <c r="J21" s="162">
        <v>0</v>
      </c>
      <c r="K21" s="162">
        <f t="shared" si="1"/>
        <v>0</v>
      </c>
    </row>
    <row r="22" spans="1:11" s="163" customFormat="1" ht="12.75">
      <c r="A22" s="156">
        <v>11</v>
      </c>
      <c r="B22" s="157">
        <v>622491142</v>
      </c>
      <c r="C22" s="158" t="s">
        <v>92</v>
      </c>
      <c r="D22" s="159" t="s">
        <v>75</v>
      </c>
      <c r="E22" s="160">
        <v>100</v>
      </c>
      <c r="F22" s="160"/>
      <c r="G22" s="161">
        <f t="shared" si="2"/>
        <v>0</v>
      </c>
      <c r="H22" s="162">
        <v>0.00035</v>
      </c>
      <c r="I22" s="162">
        <f t="shared" si="0"/>
        <v>0.034999999999999996</v>
      </c>
      <c r="J22" s="162">
        <v>0</v>
      </c>
      <c r="K22" s="162">
        <f t="shared" si="1"/>
        <v>0</v>
      </c>
    </row>
    <row r="23" spans="1:11" s="163" customFormat="1" ht="25.5">
      <c r="A23" s="156">
        <v>12</v>
      </c>
      <c r="B23" s="157">
        <v>622451111</v>
      </c>
      <c r="C23" s="158" t="s">
        <v>93</v>
      </c>
      <c r="D23" s="159" t="s">
        <v>75</v>
      </c>
      <c r="E23" s="160">
        <v>40</v>
      </c>
      <c r="F23" s="160"/>
      <c r="G23" s="161">
        <f t="shared" si="2"/>
        <v>0</v>
      </c>
      <c r="H23" s="162">
        <v>0</v>
      </c>
      <c r="I23" s="162">
        <f t="shared" si="0"/>
        <v>0</v>
      </c>
      <c r="J23" s="162">
        <v>0</v>
      </c>
      <c r="K23" s="162">
        <f t="shared" si="1"/>
        <v>0</v>
      </c>
    </row>
    <row r="24" spans="1:11" s="163" customFormat="1" ht="12.75">
      <c r="A24" s="156">
        <v>13</v>
      </c>
      <c r="B24" s="157">
        <v>58560064</v>
      </c>
      <c r="C24" s="158" t="s">
        <v>82</v>
      </c>
      <c r="D24" s="159" t="s">
        <v>83</v>
      </c>
      <c r="E24" s="160">
        <v>1823</v>
      </c>
      <c r="F24" s="160"/>
      <c r="G24" s="161">
        <f t="shared" si="2"/>
        <v>0</v>
      </c>
      <c r="H24" s="162">
        <v>0.001</v>
      </c>
      <c r="I24" s="162">
        <f t="shared" si="0"/>
        <v>1.823</v>
      </c>
      <c r="J24" s="162">
        <v>0</v>
      </c>
      <c r="K24" s="162">
        <f t="shared" si="1"/>
        <v>0</v>
      </c>
    </row>
    <row r="25" spans="1:11" s="163" customFormat="1" ht="12.75">
      <c r="A25" s="156">
        <v>14</v>
      </c>
      <c r="B25" s="157">
        <v>622451143</v>
      </c>
      <c r="C25" s="158" t="s">
        <v>94</v>
      </c>
      <c r="D25" s="159" t="s">
        <v>75</v>
      </c>
      <c r="E25" s="160">
        <v>40</v>
      </c>
      <c r="F25" s="160"/>
      <c r="G25" s="161">
        <f t="shared" si="2"/>
        <v>0</v>
      </c>
      <c r="H25" s="162">
        <v>0.05722</v>
      </c>
      <c r="I25" s="162">
        <f t="shared" si="0"/>
        <v>2.2888</v>
      </c>
      <c r="J25" s="162">
        <v>0</v>
      </c>
      <c r="K25" s="162">
        <f t="shared" si="1"/>
        <v>0</v>
      </c>
    </row>
    <row r="26" spans="1:11" s="163" customFormat="1" ht="12.75">
      <c r="A26" s="164"/>
      <c r="B26" s="165" t="s">
        <v>71</v>
      </c>
      <c r="C26" s="166" t="str">
        <f>CONCATENATE(B15," ",C15)</f>
        <v>62 Upravy povrchů vnější</v>
      </c>
      <c r="D26" s="164"/>
      <c r="E26" s="167"/>
      <c r="F26" s="167"/>
      <c r="G26" s="168">
        <f>SUM(G15:G25)</f>
        <v>0</v>
      </c>
      <c r="H26" s="169"/>
      <c r="I26" s="170">
        <f>SUM(I15:I25)</f>
        <v>10.872178</v>
      </c>
      <c r="J26" s="169"/>
      <c r="K26" s="170">
        <f>SUM(K15:K25)</f>
        <v>0</v>
      </c>
    </row>
    <row r="27" spans="1:11" s="163" customFormat="1" ht="12.75">
      <c r="A27" s="171" t="s">
        <v>69</v>
      </c>
      <c r="B27" s="172" t="s">
        <v>95</v>
      </c>
      <c r="C27" s="173" t="s">
        <v>96</v>
      </c>
      <c r="D27" s="156"/>
      <c r="E27" s="174"/>
      <c r="F27" s="174"/>
      <c r="G27" s="175"/>
      <c r="H27" s="176"/>
      <c r="I27" s="176"/>
      <c r="J27" s="176"/>
      <c r="K27" s="176"/>
    </row>
    <row r="28" spans="1:11" s="163" customFormat="1" ht="25.5">
      <c r="A28" s="156">
        <v>15</v>
      </c>
      <c r="B28" s="157">
        <v>641960000</v>
      </c>
      <c r="C28" s="158" t="s">
        <v>97</v>
      </c>
      <c r="D28" s="159" t="s">
        <v>81</v>
      </c>
      <c r="E28" s="160">
        <v>50</v>
      </c>
      <c r="F28" s="160"/>
      <c r="G28" s="161">
        <f>CEILING(E28*F28,1)</f>
        <v>0</v>
      </c>
      <c r="H28" s="162">
        <v>0.0001</v>
      </c>
      <c r="I28" s="162">
        <f>E28*H28</f>
        <v>0.005</v>
      </c>
      <c r="J28" s="162">
        <v>0</v>
      </c>
      <c r="K28" s="162">
        <f>E28*J28</f>
        <v>0</v>
      </c>
    </row>
    <row r="29" spans="1:11" s="163" customFormat="1" ht="12.75">
      <c r="A29" s="164"/>
      <c r="B29" s="165" t="s">
        <v>71</v>
      </c>
      <c r="C29" s="166" t="str">
        <f>CONCATENATE(B27," ",C27)</f>
        <v>64 Výplně otvorů</v>
      </c>
      <c r="D29" s="164"/>
      <c r="E29" s="167"/>
      <c r="F29" s="167"/>
      <c r="G29" s="168">
        <f>SUM(G27:G28)</f>
        <v>0</v>
      </c>
      <c r="H29" s="169"/>
      <c r="I29" s="170">
        <f>SUM(I27:I28)</f>
        <v>0.005</v>
      </c>
      <c r="J29" s="169"/>
      <c r="K29" s="170">
        <f>SUM(K27:K28)</f>
        <v>0</v>
      </c>
    </row>
    <row r="30" spans="1:11" s="163" customFormat="1" ht="12.75">
      <c r="A30" s="171" t="s">
        <v>69</v>
      </c>
      <c r="B30" s="172" t="s">
        <v>98</v>
      </c>
      <c r="C30" s="173" t="s">
        <v>99</v>
      </c>
      <c r="D30" s="156"/>
      <c r="E30" s="174"/>
      <c r="F30" s="174"/>
      <c r="G30" s="175"/>
      <c r="H30" s="176"/>
      <c r="I30" s="176"/>
      <c r="J30" s="176"/>
      <c r="K30" s="176"/>
    </row>
    <row r="31" spans="1:11" s="163" customFormat="1" ht="12.75">
      <c r="A31" s="156">
        <v>16</v>
      </c>
      <c r="B31" s="157">
        <v>945940001</v>
      </c>
      <c r="C31" s="158" t="s">
        <v>100</v>
      </c>
      <c r="D31" s="159" t="s">
        <v>70</v>
      </c>
      <c r="E31" s="160">
        <v>1</v>
      </c>
      <c r="F31" s="160"/>
      <c r="G31" s="161">
        <f aca="true" t="shared" si="3" ref="G31:G40">CEILING(E31*F31,1)</f>
        <v>0</v>
      </c>
      <c r="H31" s="162">
        <v>0</v>
      </c>
      <c r="I31" s="162">
        <f aca="true" t="shared" si="4" ref="I31:I40">E31*H31</f>
        <v>0</v>
      </c>
      <c r="J31" s="162">
        <v>0</v>
      </c>
      <c r="K31" s="162">
        <f aca="true" t="shared" si="5" ref="K31:K40">E31*J31</f>
        <v>0</v>
      </c>
    </row>
    <row r="32" spans="1:11" s="163" customFormat="1" ht="12.75">
      <c r="A32" s="156">
        <v>17</v>
      </c>
      <c r="B32" s="157">
        <v>945940002</v>
      </c>
      <c r="C32" s="158" t="s">
        <v>101</v>
      </c>
      <c r="D32" s="159" t="s">
        <v>70</v>
      </c>
      <c r="E32" s="160">
        <v>1</v>
      </c>
      <c r="F32" s="160"/>
      <c r="G32" s="161">
        <f t="shared" si="3"/>
        <v>0</v>
      </c>
      <c r="H32" s="162">
        <v>0</v>
      </c>
      <c r="I32" s="162">
        <f t="shared" si="4"/>
        <v>0</v>
      </c>
      <c r="J32" s="162">
        <v>0</v>
      </c>
      <c r="K32" s="162">
        <f t="shared" si="5"/>
        <v>0</v>
      </c>
    </row>
    <row r="33" spans="1:11" s="163" customFormat="1" ht="12.75">
      <c r="A33" s="156">
        <v>18</v>
      </c>
      <c r="B33" s="157">
        <v>945940003</v>
      </c>
      <c r="C33" s="158" t="s">
        <v>102</v>
      </c>
      <c r="D33" s="159" t="s">
        <v>103</v>
      </c>
      <c r="E33" s="160">
        <v>120</v>
      </c>
      <c r="F33" s="160"/>
      <c r="G33" s="161">
        <f t="shared" si="3"/>
        <v>0</v>
      </c>
      <c r="H33" s="162">
        <v>0</v>
      </c>
      <c r="I33" s="162">
        <f t="shared" si="4"/>
        <v>0</v>
      </c>
      <c r="J33" s="162">
        <v>0</v>
      </c>
      <c r="K33" s="162">
        <f t="shared" si="5"/>
        <v>0</v>
      </c>
    </row>
    <row r="34" spans="1:11" s="163" customFormat="1" ht="12.75">
      <c r="A34" s="156">
        <v>19</v>
      </c>
      <c r="B34" s="157">
        <v>945940004</v>
      </c>
      <c r="C34" s="158" t="s">
        <v>104</v>
      </c>
      <c r="D34" s="159" t="s">
        <v>70</v>
      </c>
      <c r="E34" s="160">
        <v>12</v>
      </c>
      <c r="F34" s="160"/>
      <c r="G34" s="161">
        <f t="shared" si="3"/>
        <v>0</v>
      </c>
      <c r="H34" s="162">
        <v>0</v>
      </c>
      <c r="I34" s="162">
        <f t="shared" si="4"/>
        <v>0</v>
      </c>
      <c r="J34" s="162">
        <v>0</v>
      </c>
      <c r="K34" s="162">
        <f t="shared" si="5"/>
        <v>0</v>
      </c>
    </row>
    <row r="35" spans="1:11" s="163" customFormat="1" ht="12.75">
      <c r="A35" s="156">
        <v>20</v>
      </c>
      <c r="B35" s="157">
        <v>945940005</v>
      </c>
      <c r="C35" s="158" t="s">
        <v>105</v>
      </c>
      <c r="D35" s="159" t="s">
        <v>70</v>
      </c>
      <c r="E35" s="160">
        <v>12</v>
      </c>
      <c r="F35" s="160"/>
      <c r="G35" s="161">
        <f t="shared" si="3"/>
        <v>0</v>
      </c>
      <c r="H35" s="162">
        <v>0</v>
      </c>
      <c r="I35" s="162">
        <f t="shared" si="4"/>
        <v>0</v>
      </c>
      <c r="J35" s="162">
        <v>0</v>
      </c>
      <c r="K35" s="162">
        <f t="shared" si="5"/>
        <v>0</v>
      </c>
    </row>
    <row r="36" spans="1:11" s="163" customFormat="1" ht="12.75">
      <c r="A36" s="156">
        <v>21</v>
      </c>
      <c r="B36" s="157">
        <v>945940006</v>
      </c>
      <c r="C36" s="158" t="s">
        <v>106</v>
      </c>
      <c r="D36" s="159" t="s">
        <v>70</v>
      </c>
      <c r="E36" s="160">
        <v>1</v>
      </c>
      <c r="F36" s="160"/>
      <c r="G36" s="161">
        <f t="shared" si="3"/>
        <v>0</v>
      </c>
      <c r="H36" s="162">
        <v>0</v>
      </c>
      <c r="I36" s="162">
        <f t="shared" si="4"/>
        <v>0</v>
      </c>
      <c r="J36" s="162">
        <v>0</v>
      </c>
      <c r="K36" s="162">
        <f t="shared" si="5"/>
        <v>0</v>
      </c>
    </row>
    <row r="37" spans="1:11" s="163" customFormat="1" ht="12.75">
      <c r="A37" s="156">
        <v>22</v>
      </c>
      <c r="B37" s="157">
        <v>945940007</v>
      </c>
      <c r="C37" s="158" t="s">
        <v>107</v>
      </c>
      <c r="D37" s="159" t="s">
        <v>108</v>
      </c>
      <c r="E37" s="160">
        <v>8</v>
      </c>
      <c r="F37" s="160"/>
      <c r="G37" s="161">
        <f t="shared" si="3"/>
        <v>0</v>
      </c>
      <c r="H37" s="162">
        <v>0</v>
      </c>
      <c r="I37" s="162">
        <f t="shared" si="4"/>
        <v>0</v>
      </c>
      <c r="J37" s="162">
        <v>0</v>
      </c>
      <c r="K37" s="162">
        <f t="shared" si="5"/>
        <v>0</v>
      </c>
    </row>
    <row r="38" spans="1:11" s="163" customFormat="1" ht="12.75">
      <c r="A38" s="156">
        <v>23</v>
      </c>
      <c r="B38" s="157">
        <v>942941021</v>
      </c>
      <c r="C38" s="158" t="s">
        <v>109</v>
      </c>
      <c r="D38" s="159" t="s">
        <v>75</v>
      </c>
      <c r="E38" s="160">
        <v>237.2</v>
      </c>
      <c r="F38" s="160"/>
      <c r="G38" s="161">
        <f t="shared" si="3"/>
        <v>0</v>
      </c>
      <c r="H38" s="162">
        <v>0.0331</v>
      </c>
      <c r="I38" s="162">
        <f t="shared" si="4"/>
        <v>7.851319999999999</v>
      </c>
      <c r="J38" s="162">
        <v>0</v>
      </c>
      <c r="K38" s="162">
        <f t="shared" si="5"/>
        <v>0</v>
      </c>
    </row>
    <row r="39" spans="1:11" s="163" customFormat="1" ht="25.5">
      <c r="A39" s="156">
        <v>24</v>
      </c>
      <c r="B39" s="157" t="s">
        <v>147</v>
      </c>
      <c r="C39" s="158" t="s">
        <v>110</v>
      </c>
      <c r="D39" s="159" t="s">
        <v>75</v>
      </c>
      <c r="E39" s="160">
        <v>948.8</v>
      </c>
      <c r="F39" s="160"/>
      <c r="G39" s="161">
        <f t="shared" si="3"/>
        <v>0</v>
      </c>
      <c r="H39" s="162">
        <v>0</v>
      </c>
      <c r="I39" s="162">
        <f t="shared" si="4"/>
        <v>0</v>
      </c>
      <c r="J39" s="162">
        <v>0</v>
      </c>
      <c r="K39" s="162">
        <f t="shared" si="5"/>
        <v>0</v>
      </c>
    </row>
    <row r="40" spans="1:11" s="163" customFormat="1" ht="12.75">
      <c r="A40" s="156">
        <v>25</v>
      </c>
      <c r="B40" s="157">
        <v>942941821</v>
      </c>
      <c r="C40" s="158" t="s">
        <v>111</v>
      </c>
      <c r="D40" s="159" t="s">
        <v>75</v>
      </c>
      <c r="E40" s="160">
        <v>237.2</v>
      </c>
      <c r="F40" s="160"/>
      <c r="G40" s="161">
        <f t="shared" si="3"/>
        <v>0</v>
      </c>
      <c r="H40" s="162">
        <v>0</v>
      </c>
      <c r="I40" s="162">
        <f t="shared" si="4"/>
        <v>0</v>
      </c>
      <c r="J40" s="162">
        <v>0</v>
      </c>
      <c r="K40" s="162">
        <f t="shared" si="5"/>
        <v>0</v>
      </c>
    </row>
    <row r="41" spans="1:11" s="163" customFormat="1" ht="12.75">
      <c r="A41" s="164"/>
      <c r="B41" s="165" t="s">
        <v>71</v>
      </c>
      <c r="C41" s="166" t="str">
        <f>CONCATENATE(B30," ",C30)</f>
        <v>94 Lešení a stavební výtahy</v>
      </c>
      <c r="D41" s="164"/>
      <c r="E41" s="167"/>
      <c r="F41" s="167"/>
      <c r="G41" s="168">
        <f>SUM(G30:G40)</f>
        <v>0</v>
      </c>
      <c r="H41" s="169"/>
      <c r="I41" s="170">
        <f>SUM(I30:I40)</f>
        <v>7.851319999999999</v>
      </c>
      <c r="J41" s="169"/>
      <c r="K41" s="170">
        <f>SUM(K30:K40)</f>
        <v>0</v>
      </c>
    </row>
    <row r="42" spans="1:11" s="163" customFormat="1" ht="12.75">
      <c r="A42" s="171" t="s">
        <v>69</v>
      </c>
      <c r="B42" s="172" t="s">
        <v>112</v>
      </c>
      <c r="C42" s="173" t="s">
        <v>113</v>
      </c>
      <c r="D42" s="156"/>
      <c r="E42" s="174"/>
      <c r="F42" s="174"/>
      <c r="G42" s="175"/>
      <c r="H42" s="176"/>
      <c r="I42" s="176"/>
      <c r="J42" s="176"/>
      <c r="K42" s="176"/>
    </row>
    <row r="43" spans="1:11" s="163" customFormat="1" ht="12.75">
      <c r="A43" s="156">
        <v>26</v>
      </c>
      <c r="B43" s="157">
        <v>967042712</v>
      </c>
      <c r="C43" s="158" t="s">
        <v>114</v>
      </c>
      <c r="D43" s="159" t="s">
        <v>75</v>
      </c>
      <c r="E43" s="160">
        <v>43</v>
      </c>
      <c r="F43" s="160"/>
      <c r="G43" s="161">
        <f>CEILING(E43*F43,1)</f>
        <v>0</v>
      </c>
      <c r="H43" s="162">
        <v>0.00034</v>
      </c>
      <c r="I43" s="162">
        <f>E43*H43</f>
        <v>0.014620000000000001</v>
      </c>
      <c r="J43" s="162">
        <v>-0.25</v>
      </c>
      <c r="K43" s="162">
        <f>E43*J43</f>
        <v>-10.75</v>
      </c>
    </row>
    <row r="44" spans="1:11" s="163" customFormat="1" ht="12.75">
      <c r="A44" s="164"/>
      <c r="B44" s="165" t="s">
        <v>71</v>
      </c>
      <c r="C44" s="166" t="str">
        <f>CONCATENATE(B42," ",C42)</f>
        <v>96 Bourání konstrukcí</v>
      </c>
      <c r="D44" s="164"/>
      <c r="E44" s="167"/>
      <c r="F44" s="167"/>
      <c r="G44" s="168">
        <f>SUM(G42:G43)</f>
        <v>0</v>
      </c>
      <c r="H44" s="169"/>
      <c r="I44" s="170">
        <f>SUM(I42:I43)</f>
        <v>0.014620000000000001</v>
      </c>
      <c r="J44" s="169"/>
      <c r="K44" s="170">
        <f>SUM(K42:K43)</f>
        <v>-10.75</v>
      </c>
    </row>
    <row r="45" spans="1:11" s="163" customFormat="1" ht="12.75">
      <c r="A45" s="171" t="s">
        <v>69</v>
      </c>
      <c r="B45" s="172" t="s">
        <v>115</v>
      </c>
      <c r="C45" s="173" t="s">
        <v>116</v>
      </c>
      <c r="D45" s="156"/>
      <c r="E45" s="174"/>
      <c r="F45" s="174"/>
      <c r="G45" s="175"/>
      <c r="H45" s="176"/>
      <c r="I45" s="176"/>
      <c r="J45" s="176"/>
      <c r="K45" s="176"/>
    </row>
    <row r="46" spans="1:11" s="163" customFormat="1" ht="12.75">
      <c r="A46" s="156">
        <v>27</v>
      </c>
      <c r="B46" s="157">
        <v>974049133</v>
      </c>
      <c r="C46" s="158" t="s">
        <v>117</v>
      </c>
      <c r="D46" s="159" t="s">
        <v>81</v>
      </c>
      <c r="E46" s="160">
        <v>380</v>
      </c>
      <c r="F46" s="160"/>
      <c r="G46" s="161">
        <f aca="true" t="shared" si="6" ref="G46:G54">CEILING(E46*F46,1)</f>
        <v>0</v>
      </c>
      <c r="H46" s="162">
        <v>0.00049</v>
      </c>
      <c r="I46" s="162">
        <f aca="true" t="shared" si="7" ref="I46:I54">E46*H46</f>
        <v>0.1862</v>
      </c>
      <c r="J46" s="162">
        <v>-0.011</v>
      </c>
      <c r="K46" s="162">
        <f aca="true" t="shared" si="8" ref="K46:K54">E46*J46</f>
        <v>-4.18</v>
      </c>
    </row>
    <row r="47" spans="1:11" s="163" customFormat="1" ht="12.75">
      <c r="A47" s="156">
        <v>28</v>
      </c>
      <c r="B47" s="157">
        <v>978500020</v>
      </c>
      <c r="C47" s="158" t="s">
        <v>118</v>
      </c>
      <c r="D47" s="159" t="s">
        <v>75</v>
      </c>
      <c r="E47" s="160">
        <v>66.6</v>
      </c>
      <c r="F47" s="160"/>
      <c r="G47" s="161">
        <f t="shared" si="6"/>
        <v>0</v>
      </c>
      <c r="H47" s="162">
        <v>0</v>
      </c>
      <c r="I47" s="162">
        <f t="shared" si="7"/>
        <v>0</v>
      </c>
      <c r="J47" s="162">
        <v>-0.089</v>
      </c>
      <c r="K47" s="162">
        <f t="shared" si="8"/>
        <v>-5.9274</v>
      </c>
    </row>
    <row r="48" spans="1:11" s="163" customFormat="1" ht="12.75">
      <c r="A48" s="156">
        <v>29</v>
      </c>
      <c r="B48" s="157">
        <v>978015291</v>
      </c>
      <c r="C48" s="158" t="s">
        <v>119</v>
      </c>
      <c r="D48" s="159" t="s">
        <v>75</v>
      </c>
      <c r="E48" s="160">
        <v>40</v>
      </c>
      <c r="F48" s="160"/>
      <c r="G48" s="161">
        <f t="shared" si="6"/>
        <v>0</v>
      </c>
      <c r="H48" s="162">
        <v>0</v>
      </c>
      <c r="I48" s="162">
        <f t="shared" si="7"/>
        <v>0</v>
      </c>
      <c r="J48" s="162">
        <v>-0.059</v>
      </c>
      <c r="K48" s="162">
        <f t="shared" si="8"/>
        <v>-2.36</v>
      </c>
    </row>
    <row r="49" spans="1:11" s="163" customFormat="1" ht="12.75">
      <c r="A49" s="156">
        <v>30</v>
      </c>
      <c r="B49" s="157">
        <v>979011111</v>
      </c>
      <c r="C49" s="158" t="s">
        <v>120</v>
      </c>
      <c r="D49" s="159" t="s">
        <v>121</v>
      </c>
      <c r="E49" s="160">
        <v>23.22</v>
      </c>
      <c r="F49" s="160"/>
      <c r="G49" s="161">
        <f t="shared" si="6"/>
        <v>0</v>
      </c>
      <c r="H49" s="162">
        <v>0</v>
      </c>
      <c r="I49" s="162">
        <f t="shared" si="7"/>
        <v>0</v>
      </c>
      <c r="J49" s="162">
        <v>0</v>
      </c>
      <c r="K49" s="162">
        <f t="shared" si="8"/>
        <v>0</v>
      </c>
    </row>
    <row r="50" spans="1:11" s="163" customFormat="1" ht="12.75">
      <c r="A50" s="156">
        <v>31</v>
      </c>
      <c r="B50" s="157">
        <v>979011121</v>
      </c>
      <c r="C50" s="158" t="s">
        <v>122</v>
      </c>
      <c r="D50" s="159" t="s">
        <v>121</v>
      </c>
      <c r="E50" s="160">
        <v>149.52</v>
      </c>
      <c r="F50" s="160"/>
      <c r="G50" s="161">
        <f t="shared" si="6"/>
        <v>0</v>
      </c>
      <c r="H50" s="162">
        <v>0</v>
      </c>
      <c r="I50" s="162">
        <f t="shared" si="7"/>
        <v>0</v>
      </c>
      <c r="J50" s="162">
        <v>0</v>
      </c>
      <c r="K50" s="162">
        <f t="shared" si="8"/>
        <v>0</v>
      </c>
    </row>
    <row r="51" spans="1:11" s="163" customFormat="1" ht="12.75">
      <c r="A51" s="156">
        <v>32</v>
      </c>
      <c r="B51" s="157">
        <v>979082111</v>
      </c>
      <c r="C51" s="158" t="s">
        <v>123</v>
      </c>
      <c r="D51" s="159" t="s">
        <v>121</v>
      </c>
      <c r="E51" s="160">
        <v>23.22</v>
      </c>
      <c r="F51" s="160"/>
      <c r="G51" s="161">
        <f t="shared" si="6"/>
        <v>0</v>
      </c>
      <c r="H51" s="162">
        <v>0</v>
      </c>
      <c r="I51" s="162">
        <f t="shared" si="7"/>
        <v>0</v>
      </c>
      <c r="J51" s="162">
        <v>0</v>
      </c>
      <c r="K51" s="162">
        <f t="shared" si="8"/>
        <v>0</v>
      </c>
    </row>
    <row r="52" spans="1:11" s="163" customFormat="1" ht="12.75">
      <c r="A52" s="156">
        <v>33</v>
      </c>
      <c r="B52" s="157">
        <v>979082121</v>
      </c>
      <c r="C52" s="158" t="s">
        <v>124</v>
      </c>
      <c r="D52" s="159" t="s">
        <v>121</v>
      </c>
      <c r="E52" s="160">
        <v>232.2</v>
      </c>
      <c r="F52" s="160"/>
      <c r="G52" s="161">
        <f t="shared" si="6"/>
        <v>0</v>
      </c>
      <c r="H52" s="162">
        <v>0</v>
      </c>
      <c r="I52" s="162">
        <f t="shared" si="7"/>
        <v>0</v>
      </c>
      <c r="J52" s="162">
        <v>0</v>
      </c>
      <c r="K52" s="162">
        <f t="shared" si="8"/>
        <v>0</v>
      </c>
    </row>
    <row r="53" spans="1:11" s="163" customFormat="1" ht="12.75">
      <c r="A53" s="156">
        <v>34</v>
      </c>
      <c r="B53" s="157">
        <v>979088212</v>
      </c>
      <c r="C53" s="158" t="s">
        <v>125</v>
      </c>
      <c r="D53" s="159" t="s">
        <v>121</v>
      </c>
      <c r="E53" s="160">
        <v>23.22</v>
      </c>
      <c r="F53" s="160"/>
      <c r="G53" s="161">
        <f t="shared" si="6"/>
        <v>0</v>
      </c>
      <c r="H53" s="162">
        <v>0</v>
      </c>
      <c r="I53" s="162">
        <f t="shared" si="7"/>
        <v>0</v>
      </c>
      <c r="J53" s="162">
        <v>0</v>
      </c>
      <c r="K53" s="162">
        <f t="shared" si="8"/>
        <v>0</v>
      </c>
    </row>
    <row r="54" spans="1:11" s="163" customFormat="1" ht="12.75">
      <c r="A54" s="156">
        <v>35</v>
      </c>
      <c r="B54" s="157">
        <v>979981101</v>
      </c>
      <c r="C54" s="158" t="s">
        <v>126</v>
      </c>
      <c r="D54" s="159" t="s">
        <v>121</v>
      </c>
      <c r="E54" s="160">
        <v>23.22</v>
      </c>
      <c r="F54" s="160"/>
      <c r="G54" s="161">
        <f t="shared" si="6"/>
        <v>0</v>
      </c>
      <c r="H54" s="162">
        <v>0</v>
      </c>
      <c r="I54" s="162">
        <f t="shared" si="7"/>
        <v>0</v>
      </c>
      <c r="J54" s="162">
        <v>0</v>
      </c>
      <c r="K54" s="162">
        <f t="shared" si="8"/>
        <v>0</v>
      </c>
    </row>
    <row r="55" spans="1:11" s="163" customFormat="1" ht="12.75">
      <c r="A55" s="164"/>
      <c r="B55" s="165" t="s">
        <v>71</v>
      </c>
      <c r="C55" s="166" t="str">
        <f>CONCATENATE(B45," ",C45)</f>
        <v>97 Prorážení otvorů</v>
      </c>
      <c r="D55" s="164"/>
      <c r="E55" s="167"/>
      <c r="F55" s="167"/>
      <c r="G55" s="168">
        <f>SUM(G45:G54)</f>
        <v>0</v>
      </c>
      <c r="H55" s="169"/>
      <c r="I55" s="170">
        <f>SUM(I45:I54)</f>
        <v>0.1862</v>
      </c>
      <c r="J55" s="169"/>
      <c r="K55" s="170">
        <f>SUM(K45:K54)</f>
        <v>-12.467399999999998</v>
      </c>
    </row>
    <row r="56" spans="1:11" s="163" customFormat="1" ht="12.75">
      <c r="A56" s="171" t="s">
        <v>69</v>
      </c>
      <c r="B56" s="172" t="s">
        <v>127</v>
      </c>
      <c r="C56" s="173" t="s">
        <v>128</v>
      </c>
      <c r="D56" s="156"/>
      <c r="E56" s="174"/>
      <c r="F56" s="174"/>
      <c r="G56" s="175"/>
      <c r="H56" s="176"/>
      <c r="I56" s="176"/>
      <c r="J56" s="176"/>
      <c r="K56" s="176"/>
    </row>
    <row r="57" spans="1:11" s="163" customFormat="1" ht="12.75">
      <c r="A57" s="156">
        <v>36</v>
      </c>
      <c r="B57" s="157">
        <v>999281114</v>
      </c>
      <c r="C57" s="158" t="s">
        <v>129</v>
      </c>
      <c r="D57" s="159" t="s">
        <v>121</v>
      </c>
      <c r="E57" s="160">
        <f>I55+I44+I41+I29+I26+I14+I10</f>
        <v>23.975370000000005</v>
      </c>
      <c r="F57" s="160"/>
      <c r="G57" s="161">
        <f>CEILING(E57*F57,1)</f>
        <v>0</v>
      </c>
      <c r="H57" s="162">
        <v>0</v>
      </c>
      <c r="I57" s="162">
        <f>E57*H57</f>
        <v>0</v>
      </c>
      <c r="J57" s="162">
        <v>0</v>
      </c>
      <c r="K57" s="162">
        <f>E57*J57</f>
        <v>0</v>
      </c>
    </row>
    <row r="58" spans="1:11" s="163" customFormat="1" ht="12.75">
      <c r="A58" s="164"/>
      <c r="B58" s="165" t="s">
        <v>71</v>
      </c>
      <c r="C58" s="166" t="str">
        <f>CONCATENATE(B56," ",C56)</f>
        <v>99 Staveništní přesun hmot</v>
      </c>
      <c r="D58" s="164"/>
      <c r="E58" s="167"/>
      <c r="F58" s="167"/>
      <c r="G58" s="168">
        <f>SUM(G56:G57)</f>
        <v>0</v>
      </c>
      <c r="H58" s="169"/>
      <c r="I58" s="170">
        <f>SUM(I56:I57)</f>
        <v>0</v>
      </c>
      <c r="J58" s="169"/>
      <c r="K58" s="170">
        <f>SUM(K56:K57)</f>
        <v>0</v>
      </c>
    </row>
    <row r="59" spans="1:11" s="163" customFormat="1" ht="12.75">
      <c r="A59" s="171" t="s">
        <v>69</v>
      </c>
      <c r="B59" s="172" t="s">
        <v>130</v>
      </c>
      <c r="C59" s="173" t="s">
        <v>131</v>
      </c>
      <c r="D59" s="156"/>
      <c r="E59" s="174"/>
      <c r="F59" s="174"/>
      <c r="G59" s="175"/>
      <c r="H59" s="176"/>
      <c r="I59" s="176"/>
      <c r="J59" s="176"/>
      <c r="K59" s="176"/>
    </row>
    <row r="60" spans="1:11" s="163" customFormat="1" ht="12.75">
      <c r="A60" s="156">
        <v>37</v>
      </c>
      <c r="B60" s="157">
        <v>764311821</v>
      </c>
      <c r="C60" s="158" t="s">
        <v>132</v>
      </c>
      <c r="D60" s="159" t="s">
        <v>75</v>
      </c>
      <c r="E60" s="160">
        <v>18</v>
      </c>
      <c r="F60" s="160"/>
      <c r="G60" s="161">
        <f aca="true" t="shared" si="9" ref="G60:G66">CEILING(E60*F60,1)</f>
        <v>0</v>
      </c>
      <c r="H60" s="162">
        <v>0</v>
      </c>
      <c r="I60" s="162">
        <f aca="true" t="shared" si="10" ref="I60:I66">E60*H60</f>
        <v>0</v>
      </c>
      <c r="J60" s="162">
        <v>-0.00732</v>
      </c>
      <c r="K60" s="162">
        <f aca="true" t="shared" si="11" ref="K60:K66">E60*J60</f>
        <v>-0.13176</v>
      </c>
    </row>
    <row r="61" spans="1:11" s="163" customFormat="1" ht="12.75">
      <c r="A61" s="156">
        <v>38</v>
      </c>
      <c r="B61" s="157">
        <v>764430840</v>
      </c>
      <c r="C61" s="158" t="s">
        <v>133</v>
      </c>
      <c r="D61" s="159" t="s">
        <v>81</v>
      </c>
      <c r="E61" s="160">
        <v>19.15</v>
      </c>
      <c r="F61" s="160"/>
      <c r="G61" s="161">
        <f t="shared" si="9"/>
        <v>0</v>
      </c>
      <c r="H61" s="162">
        <v>0</v>
      </c>
      <c r="I61" s="162">
        <f t="shared" si="10"/>
        <v>0</v>
      </c>
      <c r="J61" s="162">
        <v>-0.0023</v>
      </c>
      <c r="K61" s="162">
        <f t="shared" si="11"/>
        <v>-0.044044999999999994</v>
      </c>
    </row>
    <row r="62" spans="1:11" s="163" customFormat="1" ht="12.75">
      <c r="A62" s="156">
        <v>39</v>
      </c>
      <c r="B62" s="157">
        <v>764331850</v>
      </c>
      <c r="C62" s="158" t="s">
        <v>134</v>
      </c>
      <c r="D62" s="159" t="s">
        <v>81</v>
      </c>
      <c r="E62" s="160">
        <v>29.6</v>
      </c>
      <c r="F62" s="160"/>
      <c r="G62" s="161">
        <f t="shared" si="9"/>
        <v>0</v>
      </c>
      <c r="H62" s="162">
        <v>0</v>
      </c>
      <c r="I62" s="162">
        <f t="shared" si="10"/>
        <v>0</v>
      </c>
      <c r="J62" s="162">
        <v>-0.00298</v>
      </c>
      <c r="K62" s="162">
        <f t="shared" si="11"/>
        <v>-0.08820800000000001</v>
      </c>
    </row>
    <row r="63" spans="1:11" s="163" customFormat="1" ht="25.5">
      <c r="A63" s="156">
        <v>40</v>
      </c>
      <c r="B63" s="157">
        <v>764311201</v>
      </c>
      <c r="C63" s="158" t="s">
        <v>135</v>
      </c>
      <c r="D63" s="159" t="s">
        <v>75</v>
      </c>
      <c r="E63" s="160">
        <v>18</v>
      </c>
      <c r="F63" s="160"/>
      <c r="G63" s="161">
        <f t="shared" si="9"/>
        <v>0</v>
      </c>
      <c r="H63" s="162">
        <v>0.01796</v>
      </c>
      <c r="I63" s="162">
        <f t="shared" si="10"/>
        <v>0.32328</v>
      </c>
      <c r="J63" s="162">
        <v>0</v>
      </c>
      <c r="K63" s="162">
        <f t="shared" si="11"/>
        <v>0</v>
      </c>
    </row>
    <row r="64" spans="1:11" s="163" customFormat="1" ht="12.75">
      <c r="A64" s="156">
        <v>41</v>
      </c>
      <c r="B64" s="157">
        <v>764331250</v>
      </c>
      <c r="C64" s="158" t="s">
        <v>136</v>
      </c>
      <c r="D64" s="159" t="s">
        <v>81</v>
      </c>
      <c r="E64" s="160">
        <v>29.6</v>
      </c>
      <c r="F64" s="160"/>
      <c r="G64" s="161">
        <f t="shared" si="9"/>
        <v>0</v>
      </c>
      <c r="H64" s="162">
        <v>0.00285</v>
      </c>
      <c r="I64" s="162">
        <f t="shared" si="10"/>
        <v>0.08436</v>
      </c>
      <c r="J64" s="162">
        <v>0</v>
      </c>
      <c r="K64" s="162">
        <f t="shared" si="11"/>
        <v>0</v>
      </c>
    </row>
    <row r="65" spans="1:11" s="163" customFormat="1" ht="12.75">
      <c r="A65" s="156">
        <v>42</v>
      </c>
      <c r="B65" s="157">
        <v>764430240</v>
      </c>
      <c r="C65" s="158" t="s">
        <v>137</v>
      </c>
      <c r="D65" s="159" t="s">
        <v>81</v>
      </c>
      <c r="E65" s="160">
        <v>19.15</v>
      </c>
      <c r="F65" s="160"/>
      <c r="G65" s="161">
        <f t="shared" si="9"/>
        <v>0</v>
      </c>
      <c r="H65" s="162">
        <v>0.00435</v>
      </c>
      <c r="I65" s="162">
        <f t="shared" si="10"/>
        <v>0.08330249999999999</v>
      </c>
      <c r="J65" s="162">
        <v>0</v>
      </c>
      <c r="K65" s="162">
        <f t="shared" si="11"/>
        <v>0</v>
      </c>
    </row>
    <row r="66" spans="1:11" s="163" customFormat="1" ht="12.75">
      <c r="A66" s="156">
        <v>43</v>
      </c>
      <c r="B66" s="157">
        <v>998764102</v>
      </c>
      <c r="C66" s="158" t="s">
        <v>138</v>
      </c>
      <c r="D66" s="159" t="s">
        <v>121</v>
      </c>
      <c r="E66" s="160">
        <v>0.491</v>
      </c>
      <c r="F66" s="160"/>
      <c r="G66" s="161">
        <f t="shared" si="9"/>
        <v>0</v>
      </c>
      <c r="H66" s="162">
        <v>0</v>
      </c>
      <c r="I66" s="162">
        <f t="shared" si="10"/>
        <v>0</v>
      </c>
      <c r="J66" s="162">
        <v>0</v>
      </c>
      <c r="K66" s="162">
        <f t="shared" si="11"/>
        <v>0</v>
      </c>
    </row>
    <row r="67" spans="1:11" s="163" customFormat="1" ht="12.75">
      <c r="A67" s="164"/>
      <c r="B67" s="165" t="s">
        <v>71</v>
      </c>
      <c r="C67" s="166" t="str">
        <f>CONCATENATE(B59," ",C59)</f>
        <v>764 Konstrukce klempířské</v>
      </c>
      <c r="D67" s="164"/>
      <c r="E67" s="167"/>
      <c r="F67" s="167"/>
      <c r="G67" s="168">
        <f>SUM(G59:G66)</f>
        <v>0</v>
      </c>
      <c r="H67" s="169"/>
      <c r="I67" s="170">
        <f>SUM(I59:I66)</f>
        <v>0.4909425</v>
      </c>
      <c r="J67" s="169"/>
      <c r="K67" s="170">
        <f>SUM(K59:K66)</f>
        <v>-0.264013</v>
      </c>
    </row>
    <row r="68" spans="1:11" s="163" customFormat="1" ht="12.75">
      <c r="A68" s="171" t="s">
        <v>69</v>
      </c>
      <c r="B68" s="172" t="s">
        <v>139</v>
      </c>
      <c r="C68" s="173" t="s">
        <v>140</v>
      </c>
      <c r="D68" s="156"/>
      <c r="E68" s="174"/>
      <c r="F68" s="174"/>
      <c r="G68" s="175"/>
      <c r="H68" s="176"/>
      <c r="I68" s="176"/>
      <c r="J68" s="176"/>
      <c r="K68" s="176"/>
    </row>
    <row r="69" spans="1:11" s="163" customFormat="1" ht="12.75">
      <c r="A69" s="156">
        <v>44</v>
      </c>
      <c r="B69" s="157">
        <v>783522000</v>
      </c>
      <c r="C69" s="158" t="s">
        <v>141</v>
      </c>
      <c r="D69" s="159" t="s">
        <v>75</v>
      </c>
      <c r="E69" s="160">
        <v>42.375</v>
      </c>
      <c r="F69" s="160"/>
      <c r="G69" s="161">
        <f>CEILING(E69*F69,1)</f>
        <v>0</v>
      </c>
      <c r="H69" s="162">
        <v>0.00037</v>
      </c>
      <c r="I69" s="162">
        <f>E69*H69</f>
        <v>0.015678749999999998</v>
      </c>
      <c r="J69" s="162">
        <v>0</v>
      </c>
      <c r="K69" s="162">
        <f>E69*J69</f>
        <v>0</v>
      </c>
    </row>
    <row r="70" spans="1:11" s="163" customFormat="1" ht="12.75">
      <c r="A70" s="164"/>
      <c r="B70" s="165" t="s">
        <v>71</v>
      </c>
      <c r="C70" s="166" t="str">
        <f>CONCATENATE(B68," ",C68)</f>
        <v>783 Nátěry</v>
      </c>
      <c r="D70" s="164"/>
      <c r="E70" s="167"/>
      <c r="F70" s="167"/>
      <c r="G70" s="168">
        <f>SUM(G68:G69)</f>
        <v>0</v>
      </c>
      <c r="H70" s="169"/>
      <c r="I70" s="170">
        <f>SUM(I68:I69)</f>
        <v>0.015678749999999998</v>
      </c>
      <c r="J70" s="169"/>
      <c r="K70" s="170">
        <f>SUM(K68:K69)</f>
        <v>0</v>
      </c>
    </row>
    <row r="71" s="163" customFormat="1" ht="12.75"/>
    <row r="72" s="163" customFormat="1" ht="12.75"/>
    <row r="73" s="163" customFormat="1" ht="12.75"/>
    <row r="74" s="163" customFormat="1" ht="12.75"/>
    <row r="75" s="163" customFormat="1" ht="12.75"/>
    <row r="76" s="163" customFormat="1" ht="12.75"/>
    <row r="77" s="163" customFormat="1" ht="12.75"/>
    <row r="78" s="163" customFormat="1" ht="12.75"/>
    <row r="79" s="163" customFormat="1" ht="12.75"/>
    <row r="80" s="163" customFormat="1" ht="12.75"/>
    <row r="81" s="163" customFormat="1" ht="12.75"/>
    <row r="82" s="163" customFormat="1" ht="12.75"/>
    <row r="83" s="163" customFormat="1" ht="12.75"/>
    <row r="84" s="163" customFormat="1" ht="12.75"/>
    <row r="85" s="163" customFormat="1" ht="12.75"/>
    <row r="86" s="163" customFormat="1" ht="12.75"/>
    <row r="87" s="163" customFormat="1" ht="12.75"/>
    <row r="88" s="163" customFormat="1" ht="12.75"/>
    <row r="89" s="163" customFormat="1" ht="12.75"/>
    <row r="90" s="163" customFormat="1" ht="12.75"/>
    <row r="91" s="163" customFormat="1" ht="12.75"/>
    <row r="92" s="163" customFormat="1" ht="12.75"/>
    <row r="93" s="163" customFormat="1" ht="12.75"/>
    <row r="94" spans="1:7" s="163" customFormat="1" ht="12.75">
      <c r="A94" s="177"/>
      <c r="B94" s="177"/>
      <c r="C94" s="177"/>
      <c r="D94" s="177"/>
      <c r="E94" s="177"/>
      <c r="F94" s="177"/>
      <c r="G94" s="177"/>
    </row>
    <row r="95" spans="1:7" s="163" customFormat="1" ht="12.75">
      <c r="A95" s="177"/>
      <c r="B95" s="177"/>
      <c r="C95" s="177"/>
      <c r="D95" s="177"/>
      <c r="E95" s="177"/>
      <c r="F95" s="177"/>
      <c r="G95" s="177"/>
    </row>
    <row r="96" spans="1:7" s="163" customFormat="1" ht="12.75">
      <c r="A96" s="177"/>
      <c r="B96" s="177"/>
      <c r="C96" s="177"/>
      <c r="D96" s="177"/>
      <c r="E96" s="177"/>
      <c r="F96" s="177"/>
      <c r="G96" s="177"/>
    </row>
    <row r="97" spans="1:7" s="163" customFormat="1" ht="12.75">
      <c r="A97" s="177"/>
      <c r="B97" s="177"/>
      <c r="C97" s="177"/>
      <c r="D97" s="177"/>
      <c r="E97" s="177"/>
      <c r="F97" s="177"/>
      <c r="G97" s="177"/>
    </row>
    <row r="98" s="163" customFormat="1" ht="12.75"/>
    <row r="99" s="163" customFormat="1" ht="12.75"/>
    <row r="100" s="163" customFormat="1" ht="12.75"/>
    <row r="101" s="163" customFormat="1" ht="12.75"/>
    <row r="102" s="163" customFormat="1" ht="12.75"/>
    <row r="103" s="163" customFormat="1" ht="12.75"/>
    <row r="104" s="163" customFormat="1" ht="12.75"/>
    <row r="105" s="163" customFormat="1" ht="12.75"/>
    <row r="106" ht="12.75">
      <c r="E106" s="125"/>
    </row>
    <row r="107" ht="12.75">
      <c r="E107" s="125"/>
    </row>
    <row r="108" ht="12.75">
      <c r="E108" s="125"/>
    </row>
    <row r="109" ht="12.75">
      <c r="E109" s="125"/>
    </row>
    <row r="110" ht="12.75">
      <c r="E110" s="125"/>
    </row>
    <row r="111" ht="12.75">
      <c r="E111" s="125"/>
    </row>
    <row r="112" ht="12.75">
      <c r="E112" s="125"/>
    </row>
    <row r="113" ht="12.75">
      <c r="E113" s="125"/>
    </row>
    <row r="114" ht="12.75">
      <c r="E114" s="125"/>
    </row>
    <row r="115" ht="12.75">
      <c r="E115" s="125"/>
    </row>
    <row r="116" ht="12.75">
      <c r="E116" s="125"/>
    </row>
    <row r="117" ht="12.75">
      <c r="E117" s="125"/>
    </row>
    <row r="118" ht="12.75">
      <c r="E118" s="125"/>
    </row>
    <row r="119" ht="12.75">
      <c r="E119" s="125"/>
    </row>
    <row r="120" ht="12.75">
      <c r="E120" s="125"/>
    </row>
    <row r="121" ht="12.75">
      <c r="E121" s="125"/>
    </row>
    <row r="122" ht="12.75">
      <c r="E122" s="125"/>
    </row>
    <row r="123" spans="1:2" ht="12.75">
      <c r="A123" s="149"/>
      <c r="B123" s="149"/>
    </row>
    <row r="124" spans="1:7" ht="12.75">
      <c r="A124" s="148"/>
      <c r="B124" s="148"/>
      <c r="C124" s="151"/>
      <c r="D124" s="151"/>
      <c r="E124" s="152"/>
      <c r="F124" s="151"/>
      <c r="G124" s="153"/>
    </row>
    <row r="125" spans="1:7" ht="12.75">
      <c r="A125" s="154"/>
      <c r="B125" s="154"/>
      <c r="C125" s="148"/>
      <c r="D125" s="148"/>
      <c r="E125" s="155"/>
      <c r="F125" s="148"/>
      <c r="G125" s="148"/>
    </row>
    <row r="126" spans="1:7" ht="12.75">
      <c r="A126" s="148"/>
      <c r="B126" s="148"/>
      <c r="C126" s="148"/>
      <c r="D126" s="148"/>
      <c r="E126" s="155"/>
      <c r="F126" s="148"/>
      <c r="G126" s="148"/>
    </row>
    <row r="127" spans="1:7" ht="12.75">
      <c r="A127" s="148"/>
      <c r="B127" s="148"/>
      <c r="C127" s="148"/>
      <c r="D127" s="148"/>
      <c r="E127" s="155"/>
      <c r="F127" s="148"/>
      <c r="G127" s="148"/>
    </row>
    <row r="128" spans="1:7" ht="12.75">
      <c r="A128" s="148"/>
      <c r="B128" s="148"/>
      <c r="C128" s="148"/>
      <c r="D128" s="148"/>
      <c r="E128" s="155"/>
      <c r="F128" s="148"/>
      <c r="G128" s="148"/>
    </row>
    <row r="129" spans="1:7" ht="12.75">
      <c r="A129" s="148"/>
      <c r="B129" s="148"/>
      <c r="C129" s="148"/>
      <c r="D129" s="148"/>
      <c r="E129" s="155"/>
      <c r="F129" s="148"/>
      <c r="G129" s="148"/>
    </row>
    <row r="130" spans="1:7" ht="12.75">
      <c r="A130" s="148"/>
      <c r="B130" s="148"/>
      <c r="C130" s="148"/>
      <c r="D130" s="148"/>
      <c r="E130" s="155"/>
      <c r="F130" s="148"/>
      <c r="G130" s="148"/>
    </row>
    <row r="131" spans="1:7" ht="12.75">
      <c r="A131" s="148"/>
      <c r="B131" s="148"/>
      <c r="C131" s="148"/>
      <c r="D131" s="148"/>
      <c r="E131" s="155"/>
      <c r="F131" s="148"/>
      <c r="G131" s="148"/>
    </row>
    <row r="132" spans="1:7" ht="12.75">
      <c r="A132" s="148"/>
      <c r="B132" s="148"/>
      <c r="C132" s="148"/>
      <c r="D132" s="148"/>
      <c r="E132" s="155"/>
      <c r="F132" s="148"/>
      <c r="G132" s="148"/>
    </row>
    <row r="133" spans="1:7" ht="12.75">
      <c r="A133" s="148"/>
      <c r="B133" s="148"/>
      <c r="C133" s="148"/>
      <c r="D133" s="148"/>
      <c r="E133" s="155"/>
      <c r="F133" s="148"/>
      <c r="G133" s="148"/>
    </row>
    <row r="134" spans="1:7" ht="12.75">
      <c r="A134" s="148"/>
      <c r="B134" s="148"/>
      <c r="C134" s="148"/>
      <c r="D134" s="148"/>
      <c r="E134" s="155"/>
      <c r="F134" s="148"/>
      <c r="G134" s="148"/>
    </row>
    <row r="135" spans="1:7" ht="12.75">
      <c r="A135" s="148"/>
      <c r="B135" s="148"/>
      <c r="C135" s="148"/>
      <c r="D135" s="148"/>
      <c r="E135" s="155"/>
      <c r="F135" s="148"/>
      <c r="G135" s="148"/>
    </row>
    <row r="136" spans="1:7" ht="12.75">
      <c r="A136" s="148"/>
      <c r="B136" s="148"/>
      <c r="C136" s="148"/>
      <c r="D136" s="148"/>
      <c r="E136" s="155"/>
      <c r="F136" s="148"/>
      <c r="G136" s="148"/>
    </row>
    <row r="137" spans="1:7" ht="12.75">
      <c r="A137" s="148"/>
      <c r="B137" s="148"/>
      <c r="C137" s="148"/>
      <c r="D137" s="148"/>
      <c r="E137" s="155"/>
      <c r="F137" s="148"/>
      <c r="G137" s="148"/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Prause Ales</cp:lastModifiedBy>
  <cp:lastPrinted>2013-06-13T12:11:37Z</cp:lastPrinted>
  <dcterms:created xsi:type="dcterms:W3CDTF">2013-06-13T12:06:16Z</dcterms:created>
  <dcterms:modified xsi:type="dcterms:W3CDTF">2013-06-16T07:26:06Z</dcterms:modified>
  <cp:category/>
  <cp:version/>
  <cp:contentType/>
  <cp:contentStatus/>
</cp:coreProperties>
</file>