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60" yWindow="705" windowWidth="24060" windowHeight="1233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'Rekapitulace'!$G$24</definedName>
    <definedName name="Dodavka0">'Položky'!#REF!</definedName>
    <definedName name="HSV">'Rekapitulace'!$E$24</definedName>
    <definedName name="HSV0">'Položky'!#REF!</definedName>
    <definedName name="HZS">'Rekapitulace'!$I$24</definedName>
    <definedName name="HZS0">'Položky'!#REF!</definedName>
    <definedName name="JKSO">'Krycí list'!$G$2</definedName>
    <definedName name="MJ">'Krycí list'!$G$5</definedName>
    <definedName name="Mont">'Rekapitulace'!$H$24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'Položky'!$A$1:$G$104</definedName>
    <definedName name="_xlnm.Print_Area" localSheetId="1">'Rekapitulace'!$A$1:$I$38</definedName>
    <definedName name="PocetMJ">'Krycí list'!$G$6</definedName>
    <definedName name="Poznamka">'Krycí list'!$B$37</definedName>
    <definedName name="Projektant">'Krycí list'!$C$8</definedName>
    <definedName name="PSV">'Rekapitulace'!$F$24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25725"/>
</workbook>
</file>

<file path=xl/sharedStrings.xml><?xml version="1.0" encoding="utf-8"?>
<sst xmlns="http://schemas.openxmlformats.org/spreadsheetml/2006/main" count="371" uniqueCount="255">
  <si>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</si>
  <si>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</si>
  <si>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</si>
  <si>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</si>
  <si>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</si>
  <si>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</si>
  <si>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</si>
  <si>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</si>
  <si>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</si>
  <si>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</si>
  <si>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</si>
  <si>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</si>
  <si>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</si>
  <si>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</si>
  <si>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</si>
  <si>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</si>
  <si>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</si>
  <si>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</si>
  <si>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</si>
  <si>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</si>
  <si>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</si>
  <si>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</si>
  <si>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</si>
  <si>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</si>
  <si>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</si>
  <si>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</si>
  <si>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</si>
  <si>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</si>
  <si>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</si>
  <si>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</si>
  <si>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</si>
  <si>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</si>
  <si>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</si>
  <si>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</si>
  <si>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</si>
  <si>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</si>
  <si>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</si>
  <si>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</si>
  <si>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</si>
  <si>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</si>
  <si>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</si>
  <si>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</si>
  <si>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</si>
  <si>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</si>
  <si>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</si>
  <si>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</si>
  <si>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</si>
  <si>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</si>
  <si>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</si>
  <si>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</si>
  <si>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</si>
  <si>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</si>
  <si>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</si>
  <si>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</si>
  <si>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</si>
  <si>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</si>
  <si>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</si>
  <si>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</si>
  <si>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</si>
  <si>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</si>
  <si>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</si>
  <si>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</si>
  <si>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</si>
  <si>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</si>
  <si>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</si>
  <si>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</si>
  <si>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</si>
  <si>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</si>
  <si>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</si>
  <si>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</si>
  <si>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</si>
  <si>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</si>
  <si>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</si>
  <si>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</si>
  <si>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</si>
  <si>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</si>
  <si>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</si>
  <si>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</si>
  <si>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NA90130052</t>
  </si>
  <si>
    <t>HZS Nový Jičín</t>
  </si>
  <si>
    <t>01</t>
  </si>
  <si>
    <t>Oprava vrat a zpevněné plochy</t>
  </si>
  <si>
    <t>132201101R00</t>
  </si>
  <si>
    <t xml:space="preserve">Hloubení rýh, jam šířky do 60 cm v hor.5 do 100 m3 </t>
  </si>
  <si>
    <t>m3</t>
  </si>
  <si>
    <t>162201102R00</t>
  </si>
  <si>
    <t xml:space="preserve">Vodorovné přemístění výkopku z hor.5-7 do 50 m </t>
  </si>
  <si>
    <t>167101101R00</t>
  </si>
  <si>
    <t xml:space="preserve">Nakládání výkopku z hor.5-7 v množství do 100 m3 </t>
  </si>
  <si>
    <t>167152000R00</t>
  </si>
  <si>
    <t xml:space="preserve">Odvoz výkopku z hornin tř.5-7 do 40km </t>
  </si>
  <si>
    <t>199000003R00</t>
  </si>
  <si>
    <t xml:space="preserve">Poplatek za skládku horniny 5 - 7 </t>
  </si>
  <si>
    <t>2</t>
  </si>
  <si>
    <t>Základy a zvláštní zakládání</t>
  </si>
  <si>
    <t>273351215R00</t>
  </si>
  <si>
    <t xml:space="preserve">Bednění - zřízení </t>
  </si>
  <si>
    <t>m2</t>
  </si>
  <si>
    <t>273351216R00</t>
  </si>
  <si>
    <t xml:space="preserve">Bednění - odstranění </t>
  </si>
  <si>
    <t>274313711R00</t>
  </si>
  <si>
    <t xml:space="preserve">Beton základových pasů prostý C 25/30 (B 30) </t>
  </si>
  <si>
    <t>3</t>
  </si>
  <si>
    <t>Svislé a kompletní konstrukce</t>
  </si>
  <si>
    <t>313351112R00</t>
  </si>
  <si>
    <t xml:space="preserve">Provizorní bednění vrat </t>
  </si>
  <si>
    <t>317944313RT5</t>
  </si>
  <si>
    <t>Válcované nosníky č.14-22 osazené do otvorů včetně dodávky profilu  I č.20</t>
  </si>
  <si>
    <t>t</t>
  </si>
  <si>
    <t>342255024RT1</t>
  </si>
  <si>
    <t>Dozdívky nadpraží P 2 - 500, 599 x 249 x 100 mm</t>
  </si>
  <si>
    <t>346244382RT2</t>
  </si>
  <si>
    <t>389381001R00</t>
  </si>
  <si>
    <t xml:space="preserve">Dobetonování prefabrikovaných konstrukcí </t>
  </si>
  <si>
    <t>5</t>
  </si>
  <si>
    <t>Komunikace</t>
  </si>
  <si>
    <t>113106241R00</t>
  </si>
  <si>
    <t xml:space="preserve">Rozebrání ploch ze silničních panelů </t>
  </si>
  <si>
    <t>113107113R00</t>
  </si>
  <si>
    <t xml:space="preserve">Odstranění podkladu pl. 200 m2,kam.těžené tl.30 cm </t>
  </si>
  <si>
    <t>113201112U00</t>
  </si>
  <si>
    <t xml:space="preserve">Vytrhání obruba silniční ležatá </t>
  </si>
  <si>
    <t>m</t>
  </si>
  <si>
    <t>5-R01</t>
  </si>
  <si>
    <t xml:space="preserve">Odstranění stávající pojizdné komunikace </t>
  </si>
  <si>
    <t>564761111R00</t>
  </si>
  <si>
    <t xml:space="preserve">Podklad z kameniva drceného vel.32-63 mm,tl. 20 cm </t>
  </si>
  <si>
    <t>564851113R00</t>
  </si>
  <si>
    <t xml:space="preserve">Podklad ze štěrkodrti po zhutnění tloušťky 17 cm </t>
  </si>
  <si>
    <t>572952112R00</t>
  </si>
  <si>
    <t xml:space="preserve">Vyspravení krytu  asf.betonem </t>
  </si>
  <si>
    <t>596215041R00</t>
  </si>
  <si>
    <t xml:space="preserve">Kladení zámkové dlažby tl. 8 cm do drtě tl. 5 cm </t>
  </si>
  <si>
    <t>917762111RT7</t>
  </si>
  <si>
    <t>919735123R00</t>
  </si>
  <si>
    <t xml:space="preserve">Řezání stávajícího betonového krytu tl. 10 - 15 cm </t>
  </si>
  <si>
    <t>59245013</t>
  </si>
  <si>
    <t>Dlažba zámková H profil</t>
  </si>
  <si>
    <t>61</t>
  </si>
  <si>
    <t>Upravy povrchů vnitřní</t>
  </si>
  <si>
    <t>611443441R00</t>
  </si>
  <si>
    <t xml:space="preserve">Oprava omítky vnitřní </t>
  </si>
  <si>
    <t>soubor</t>
  </si>
  <si>
    <t>612425931RT2</t>
  </si>
  <si>
    <t>Omítka vápenná vnitřního ostění - štuková s použitím suché maltové směsi</t>
  </si>
  <si>
    <t>615481111R00</t>
  </si>
  <si>
    <t xml:space="preserve">Potažení válc.nosníků rabic.pletivem a postřik MC </t>
  </si>
  <si>
    <t>622481211RT2</t>
  </si>
  <si>
    <t>Montáž výztužné sítě do stěrkového tmelu včetně výztužné sítě a stěrkového tmelu</t>
  </si>
  <si>
    <t>63</t>
  </si>
  <si>
    <t>Podlahy a podlahové konstrukce</t>
  </si>
  <si>
    <t>63-R01</t>
  </si>
  <si>
    <t xml:space="preserve">Ocelové profily pro opravu nájezdů </t>
  </si>
  <si>
    <t>kg</t>
  </si>
  <si>
    <t>63-R02</t>
  </si>
  <si>
    <t xml:space="preserve">Oprava nájezdů </t>
  </si>
  <si>
    <t>631315511RT4</t>
  </si>
  <si>
    <t>Mazanina betonová tl. 12 - 24 cm C 12/15 vyztužená ocelovými vlákny 30 kg / m3</t>
  </si>
  <si>
    <t>64</t>
  </si>
  <si>
    <t>Výplně otvorů</t>
  </si>
  <si>
    <t>64-R01</t>
  </si>
  <si>
    <t>94</t>
  </si>
  <si>
    <t>Lešení a stavební výtahy</t>
  </si>
  <si>
    <t>941955003R00</t>
  </si>
  <si>
    <t xml:space="preserve">Lešení lehké pomocné, výška podlahy do 3,5 m </t>
  </si>
  <si>
    <t>96</t>
  </si>
  <si>
    <t>Bourání konstrukcí</t>
  </si>
  <si>
    <t>96-R01</t>
  </si>
  <si>
    <t xml:space="preserve">Demontáž stávajících bran </t>
  </si>
  <si>
    <t>961041000U00</t>
  </si>
  <si>
    <t xml:space="preserve">Bourání základu betonového </t>
  </si>
  <si>
    <t>962032231R00</t>
  </si>
  <si>
    <t xml:space="preserve">Bourání zdiva </t>
  </si>
  <si>
    <t>964011351R00</t>
  </si>
  <si>
    <t xml:space="preserve">Vybourání ŽB překladů prefa dl. 4 m, 250 kg/m </t>
  </si>
  <si>
    <t>967031132R00</t>
  </si>
  <si>
    <t xml:space="preserve">Přisekání rovných ostění cihelných na MVC </t>
  </si>
  <si>
    <t>968071126R00</t>
  </si>
  <si>
    <t xml:space="preserve">Vyvěšení, zavěšení kovových křídel dveří nad 2 m2 </t>
  </si>
  <si>
    <t>968072559R00</t>
  </si>
  <si>
    <t xml:space="preserve">Vybourání kovových vrat plochy nad 5 m2 </t>
  </si>
  <si>
    <t>971033651R00</t>
  </si>
  <si>
    <t xml:space="preserve">Vybourání otv. zeď cihel. pl.4 m2, tl.60 cm, MVC </t>
  </si>
  <si>
    <t>99</t>
  </si>
  <si>
    <t>Staveništní přesun hmot</t>
  </si>
  <si>
    <t>999281111R00</t>
  </si>
  <si>
    <t xml:space="preserve">Přesun hmot pro opravy a údržbu do výšky 25 m </t>
  </si>
  <si>
    <t>739</t>
  </si>
  <si>
    <t>Ústřední topení ZTB</t>
  </si>
  <si>
    <t>739-R01</t>
  </si>
  <si>
    <t xml:space="preserve">Úprava stávajícího rozvodu topení </t>
  </si>
  <si>
    <t>764</t>
  </si>
  <si>
    <t>Konstrukce klempířské</t>
  </si>
  <si>
    <t>764-R01</t>
  </si>
  <si>
    <t>Klempířské úpravy  nad vraty RŠ 550</t>
  </si>
  <si>
    <t>mb</t>
  </si>
  <si>
    <t>998764201R00</t>
  </si>
  <si>
    <t xml:space="preserve">Přesun hmot pro klempířské konstr., výšky do 6 m </t>
  </si>
  <si>
    <t>767</t>
  </si>
  <si>
    <t>Konstrukce zámečnické</t>
  </si>
  <si>
    <t>767-R01</t>
  </si>
  <si>
    <t>kus</t>
  </si>
  <si>
    <t>767-R02</t>
  </si>
  <si>
    <t>767-R03</t>
  </si>
  <si>
    <t>784</t>
  </si>
  <si>
    <t>Malby</t>
  </si>
  <si>
    <t>784176612R00</t>
  </si>
  <si>
    <t xml:space="preserve">Opravné malby </t>
  </si>
  <si>
    <t>M21</t>
  </si>
  <si>
    <t>Elektromontáže</t>
  </si>
  <si>
    <t>M21-R01</t>
  </si>
  <si>
    <t>Demontáž a zpětná montáž světel (úprava umístění)</t>
  </si>
  <si>
    <t>M21-R02</t>
  </si>
  <si>
    <t xml:space="preserve">Napájení a ovládání výjezdových vrat </t>
  </si>
  <si>
    <t>M21-R04</t>
  </si>
  <si>
    <t xml:space="preserve">Drobné úpravy elektro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</si>
  <si>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</si>
  <si>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</si>
  <si>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</si>
  <si>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</si>
  <si>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</si>
  <si>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</si>
  <si>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</si>
  <si>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</si>
  <si>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</si>
  <si>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</si>
  <si>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979990002R00</t>
  </si>
  <si>
    <t xml:space="preserve">Poplatek za skládku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</si>
  <si>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</si>
  <si>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</si>
  <si>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</si>
  <si>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</si>
  <si>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</si>
  <si>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</si>
  <si>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</si>
  <si>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</si>
  <si>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M21-R03</t>
  </si>
  <si>
    <t>úpravy EZS v souvislosti s instalací vrat</t>
  </si>
  <si>
    <t>M21-R05</t>
  </si>
  <si>
    <t>Upravy povrchů vnější</t>
  </si>
  <si>
    <t>62</t>
  </si>
  <si>
    <t>Oprava omítky vnější</t>
  </si>
  <si>
    <t>62 Upravy povrchu vnější</t>
  </si>
  <si>
    <t>Odstranění dlažby vč.podkladu (pod dlažbou),vybrání travníků, do patřičné hloubky pro pokládku nového povrchu z asfaltu</t>
  </si>
  <si>
    <t>Válcované nosníky č.16 osazené do otvorů včetně dodávky profilu  I č.16</t>
  </si>
  <si>
    <t>Plentování ocelových nosníků výšky 16 - 30 cm s použitím suché maltové směsi</t>
  </si>
  <si>
    <t>Osazení ležat. I stojících obrub. bet. s opěrou,lože z C 12/15 včetně obrubníku ABO 2 - 15 100/15/25</t>
  </si>
  <si>
    <t>vytrhání obrub silniční stojící</t>
  </si>
  <si>
    <t>Vyspravení komunikace asfaltovým terem</t>
  </si>
  <si>
    <t>551</t>
  </si>
  <si>
    <t>D+M vrat dle přílohy č.1 - technická specifikace</t>
  </si>
  <si>
    <t>D+M ocelových dveří  dle přílohy č.1 - technická specifikace</t>
  </si>
  <si>
    <t>D+M dvoukřídlá brána dle přílohy č.1 - technická specifikace</t>
  </si>
  <si>
    <t>D+M samonosná brána dle přílohy č.1 - technická specifikace</t>
  </si>
  <si>
    <t>zabezpečení tankovací nádrže EZS                         
s výstupem na PCO dle přílohy č.1 - technická specifikace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</si>
</sst>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\ &quot;Kč&quot;"/>
    <numFmt numFmtId="166" formatCode="dd/mm/yy"/>
  </numFmts>
  <fonts count="35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249">
    <xf numFmtId="0" fontId="0" fillId="0" borderId="0" xfId="0"/>
    <xf numFmtId="0" fontId="18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19" fillId="18" borderId="11" xfId="0" applyFont="1" applyFill="1" applyBorder="1" applyAlignment="1">
      <alignment horizontal="left"/>
    </xf>
    <xf numFmtId="0" fontId="20" fillId="18" borderId="12" xfId="0" applyFont="1" applyFill="1" applyBorder="1" applyAlignment="1">
      <alignment horizontal="centerContinuous"/>
    </xf>
    <xf numFmtId="49" fontId="21" fillId="18" borderId="13" xfId="0" applyNumberFormat="1" applyFont="1" applyFill="1" applyBorder="1" applyAlignment="1">
      <alignment horizontal="left"/>
    </xf>
    <xf numFmtId="49" fontId="20" fillId="18" borderId="12" xfId="0" applyNumberFormat="1" applyFont="1" applyFill="1" applyBorder="1" applyAlignment="1">
      <alignment horizontal="centerContinuous"/>
    </xf>
    <xf numFmtId="0" fontId="20" fillId="0" borderId="14" xfId="0" applyFont="1" applyBorder="1"/>
    <xf numFmtId="49" fontId="20" fillId="0" borderId="15" xfId="0" applyNumberFormat="1" applyFont="1" applyBorder="1" applyAlignment="1">
      <alignment horizontal="left"/>
    </xf>
    <xf numFmtId="0" fontId="1" fillId="0" borderId="16" xfId="0" applyFont="1" applyBorder="1"/>
    <xf numFmtId="0" fontId="20" fillId="0" borderId="17" xfId="0" applyFont="1" applyBorder="1"/>
    <xf numFmtId="49" fontId="20" fillId="0" borderId="18" xfId="0" applyNumberFormat="1" applyFont="1" applyBorder="1"/>
    <xf numFmtId="49" fontId="20" fillId="0" borderId="17" xfId="0" applyNumberFormat="1" applyFont="1" applyBorder="1"/>
    <xf numFmtId="0" fontId="20" fillId="0" borderId="19" xfId="0" applyFont="1" applyBorder="1"/>
    <xf numFmtId="0" fontId="20" fillId="0" borderId="20" xfId="0" applyFont="1" applyBorder="1" applyAlignment="1">
      <alignment horizontal="left"/>
    </xf>
    <xf numFmtId="0" fontId="19" fillId="0" borderId="16" xfId="0" applyFont="1" applyBorder="1"/>
    <xf numFmtId="49" fontId="20" fillId="0" borderId="20" xfId="0" applyNumberFormat="1" applyFont="1" applyBorder="1" applyAlignment="1">
      <alignment horizontal="left"/>
    </xf>
    <xf numFmtId="49" fontId="19" fillId="18" borderId="16" xfId="0" applyNumberFormat="1" applyFont="1" applyFill="1" applyBorder="1"/>
    <xf numFmtId="49" fontId="1" fillId="18" borderId="17" xfId="0" applyNumberFormat="1" applyFont="1" applyFill="1" applyBorder="1"/>
    <xf numFmtId="49" fontId="19" fillId="18" borderId="18" xfId="0" applyNumberFormat="1" applyFont="1" applyFill="1" applyBorder="1"/>
    <xf numFmtId="49" fontId="1" fillId="18" borderId="18" xfId="0" applyNumberFormat="1" applyFont="1" applyFill="1" applyBorder="1"/>
    <xf numFmtId="0" fontId="20" fillId="0" borderId="19" xfId="0" applyFont="1" applyFill="1" applyBorder="1"/>
    <xf numFmtId="3" fontId="20" fillId="0" borderId="20" xfId="0" applyNumberFormat="1" applyFont="1" applyBorder="1" applyAlignment="1">
      <alignment horizontal="left"/>
    </xf>
    <xf numFmtId="0" fontId="0" fillId="0" borderId="0" xfId="0" applyFill="1"/>
    <xf numFmtId="49" fontId="19" fillId="18" borderId="21" xfId="0" applyNumberFormat="1" applyFont="1" applyFill="1" applyBorder="1"/>
    <xf numFmtId="49" fontId="1" fillId="18" borderId="22" xfId="0" applyNumberFormat="1" applyFont="1" applyFill="1" applyBorder="1"/>
    <xf numFmtId="49" fontId="19" fillId="18" borderId="0" xfId="0" applyNumberFormat="1" applyFont="1" applyFill="1" applyBorder="1"/>
    <xf numFmtId="49" fontId="1" fillId="18" borderId="0" xfId="0" applyNumberFormat="1" applyFont="1" applyFill="1" applyBorder="1"/>
    <xf numFmtId="49" fontId="20" fillId="0" borderId="19" xfId="0" applyNumberFormat="1" applyFont="1" applyBorder="1" applyAlignment="1">
      <alignment horizontal="left"/>
    </xf>
    <xf numFmtId="0" fontId="20" fillId="0" borderId="23" xfId="0" applyFont="1" applyBorder="1"/>
    <xf numFmtId="0" fontId="20" fillId="0" borderId="19" xfId="0" applyNumberFormat="1" applyFont="1" applyBorder="1"/>
    <xf numFmtId="0" fontId="20" fillId="0" borderId="24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20" fillId="0" borderId="24" xfId="0" applyFont="1" applyBorder="1" applyAlignment="1">
      <alignment horizontal="left"/>
    </xf>
    <xf numFmtId="0" fontId="0" fillId="0" borderId="0" xfId="0" applyBorder="1"/>
    <xf numFmtId="0" fontId="20" fillId="0" borderId="19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19" xfId="0" applyFont="1" applyBorder="1" applyAlignment="1">
      <alignment/>
    </xf>
    <xf numFmtId="0" fontId="20" fillId="0" borderId="24" xfId="0" applyFont="1" applyBorder="1" applyAlignment="1">
      <alignment/>
    </xf>
    <xf numFmtId="3" fontId="0" fillId="0" borderId="0" xfId="0" applyNumberFormat="1"/>
    <xf numFmtId="0" fontId="20" fillId="0" borderId="16" xfId="0" applyFont="1" applyBorder="1"/>
    <xf numFmtId="0" fontId="20" fillId="0" borderId="14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18" fillId="0" borderId="26" xfId="0" applyFont="1" applyBorder="1" applyAlignment="1">
      <alignment horizontal="centerContinuous" vertical="center"/>
    </xf>
    <xf numFmtId="0" fontId="22" fillId="0" borderId="27" xfId="0" applyFont="1" applyBorder="1" applyAlignment="1">
      <alignment horizontal="centerContinuous" vertical="center"/>
    </xf>
    <xf numFmtId="0" fontId="1" fillId="0" borderId="27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9" fillId="18" borderId="29" xfId="0" applyFont="1" applyFill="1" applyBorder="1" applyAlignment="1">
      <alignment horizontal="left"/>
    </xf>
    <xf numFmtId="0" fontId="1" fillId="18" borderId="30" xfId="0" applyFont="1" applyFill="1" applyBorder="1" applyAlignment="1">
      <alignment horizontal="left"/>
    </xf>
    <xf numFmtId="0" fontId="1" fillId="18" borderId="31" xfId="0" applyFont="1" applyFill="1" applyBorder="1" applyAlignment="1">
      <alignment horizontal="centerContinuous"/>
    </xf>
    <xf numFmtId="0" fontId="19" fillId="18" borderId="30" xfId="0" applyFont="1" applyFill="1" applyBorder="1" applyAlignment="1">
      <alignment horizontal="centerContinuous"/>
    </xf>
    <xf numFmtId="0" fontId="1" fillId="18" borderId="30" xfId="0" applyFont="1" applyFill="1" applyBorder="1" applyAlignment="1">
      <alignment horizontal="centerContinuous"/>
    </xf>
    <xf numFmtId="0" fontId="1" fillId="0" borderId="32" xfId="0" applyFont="1" applyBorder="1"/>
    <xf numFmtId="0" fontId="1" fillId="0" borderId="33" xfId="0" applyFont="1" applyBorder="1"/>
    <xf numFmtId="3" fontId="1" fillId="0" borderId="15" xfId="0" applyNumberFormat="1" applyFont="1" applyBorder="1"/>
    <xf numFmtId="0" fontId="1" fillId="0" borderId="11" xfId="0" applyFont="1" applyBorder="1"/>
    <xf numFmtId="3" fontId="1" fillId="0" borderId="13" xfId="0" applyNumberFormat="1" applyFont="1" applyBorder="1"/>
    <xf numFmtId="0" fontId="1" fillId="0" borderId="12" xfId="0" applyFont="1" applyBorder="1"/>
    <xf numFmtId="3" fontId="1" fillId="0" borderId="18" xfId="0" applyNumberFormat="1" applyFont="1" applyBorder="1"/>
    <xf numFmtId="0" fontId="1" fillId="0" borderId="17" xfId="0" applyFont="1" applyBorder="1"/>
    <xf numFmtId="0" fontId="1" fillId="0" borderId="34" xfId="0" applyFont="1" applyBorder="1"/>
    <xf numFmtId="0" fontId="1" fillId="0" borderId="33" xfId="0" applyFont="1" applyBorder="1" applyAlignment="1">
      <alignment shrinkToFit="1"/>
    </xf>
    <xf numFmtId="0" fontId="1" fillId="0" borderId="35" xfId="0" applyFont="1" applyBorder="1"/>
    <xf numFmtId="0" fontId="1" fillId="0" borderId="21" xfId="0" applyFont="1" applyBorder="1"/>
    <xf numFmtId="0" fontId="1" fillId="0" borderId="0" xfId="0" applyFont="1" applyBorder="1"/>
    <xf numFmtId="3" fontId="1" fillId="0" borderId="36" xfId="0" applyNumberFormat="1" applyFont="1" applyBorder="1"/>
    <xf numFmtId="0" fontId="1" fillId="0" borderId="37" xfId="0" applyFont="1" applyBorder="1"/>
    <xf numFmtId="3" fontId="1" fillId="0" borderId="38" xfId="0" applyNumberFormat="1" applyFont="1" applyBorder="1"/>
    <xf numFmtId="0" fontId="1" fillId="0" borderId="39" xfId="0" applyFont="1" applyBorder="1"/>
    <xf numFmtId="0" fontId="19" fillId="18" borderId="11" xfId="0" applyFont="1" applyFill="1" applyBorder="1"/>
    <xf numFmtId="0" fontId="19" fillId="18" borderId="13" xfId="0" applyFont="1" applyFill="1" applyBorder="1"/>
    <xf numFmtId="0" fontId="19" fillId="18" borderId="12" xfId="0" applyFont="1" applyFill="1" applyBorder="1"/>
    <xf numFmtId="0" fontId="19" fillId="18" borderId="40" xfId="0" applyFont="1" applyFill="1" applyBorder="1"/>
    <xf numFmtId="0" fontId="19" fillId="18" borderId="41" xfId="0" applyFont="1" applyFill="1" applyBorder="1"/>
    <xf numFmtId="0" fontId="1" fillId="0" borderId="22" xfId="0" applyFont="1" applyBorder="1"/>
    <xf numFmtId="0" fontId="1" fillId="0" borderId="0" xfId="0" applyFont="1"/>
    <xf numFmtId="0" fontId="1" fillId="0" borderId="42" xfId="0" applyFont="1" applyBorder="1"/>
    <xf numFmtId="0" fontId="1" fillId="0" borderId="43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164" fontId="1" fillId="0" borderId="48" xfId="0" applyNumberFormat="1" applyFont="1" applyBorder="1" applyAlignment="1">
      <alignment horizontal="right"/>
    </xf>
    <xf numFmtId="0" fontId="1" fillId="0" borderId="48" xfId="0" applyFont="1" applyBorder="1"/>
    <xf numFmtId="0" fontId="1" fillId="0" borderId="18" xfId="0" applyFont="1" applyBorder="1"/>
    <xf numFmtId="164" fontId="1" fillId="0" borderId="17" xfId="0" applyNumberFormat="1" applyFont="1" applyBorder="1" applyAlignment="1">
      <alignment horizontal="right"/>
    </xf>
    <xf numFmtId="0" fontId="22" fillId="18" borderId="37" xfId="0" applyFont="1" applyFill="1" applyBorder="1"/>
    <xf numFmtId="0" fontId="22" fillId="18" borderId="38" xfId="0" applyFont="1" applyFill="1" applyBorder="1"/>
    <xf numFmtId="0" fontId="22" fillId="18" borderId="39" xfId="0" applyFont="1" applyFill="1" applyBorder="1"/>
    <xf numFmtId="0" fontId="23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19" fillId="0" borderId="49" xfId="47" applyNumberFormat="1" applyFont="1" applyBorder="1">
      <alignment/>
      <protection/>
    </xf>
    <xf numFmtId="49" fontId="1" fillId="0" borderId="49" xfId="47" applyNumberFormat="1" applyFont="1" applyBorder="1">
      <alignment/>
      <protection/>
    </xf>
    <xf numFmtId="49" fontId="1" fillId="0" borderId="49" xfId="47" applyNumberFormat="1" applyFont="1" applyBorder="1" applyAlignment="1">
      <alignment horizontal="right"/>
      <protection/>
    </xf>
    <xf numFmtId="0" fontId="1" fillId="0" borderId="50" xfId="47" applyFont="1" applyBorder="1">
      <alignment/>
      <protection/>
    </xf>
    <xf numFmtId="49" fontId="1" fillId="0" borderId="49" xfId="0" applyNumberFormat="1" applyFont="1" applyBorder="1" applyAlignment="1">
      <alignment horizontal="left"/>
    </xf>
    <xf numFmtId="0" fontId="1" fillId="0" borderId="51" xfId="0" applyNumberFormat="1" applyFont="1" applyBorder="1"/>
    <xf numFmtId="49" fontId="19" fillId="0" borderId="52" xfId="47" applyNumberFormat="1" applyFont="1" applyBorder="1">
      <alignment/>
      <protection/>
    </xf>
    <xf numFmtId="49" fontId="1" fillId="0" borderId="52" xfId="47" applyNumberFormat="1" applyFont="1" applyBorder="1">
      <alignment/>
      <protection/>
    </xf>
    <xf numFmtId="49" fontId="1" fillId="0" borderId="52" xfId="47" applyNumberFormat="1" applyFont="1" applyBorder="1" applyAlignment="1">
      <alignment horizontal="righ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19" fillId="18" borderId="29" xfId="0" applyNumberFormat="1" applyFont="1" applyFill="1" applyBorder="1" applyAlignment="1">
      <alignment horizontal="center"/>
    </xf>
    <xf numFmtId="0" fontId="19" fillId="18" borderId="30" xfId="0" applyFont="1" applyFill="1" applyBorder="1" applyAlignment="1">
      <alignment horizontal="center"/>
    </xf>
    <xf numFmtId="0" fontId="19" fillId="18" borderId="31" xfId="0" applyFont="1" applyFill="1" applyBorder="1" applyAlignment="1">
      <alignment horizontal="center"/>
    </xf>
    <xf numFmtId="0" fontId="19" fillId="18" borderId="53" xfId="0" applyFont="1" applyFill="1" applyBorder="1" applyAlignment="1">
      <alignment horizontal="center"/>
    </xf>
    <xf numFmtId="0" fontId="19" fillId="18" borderId="54" xfId="0" applyFont="1" applyFill="1" applyBorder="1" applyAlignment="1">
      <alignment horizontal="center"/>
    </xf>
    <xf numFmtId="0" fontId="19" fillId="18" borderId="55" xfId="0" applyFont="1" applyFill="1" applyBorder="1" applyAlignment="1">
      <alignment horizontal="center"/>
    </xf>
    <xf numFmtId="0" fontId="20" fillId="0" borderId="0" xfId="0" applyFont="1" applyBorder="1"/>
    <xf numFmtId="3" fontId="1" fillId="0" borderId="43" xfId="0" applyNumberFormat="1" applyFont="1" applyBorder="1"/>
    <xf numFmtId="0" fontId="19" fillId="18" borderId="29" xfId="0" applyFont="1" applyFill="1" applyBorder="1"/>
    <xf numFmtId="0" fontId="19" fillId="18" borderId="30" xfId="0" applyFont="1" applyFill="1" applyBorder="1"/>
    <xf numFmtId="3" fontId="19" fillId="18" borderId="31" xfId="0" applyNumberFormat="1" applyFont="1" applyFill="1" applyBorder="1"/>
    <xf numFmtId="3" fontId="19" fillId="18" borderId="53" xfId="0" applyNumberFormat="1" applyFont="1" applyFill="1" applyBorder="1"/>
    <xf numFmtId="3" fontId="19" fillId="18" borderId="54" xfId="0" applyNumberFormat="1" applyFont="1" applyFill="1" applyBorder="1"/>
    <xf numFmtId="3" fontId="19" fillId="18" borderId="55" xfId="0" applyNumberFormat="1" applyFont="1" applyFill="1" applyBorder="1"/>
    <xf numFmtId="0" fontId="25" fillId="0" borderId="0" xfId="0" applyFont="1"/>
    <xf numFmtId="3" fontId="18" fillId="0" borderId="0" xfId="0" applyNumberFormat="1" applyFont="1" applyAlignment="1">
      <alignment horizontal="centerContinuous"/>
    </xf>
    <xf numFmtId="0" fontId="1" fillId="18" borderId="41" xfId="0" applyFont="1" applyFill="1" applyBorder="1"/>
    <xf numFmtId="0" fontId="19" fillId="18" borderId="56" xfId="0" applyFont="1" applyFill="1" applyBorder="1" applyAlignment="1">
      <alignment horizontal="right"/>
    </xf>
    <xf numFmtId="0" fontId="19" fillId="18" borderId="13" xfId="0" applyFont="1" applyFill="1" applyBorder="1" applyAlignment="1">
      <alignment horizontal="right"/>
    </xf>
    <xf numFmtId="0" fontId="19" fillId="18" borderId="12" xfId="0" applyFont="1" applyFill="1" applyBorder="1" applyAlignment="1">
      <alignment horizontal="center"/>
    </xf>
    <xf numFmtId="4" fontId="21" fillId="18" borderId="13" xfId="0" applyNumberFormat="1" applyFont="1" applyFill="1" applyBorder="1" applyAlignment="1">
      <alignment horizontal="right"/>
    </xf>
    <xf numFmtId="4" fontId="21" fillId="18" borderId="41" xfId="0" applyNumberFormat="1" applyFont="1" applyFill="1" applyBorder="1" applyAlignment="1">
      <alignment horizontal="right"/>
    </xf>
    <xf numFmtId="0" fontId="1" fillId="0" borderId="25" xfId="0" applyFont="1" applyBorder="1"/>
    <xf numFmtId="3" fontId="1" fillId="0" borderId="34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3" fontId="1" fillId="0" borderId="44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0" fontId="1" fillId="18" borderId="37" xfId="0" applyFont="1" applyFill="1" applyBorder="1"/>
    <xf numFmtId="0" fontId="19" fillId="18" borderId="38" xfId="0" applyFont="1" applyFill="1" applyBorder="1"/>
    <xf numFmtId="0" fontId="1" fillId="18" borderId="38" xfId="0" applyFont="1" applyFill="1" applyBorder="1"/>
    <xf numFmtId="4" fontId="1" fillId="18" borderId="57" xfId="0" applyNumberFormat="1" applyFont="1" applyFill="1" applyBorder="1"/>
    <xf numFmtId="4" fontId="1" fillId="18" borderId="37" xfId="0" applyNumberFormat="1" applyFont="1" applyFill="1" applyBorder="1"/>
    <xf numFmtId="4" fontId="1" fillId="18" borderId="38" xfId="0" applyNumberFormat="1" applyFont="1" applyFill="1" applyBorder="1"/>
    <xf numFmtId="3" fontId="26" fillId="0" borderId="0" xfId="0" applyNumberFormat="1" applyFont="1"/>
    <xf numFmtId="4" fontId="26" fillId="0" borderId="0" xfId="0" applyNumberFormat="1" applyFont="1"/>
    <xf numFmtId="4" fontId="0" fillId="0" borderId="0" xfId="0" applyNumberFormat="1"/>
    <xf numFmtId="0" fontId="0" fillId="0" borderId="0" xfId="47">
      <alignment/>
      <protection/>
    </xf>
    <xf numFmtId="0" fontId="1" fillId="0" borderId="0" xfId="47" applyFont="1">
      <alignment/>
      <protection/>
    </xf>
    <xf numFmtId="0" fontId="28" fillId="0" borderId="0" xfId="47" applyFont="1" applyAlignment="1">
      <alignment horizontal="centerContinuous"/>
      <protection/>
    </xf>
    <xf numFmtId="0" fontId="29" fillId="0" borderId="0" xfId="47" applyFont="1" applyAlignment="1">
      <alignment horizontal="centerContinuous"/>
      <protection/>
    </xf>
    <xf numFmtId="0" fontId="29" fillId="0" borderId="0" xfId="47" applyFont="1" applyAlignment="1">
      <alignment horizontal="right"/>
      <protection/>
    </xf>
    <xf numFmtId="0" fontId="1" fillId="0" borderId="49" xfId="47" applyFont="1" applyBorder="1">
      <alignment/>
      <protection/>
    </xf>
    <xf numFmtId="0" fontId="20" fillId="0" borderId="50" xfId="47" applyFont="1" applyBorder="1" applyAlignment="1">
      <alignment horizontal="right"/>
      <protection/>
    </xf>
    <xf numFmtId="49" fontId="1" fillId="0" borderId="49" xfId="47" applyNumberFormat="1" applyFont="1" applyBorder="1" applyAlignment="1">
      <alignment horizontal="left"/>
      <protection/>
    </xf>
    <xf numFmtId="0" fontId="1" fillId="0" borderId="51" xfId="47" applyFont="1" applyBorder="1">
      <alignment/>
      <protection/>
    </xf>
    <xf numFmtId="0" fontId="1" fillId="0" borderId="52" xfId="47" applyFont="1" applyBorder="1">
      <alignment/>
      <protection/>
    </xf>
    <xf numFmtId="0" fontId="20" fillId="0" borderId="0" xfId="47" applyFont="1">
      <alignment/>
      <protection/>
    </xf>
    <xf numFmtId="0" fontId="1" fillId="0" borderId="0" xfId="47" applyFont="1" applyAlignment="1">
      <alignment horizontal="right"/>
      <protection/>
    </xf>
    <xf numFmtId="0" fontId="1" fillId="0" borderId="0" xfId="47" applyFont="1" applyAlignment="1">
      <alignment/>
      <protection/>
    </xf>
    <xf numFmtId="49" fontId="20" fillId="18" borderId="19" xfId="47" applyNumberFormat="1" applyFont="1" applyFill="1" applyBorder="1">
      <alignment/>
      <protection/>
    </xf>
    <xf numFmtId="0" fontId="20" fillId="18" borderId="17" xfId="47" applyFont="1" applyFill="1" applyBorder="1" applyAlignment="1">
      <alignment horizontal="center"/>
      <protection/>
    </xf>
    <xf numFmtId="0" fontId="20" fillId="18" borderId="17" xfId="47" applyNumberFormat="1" applyFont="1" applyFill="1" applyBorder="1" applyAlignment="1">
      <alignment horizontal="center"/>
      <protection/>
    </xf>
    <xf numFmtId="0" fontId="20" fillId="18" borderId="19" xfId="47" applyFont="1" applyFill="1" applyBorder="1" applyAlignment="1">
      <alignment horizontal="center"/>
      <protection/>
    </xf>
    <xf numFmtId="0" fontId="19" fillId="0" borderId="58" xfId="47" applyFont="1" applyBorder="1" applyAlignment="1">
      <alignment horizontal="center"/>
      <protection/>
    </xf>
    <xf numFmtId="49" fontId="19" fillId="0" borderId="58" xfId="47" applyNumberFormat="1" applyFont="1" applyBorder="1" applyAlignment="1">
      <alignment horizontal="left"/>
      <protection/>
    </xf>
    <xf numFmtId="0" fontId="19" fillId="0" borderId="59" xfId="47" applyFont="1" applyBorder="1">
      <alignment/>
      <protection/>
    </xf>
    <xf numFmtId="0" fontId="1" fillId="0" borderId="18" xfId="47" applyFont="1" applyBorder="1" applyAlignment="1">
      <alignment horizontal="center"/>
      <protection/>
    </xf>
    <xf numFmtId="0" fontId="1" fillId="0" borderId="18" xfId="47" applyNumberFormat="1" applyFont="1" applyBorder="1" applyAlignment="1">
      <alignment horizontal="right"/>
      <protection/>
    </xf>
    <xf numFmtId="0" fontId="1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0" fillId="0" borderId="0" xfId="47" applyFont="1">
      <alignment/>
      <protection/>
    </xf>
    <xf numFmtId="0" fontId="31" fillId="0" borderId="60" xfId="47" applyFont="1" applyBorder="1" applyAlignment="1">
      <alignment horizontal="center" vertical="top"/>
      <protection/>
    </xf>
    <xf numFmtId="49" fontId="31" fillId="0" borderId="60" xfId="47" applyNumberFormat="1" applyFont="1" applyBorder="1" applyAlignment="1">
      <alignment horizontal="left" vertical="top"/>
      <protection/>
    </xf>
    <xf numFmtId="0" fontId="31" fillId="0" borderId="60" xfId="47" applyFont="1" applyBorder="1" applyAlignment="1">
      <alignment vertical="top" wrapText="1"/>
      <protection/>
    </xf>
    <xf numFmtId="49" fontId="31" fillId="0" borderId="60" xfId="47" applyNumberFormat="1" applyFont="1" applyBorder="1" applyAlignment="1">
      <alignment horizontal="center" shrinkToFit="1"/>
      <protection/>
    </xf>
    <xf numFmtId="4" fontId="31" fillId="0" borderId="60" xfId="47" applyNumberFormat="1" applyFont="1" applyBorder="1" applyAlignment="1">
      <alignment horizontal="right"/>
      <protection/>
    </xf>
    <xf numFmtId="4" fontId="31" fillId="0" borderId="60" xfId="47" applyNumberFormat="1" applyFont="1" applyBorder="1">
      <alignment/>
      <protection/>
    </xf>
    <xf numFmtId="0" fontId="30" fillId="0" borderId="0" xfId="47" applyFont="1">
      <alignment/>
      <protection/>
    </xf>
    <xf numFmtId="0" fontId="1" fillId="18" borderId="19" xfId="47" applyFont="1" applyFill="1" applyBorder="1" applyAlignment="1">
      <alignment horizontal="center"/>
      <protection/>
    </xf>
    <xf numFmtId="49" fontId="32" fillId="18" borderId="19" xfId="47" applyNumberFormat="1" applyFont="1" applyFill="1" applyBorder="1" applyAlignment="1">
      <alignment horizontal="left"/>
      <protection/>
    </xf>
    <xf numFmtId="0" fontId="32" fillId="18" borderId="59" xfId="47" applyFont="1" applyFill="1" applyBorder="1">
      <alignment/>
      <protection/>
    </xf>
    <xf numFmtId="0" fontId="1" fillId="18" borderId="18" xfId="47" applyFont="1" applyFill="1" applyBorder="1" applyAlignment="1">
      <alignment horizontal="center"/>
      <protection/>
    </xf>
    <xf numFmtId="4" fontId="1" fillId="18" borderId="18" xfId="47" applyNumberFormat="1" applyFont="1" applyFill="1" applyBorder="1" applyAlignment="1">
      <alignment horizontal="right"/>
      <protection/>
    </xf>
    <xf numFmtId="4" fontId="1" fillId="18" borderId="17" xfId="47" applyNumberFormat="1" applyFont="1" applyFill="1" applyBorder="1" applyAlignment="1">
      <alignment horizontal="right"/>
      <protection/>
    </xf>
    <xf numFmtId="4" fontId="19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3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4" fillId="0" borderId="0" xfId="47" applyFont="1" applyBorder="1">
      <alignment/>
      <protection/>
    </xf>
    <xf numFmtId="3" fontId="34" fillId="0" borderId="0" xfId="47" applyNumberFormat="1" applyFont="1" applyBorder="1" applyAlignment="1">
      <alignment horizontal="right"/>
      <protection/>
    </xf>
    <xf numFmtId="4" fontId="34" fillId="0" borderId="0" xfId="47" applyNumberFormat="1" applyFont="1" applyBorder="1">
      <alignment/>
      <protection/>
    </xf>
    <xf numFmtId="0" fontId="33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0" fillId="0" borderId="21" xfId="0" applyNumberFormat="1" applyFont="1" applyBorder="1"/>
    <xf numFmtId="3" fontId="1" fillId="0" borderId="22" xfId="0" applyNumberFormat="1" applyFont="1" applyBorder="1"/>
    <xf numFmtId="3" fontId="1" fillId="0" borderId="58" xfId="0" applyNumberFormat="1" applyFont="1" applyBorder="1"/>
    <xf numFmtId="3" fontId="1" fillId="0" borderId="61" xfId="0" applyNumberFormat="1" applyFont="1" applyBorder="1"/>
    <xf numFmtId="0" fontId="19" fillId="0" borderId="45" xfId="47" applyFont="1" applyBorder="1">
      <alignment/>
      <protection/>
    </xf>
    <xf numFmtId="0" fontId="1" fillId="0" borderId="33" xfId="47" applyFont="1" applyBorder="1" applyAlignment="1">
      <alignment horizontal="center"/>
      <protection/>
    </xf>
    <xf numFmtId="0" fontId="1" fillId="0" borderId="33" xfId="47" applyNumberFormat="1" applyFont="1" applyBorder="1" applyAlignment="1">
      <alignment horizontal="right"/>
      <protection/>
    </xf>
    <xf numFmtId="0" fontId="1" fillId="0" borderId="44" xfId="47" applyNumberFormat="1" applyFont="1" applyBorder="1">
      <alignment/>
      <protection/>
    </xf>
    <xf numFmtId="0" fontId="19" fillId="0" borderId="19" xfId="47" applyFont="1" applyBorder="1" applyAlignment="1">
      <alignment horizontal="center"/>
      <protection/>
    </xf>
    <xf numFmtId="49" fontId="19" fillId="0" borderId="19" xfId="47" applyNumberFormat="1" applyFont="1" applyBorder="1" applyAlignment="1">
      <alignment horizontal="left"/>
      <protection/>
    </xf>
    <xf numFmtId="0" fontId="1" fillId="18" borderId="47" xfId="47" applyFont="1" applyFill="1" applyBorder="1" applyAlignment="1">
      <alignment horizontal="center"/>
      <protection/>
    </xf>
    <xf numFmtId="4" fontId="1" fillId="18" borderId="47" xfId="47" applyNumberFormat="1" applyFont="1" applyFill="1" applyBorder="1" applyAlignment="1">
      <alignment horizontal="right"/>
      <protection/>
    </xf>
    <xf numFmtId="4" fontId="1" fillId="18" borderId="48" xfId="47" applyNumberFormat="1" applyFont="1" applyFill="1" applyBorder="1" applyAlignment="1">
      <alignment horizontal="right"/>
      <protection/>
    </xf>
    <xf numFmtId="4" fontId="19" fillId="18" borderId="60" xfId="47" applyNumberFormat="1" applyFont="1" applyFill="1" applyBorder="1">
      <alignment/>
      <protection/>
    </xf>
    <xf numFmtId="0" fontId="1" fillId="0" borderId="47" xfId="47" applyFont="1" applyBorder="1" applyAlignment="1">
      <alignment horizontal="center"/>
      <protection/>
    </xf>
    <xf numFmtId="0" fontId="1" fillId="0" borderId="47" xfId="47" applyNumberFormat="1" applyFont="1" applyBorder="1" applyAlignment="1">
      <alignment horizontal="right"/>
      <protection/>
    </xf>
    <xf numFmtId="0" fontId="1" fillId="0" borderId="47" xfId="47" applyNumberFormat="1" applyFont="1" applyBorder="1">
      <alignment/>
      <protection/>
    </xf>
    <xf numFmtId="0" fontId="32" fillId="19" borderId="59" xfId="47" applyFont="1" applyFill="1" applyBorder="1" applyAlignment="1">
      <alignment horizontal="left"/>
      <protection/>
    </xf>
    <xf numFmtId="49" fontId="31" fillId="0" borderId="19" xfId="47" applyNumberFormat="1" applyFont="1" applyBorder="1" applyAlignment="1">
      <alignment horizontal="center" shrinkToFit="1"/>
      <protection/>
    </xf>
    <xf numFmtId="4" fontId="31" fillId="0" borderId="19" xfId="47" applyNumberFormat="1" applyFont="1" applyBorder="1" applyAlignment="1">
      <alignment horizontal="right"/>
      <protection/>
    </xf>
    <xf numFmtId="0" fontId="1" fillId="19" borderId="18" xfId="47" applyFont="1" applyFill="1" applyBorder="1" applyAlignment="1">
      <alignment horizontal="center"/>
      <protection/>
    </xf>
    <xf numFmtId="4" fontId="1" fillId="19" borderId="18" xfId="47" applyNumberFormat="1" applyFont="1" applyFill="1" applyBorder="1" applyAlignment="1">
      <alignment horizontal="right"/>
      <protection/>
    </xf>
    <xf numFmtId="4" fontId="19" fillId="19" borderId="17" xfId="47" applyNumberFormat="1" applyFont="1" applyFill="1" applyBorder="1">
      <alignment/>
      <protection/>
    </xf>
    <xf numFmtId="4" fontId="0" fillId="0" borderId="0" xfId="47" applyNumberFormat="1">
      <alignment/>
      <protection/>
    </xf>
    <xf numFmtId="0" fontId="31" fillId="0" borderId="60" xfId="47" applyFont="1" applyFill="1" applyBorder="1" applyAlignment="1">
      <alignment horizontal="center" vertical="top"/>
      <protection/>
    </xf>
    <xf numFmtId="49" fontId="31" fillId="0" borderId="60" xfId="47" applyNumberFormat="1" applyFont="1" applyFill="1" applyBorder="1" applyAlignment="1">
      <alignment horizontal="left" vertical="top"/>
      <protection/>
    </xf>
    <xf numFmtId="0" fontId="31" fillId="0" borderId="60" xfId="47" applyFont="1" applyFill="1" applyBorder="1" applyAlignment="1">
      <alignment vertical="top" wrapText="1"/>
      <protection/>
    </xf>
    <xf numFmtId="49" fontId="31" fillId="0" borderId="60" xfId="47" applyNumberFormat="1" applyFont="1" applyFill="1" applyBorder="1" applyAlignment="1">
      <alignment horizontal="center" shrinkToFit="1"/>
      <protection/>
    </xf>
    <xf numFmtId="4" fontId="31" fillId="0" borderId="60" xfId="47" applyNumberFormat="1" applyFont="1" applyFill="1" applyBorder="1" applyAlignment="1">
      <alignment horizontal="right"/>
      <protection/>
    </xf>
    <xf numFmtId="4" fontId="31" fillId="0" borderId="60" xfId="47" applyNumberFormat="1" applyFont="1" applyFill="1" applyBorder="1">
      <alignment/>
      <protection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0" fillId="0" borderId="19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19" xfId="0" applyFont="1" applyBorder="1" applyAlignment="1">
      <alignment horizontal="center"/>
    </xf>
    <xf numFmtId="0" fontId="1" fillId="0" borderId="37" xfId="0" applyFont="1" applyBorder="1" applyAlignment="1">
      <alignment horizontal="center" shrinkToFit="1"/>
    </xf>
    <xf numFmtId="0" fontId="1" fillId="0" borderId="39" xfId="0" applyFont="1" applyBorder="1" applyAlignment="1">
      <alignment horizontal="center" shrinkToFit="1"/>
    </xf>
    <xf numFmtId="165" fontId="1" fillId="0" borderId="59" xfId="0" applyNumberFormat="1" applyFont="1" applyBorder="1" applyAlignment="1">
      <alignment horizontal="right" indent="2"/>
    </xf>
    <xf numFmtId="165" fontId="1" fillId="0" borderId="24" xfId="0" applyNumberFormat="1" applyFont="1" applyBorder="1" applyAlignment="1">
      <alignment horizontal="right" indent="2"/>
    </xf>
    <xf numFmtId="165" fontId="22" fillId="18" borderId="62" xfId="0" applyNumberFormat="1" applyFont="1" applyFill="1" applyBorder="1" applyAlignment="1">
      <alignment horizontal="right" indent="2"/>
    </xf>
    <xf numFmtId="165" fontId="22" fillId="18" borderId="57" xfId="0" applyNumberFormat="1" applyFont="1" applyFill="1" applyBorder="1" applyAlignment="1">
      <alignment horizontal="right" indent="2"/>
    </xf>
    <xf numFmtId="3" fontId="19" fillId="18" borderId="38" xfId="0" applyNumberFormat="1" applyFont="1" applyFill="1" applyBorder="1" applyAlignment="1">
      <alignment horizontal="right"/>
    </xf>
    <xf numFmtId="3" fontId="19" fillId="18" borderId="57" xfId="0" applyNumberFormat="1" applyFont="1" applyFill="1" applyBorder="1" applyAlignment="1">
      <alignment horizontal="right"/>
    </xf>
    <xf numFmtId="0" fontId="1" fillId="0" borderId="63" xfId="47" applyFont="1" applyBorder="1" applyAlignment="1">
      <alignment horizontal="center"/>
      <protection/>
    </xf>
    <xf numFmtId="0" fontId="1" fillId="0" borderId="64" xfId="47" applyFont="1" applyBorder="1" applyAlignment="1">
      <alignment horizontal="center"/>
      <protection/>
    </xf>
    <xf numFmtId="0" fontId="1" fillId="0" borderId="65" xfId="47" applyFont="1" applyBorder="1" applyAlignment="1">
      <alignment horizontal="center"/>
      <protection/>
    </xf>
    <xf numFmtId="0" fontId="1" fillId="0" borderId="66" xfId="47" applyFont="1" applyBorder="1" applyAlignment="1">
      <alignment horizontal="center"/>
      <protection/>
    </xf>
    <xf numFmtId="0" fontId="1" fillId="0" borderId="67" xfId="47" applyFont="1" applyBorder="1" applyAlignment="1">
      <alignment horizontal="left"/>
      <protection/>
    </xf>
    <xf numFmtId="0" fontId="1" fillId="0" borderId="52" xfId="47" applyFont="1" applyBorder="1" applyAlignment="1">
      <alignment horizontal="left"/>
      <protection/>
    </xf>
    <xf numFmtId="0" fontId="1" fillId="0" borderId="68" xfId="47" applyFont="1" applyBorder="1" applyAlignment="1">
      <alignment horizontal="left"/>
      <protection/>
    </xf>
    <xf numFmtId="0" fontId="27" fillId="0" borderId="0" xfId="47" applyFont="1" applyAlignment="1">
      <alignment horizontal="center"/>
      <protection/>
    </xf>
    <xf numFmtId="49" fontId="1" fillId="0" borderId="65" xfId="47" applyNumberFormat="1" applyFont="1" applyBorder="1" applyAlignment="1">
      <alignment horizontal="center"/>
      <protection/>
    </xf>
    <xf numFmtId="0" fontId="1" fillId="0" borderId="67" xfId="47" applyFont="1" applyBorder="1" applyAlignment="1">
      <alignment horizontal="center" shrinkToFit="1"/>
      <protection/>
    </xf>
    <xf numFmtId="0" fontId="1" fillId="0" borderId="52" xfId="47" applyFont="1" applyBorder="1" applyAlignment="1">
      <alignment horizontal="center" shrinkToFit="1"/>
      <protection/>
    </xf>
    <xf numFmtId="0" fontId="1" fillId="0" borderId="68" xfId="47" applyFont="1" applyBorder="1" applyAlignment="1">
      <alignment horizontal="center" shrinkToFit="1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01</v>
      </c>
      <c r="D2" s="5" t="str">
        <f>Rekapitulace!G2</f>
        <v>Oprava vrat a zpevněné plochy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95" customHeight="1">
      <c r="A5" s="17" t="s">
        <v>80</v>
      </c>
      <c r="B5" s="18"/>
      <c r="C5" s="19" t="s">
        <v>81</v>
      </c>
      <c r="D5" s="20"/>
      <c r="E5" s="18"/>
      <c r="F5" s="13" t="s">
        <v>7</v>
      </c>
      <c r="G5" s="14"/>
    </row>
    <row r="6" spans="1:15" ht="12.9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95" customHeight="1">
      <c r="A7" s="24" t="s">
        <v>78</v>
      </c>
      <c r="B7" s="25"/>
      <c r="C7" s="26" t="s">
        <v>79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26"/>
      <c r="D8" s="226"/>
      <c r="E8" s="227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26">
        <f>Projektant</f>
        <v>0</v>
      </c>
      <c r="D9" s="226"/>
      <c r="E9" s="227"/>
      <c r="F9" s="13"/>
      <c r="G9" s="34"/>
      <c r="H9" s="35"/>
    </row>
    <row r="10" spans="1:8" ht="12.75">
      <c r="A10" s="29" t="s">
        <v>15</v>
      </c>
      <c r="B10" s="13"/>
      <c r="C10" s="226"/>
      <c r="D10" s="226"/>
      <c r="E10" s="226"/>
      <c r="F10" s="36"/>
      <c r="G10" s="37"/>
      <c r="H10" s="38"/>
    </row>
    <row r="11" spans="1:57" ht="13.5" customHeight="1">
      <c r="A11" s="29" t="s">
        <v>16</v>
      </c>
      <c r="B11" s="13"/>
      <c r="C11" s="226"/>
      <c r="D11" s="226"/>
      <c r="E11" s="226"/>
      <c r="F11" s="39" t="s">
        <v>17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28"/>
      <c r="D12" s="228"/>
      <c r="E12" s="228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95" customHeight="1">
      <c r="A15" s="54"/>
      <c r="B15" s="55" t="s">
        <v>23</v>
      </c>
      <c r="C15" s="56">
        <f>HSV</f>
        <v>0</v>
      </c>
      <c r="D15" s="57" t="str">
        <f>Rekapitulace!A29</f>
        <v>Ztížené výrobní podmínky</v>
      </c>
      <c r="E15" s="58"/>
      <c r="F15" s="59"/>
      <c r="G15" s="56">
        <f>Rekapitulace!I29</f>
        <v>0</v>
      </c>
    </row>
    <row r="16" spans="1:7" ht="15.95" customHeight="1">
      <c r="A16" s="54" t="s">
        <v>24</v>
      </c>
      <c r="B16" s="55" t="s">
        <v>25</v>
      </c>
      <c r="C16" s="56">
        <f>PSV</f>
        <v>0</v>
      </c>
      <c r="D16" s="9" t="str">
        <f>Rekapitulace!A30</f>
        <v>Oborová přirážka</v>
      </c>
      <c r="E16" s="60"/>
      <c r="F16" s="61"/>
      <c r="G16" s="56">
        <f>Rekapitulace!I30</f>
        <v>0</v>
      </c>
    </row>
    <row r="17" spans="1:7" ht="15.95" customHeight="1">
      <c r="A17" s="54" t="s">
        <v>26</v>
      </c>
      <c r="B17" s="55" t="s">
        <v>27</v>
      </c>
      <c r="C17" s="56">
        <f>Mont</f>
        <v>0</v>
      </c>
      <c r="D17" s="9" t="str">
        <f>Rekapitulace!A31</f>
        <v>Přesun stavebních kapacit</v>
      </c>
      <c r="E17" s="60"/>
      <c r="F17" s="61"/>
      <c r="G17" s="56">
        <f>Rekapitulace!I31</f>
        <v>0</v>
      </c>
    </row>
    <row r="18" spans="1:7" ht="15.95" customHeight="1">
      <c r="A18" s="62" t="s">
        <v>28</v>
      </c>
      <c r="B18" s="63" t="s">
        <v>29</v>
      </c>
      <c r="C18" s="56">
        <f>Dodavka</f>
        <v>0</v>
      </c>
      <c r="D18" s="9" t="str">
        <f>Rekapitulace!A32</f>
        <v>Mimostaveništní doprava</v>
      </c>
      <c r="E18" s="60"/>
      <c r="F18" s="61"/>
      <c r="G18" s="56">
        <f>Rekapitulace!I32</f>
        <v>0</v>
      </c>
    </row>
    <row r="19" spans="1:7" ht="15.95" customHeight="1">
      <c r="A19" s="64" t="s">
        <v>30</v>
      </c>
      <c r="B19" s="55"/>
      <c r="C19" s="56">
        <f>SUM(C15:C18)</f>
        <v>0</v>
      </c>
      <c r="D19" s="9" t="str">
        <f>Rekapitulace!A33</f>
        <v>Zařízení staveniště</v>
      </c>
      <c r="E19" s="60"/>
      <c r="F19" s="61"/>
      <c r="G19" s="56">
        <f>Rekapitulace!I33</f>
        <v>0</v>
      </c>
    </row>
    <row r="20" spans="1:7" ht="15.95" customHeight="1">
      <c r="A20" s="64"/>
      <c r="B20" s="55"/>
      <c r="C20" s="56"/>
      <c r="D20" s="9" t="str">
        <f>Rekapitulace!A34</f>
        <v>Provoz investora</v>
      </c>
      <c r="E20" s="60"/>
      <c r="F20" s="61"/>
      <c r="G20" s="56">
        <f>Rekapitulace!I34</f>
        <v>0</v>
      </c>
    </row>
    <row r="21" spans="1:7" ht="15.95" customHeight="1">
      <c r="A21" s="64" t="s">
        <v>31</v>
      </c>
      <c r="B21" s="55"/>
      <c r="C21" s="56">
        <f>HZS</f>
        <v>0</v>
      </c>
      <c r="D21" s="9" t="str">
        <f>Rekapitulace!A35</f>
        <v>Kompletační činnost (IČD)</v>
      </c>
      <c r="E21" s="60"/>
      <c r="F21" s="61"/>
      <c r="G21" s="56">
        <f>Rekapitulace!I35</f>
        <v>0</v>
      </c>
    </row>
    <row r="22" spans="1:7" ht="15.9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95" customHeight="1" thickBot="1">
      <c r="A23" s="229" t="s">
        <v>34</v>
      </c>
      <c r="B23" s="230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231">
        <f>C23-F32</f>
        <v>0</v>
      </c>
      <c r="G30" s="232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231">
        <f>ROUND(PRODUCT(F30,C31/100),0)</f>
        <v>0</v>
      </c>
      <c r="G31" s="232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31">
        <v>0</v>
      </c>
      <c r="G32" s="232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31">
        <f>ROUND(PRODUCT(F32,C33/100),0)</f>
        <v>0</v>
      </c>
      <c r="G33" s="232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33">
        <f>ROUND(SUM(F30:F33),0)</f>
        <v>0</v>
      </c>
      <c r="G34" s="234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25"/>
      <c r="C37" s="225"/>
      <c r="D37" s="225"/>
      <c r="E37" s="225"/>
      <c r="F37" s="225"/>
      <c r="G37" s="225"/>
      <c r="H37" t="s">
        <v>6</v>
      </c>
    </row>
    <row r="38" spans="1:8" ht="12.75" customHeight="1">
      <c r="A38" s="96"/>
      <c r="B38" s="225"/>
      <c r="C38" s="225"/>
      <c r="D38" s="225"/>
      <c r="E38" s="225"/>
      <c r="F38" s="225"/>
      <c r="G38" s="225"/>
      <c r="H38" t="s">
        <v>6</v>
      </c>
    </row>
    <row r="39" spans="1:8" ht="12.75">
      <c r="A39" s="96"/>
      <c r="B39" s="225"/>
      <c r="C39" s="225"/>
      <c r="D39" s="225"/>
      <c r="E39" s="225"/>
      <c r="F39" s="225"/>
      <c r="G39" s="225"/>
      <c r="H39" t="s">
        <v>6</v>
      </c>
    </row>
    <row r="40" spans="1:8" ht="12.75">
      <c r="A40" s="96"/>
      <c r="B40" s="225"/>
      <c r="C40" s="225"/>
      <c r="D40" s="225"/>
      <c r="E40" s="225"/>
      <c r="F40" s="225"/>
      <c r="G40" s="225"/>
      <c r="H40" t="s">
        <v>6</v>
      </c>
    </row>
    <row r="41" spans="1:8" ht="12.75">
      <c r="A41" s="96"/>
      <c r="B41" s="225"/>
      <c r="C41" s="225"/>
      <c r="D41" s="225"/>
      <c r="E41" s="225"/>
      <c r="F41" s="225"/>
      <c r="G41" s="225"/>
      <c r="H41" t="s">
        <v>6</v>
      </c>
    </row>
    <row r="42" spans="1:8" ht="12.75">
      <c r="A42" s="96"/>
      <c r="B42" s="225"/>
      <c r="C42" s="225"/>
      <c r="D42" s="225"/>
      <c r="E42" s="225"/>
      <c r="F42" s="225"/>
      <c r="G42" s="225"/>
      <c r="H42" t="s">
        <v>6</v>
      </c>
    </row>
    <row r="43" spans="1:8" ht="12.75">
      <c r="A43" s="96"/>
      <c r="B43" s="225"/>
      <c r="C43" s="225"/>
      <c r="D43" s="225"/>
      <c r="E43" s="225"/>
      <c r="F43" s="225"/>
      <c r="G43" s="225"/>
      <c r="H43" t="s">
        <v>6</v>
      </c>
    </row>
    <row r="44" spans="1:8" ht="12.75">
      <c r="A44" s="96"/>
      <c r="B44" s="225"/>
      <c r="C44" s="225"/>
      <c r="D44" s="225"/>
      <c r="E44" s="225"/>
      <c r="F44" s="225"/>
      <c r="G44" s="225"/>
      <c r="H44" t="s">
        <v>6</v>
      </c>
    </row>
    <row r="45" spans="1:8" ht="0.75" customHeight="1">
      <c r="A45" s="96"/>
      <c r="B45" s="225"/>
      <c r="C45" s="225"/>
      <c r="D45" s="225"/>
      <c r="E45" s="225"/>
      <c r="F45" s="225"/>
      <c r="G45" s="225"/>
      <c r="H45" t="s">
        <v>6</v>
      </c>
    </row>
    <row r="46" spans="2:7" ht="12.75">
      <c r="B46" s="224"/>
      <c r="C46" s="224"/>
      <c r="D46" s="224"/>
      <c r="E46" s="224"/>
      <c r="F46" s="224"/>
      <c r="G46" s="224"/>
    </row>
    <row r="47" spans="2:7" ht="12.75">
      <c r="B47" s="224"/>
      <c r="C47" s="224"/>
      <c r="D47" s="224"/>
      <c r="E47" s="224"/>
      <c r="F47" s="224"/>
      <c r="G47" s="224"/>
    </row>
    <row r="48" spans="2:7" ht="12.75">
      <c r="B48" s="224"/>
      <c r="C48" s="224"/>
      <c r="D48" s="224"/>
      <c r="E48" s="224"/>
      <c r="F48" s="224"/>
      <c r="G48" s="224"/>
    </row>
    <row r="49" spans="2:7" ht="12.75">
      <c r="B49" s="224"/>
      <c r="C49" s="224"/>
      <c r="D49" s="224"/>
      <c r="E49" s="224"/>
      <c r="F49" s="224"/>
      <c r="G49" s="224"/>
    </row>
    <row r="50" spans="2:7" ht="12.75">
      <c r="B50" s="224"/>
      <c r="C50" s="224"/>
      <c r="D50" s="224"/>
      <c r="E50" s="224"/>
      <c r="F50" s="224"/>
      <c r="G50" s="224"/>
    </row>
    <row r="51" spans="2:7" ht="12.75">
      <c r="B51" s="224"/>
      <c r="C51" s="224"/>
      <c r="D51" s="224"/>
      <c r="E51" s="224"/>
      <c r="F51" s="224"/>
      <c r="G51" s="224"/>
    </row>
    <row r="52" spans="2:7" ht="12.75">
      <c r="B52" s="224"/>
      <c r="C52" s="224"/>
      <c r="D52" s="224"/>
      <c r="E52" s="224"/>
      <c r="F52" s="224"/>
      <c r="G52" s="224"/>
    </row>
    <row r="53" spans="2:7" ht="12.75">
      <c r="B53" s="224"/>
      <c r="C53" s="224"/>
      <c r="D53" s="224"/>
      <c r="E53" s="224"/>
      <c r="F53" s="224"/>
      <c r="G53" s="224"/>
    </row>
    <row r="54" spans="2:7" ht="12.75">
      <c r="B54" s="224"/>
      <c r="C54" s="224"/>
      <c r="D54" s="224"/>
      <c r="E54" s="224"/>
      <c r="F54" s="224"/>
      <c r="G54" s="224"/>
    </row>
    <row r="55" spans="2:7" ht="12.75">
      <c r="B55" s="224"/>
      <c r="C55" s="224"/>
      <c r="D55" s="224"/>
      <c r="E55" s="224"/>
      <c r="F55" s="224"/>
      <c r="G55" s="224"/>
    </row>
  </sheetData>
  <mergeCells count="22"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  <mergeCell ref="B47:G47"/>
    <mergeCell ref="B48:G48"/>
    <mergeCell ref="B37:G45"/>
    <mergeCell ref="B53:G53"/>
    <mergeCell ref="C9:E9"/>
    <mergeCell ref="C11:E11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8"/>
  <sheetViews>
    <sheetView workbookViewId="0" topLeftCell="A1">
      <selection activeCell="E18" sqref="E1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37" t="s">
        <v>49</v>
      </c>
      <c r="B1" s="238"/>
      <c r="C1" s="97" t="str">
        <f>CONCATENATE(cislostavby," ",nazevstavby)</f>
        <v>NA90130052 HZS Nový Jičín</v>
      </c>
      <c r="D1" s="98"/>
      <c r="E1" s="99"/>
      <c r="F1" s="98"/>
      <c r="G1" s="100" t="s">
        <v>50</v>
      </c>
      <c r="H1" s="101" t="s">
        <v>80</v>
      </c>
      <c r="I1" s="102"/>
    </row>
    <row r="2" spans="1:9" ht="13.5" thickBot="1">
      <c r="A2" s="239" t="s">
        <v>51</v>
      </c>
      <c r="B2" s="240"/>
      <c r="C2" s="103" t="str">
        <f>CONCATENATE(cisloobjektu," ",nazevobjektu)</f>
        <v>01 Oprava vrat a zpevněné plochy</v>
      </c>
      <c r="D2" s="104"/>
      <c r="E2" s="105"/>
      <c r="F2" s="104"/>
      <c r="G2" s="241" t="s">
        <v>81</v>
      </c>
      <c r="H2" s="242"/>
      <c r="I2" s="243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194" t="str">
        <f>Položky!B7</f>
        <v>1</v>
      </c>
      <c r="B7" s="115" t="str">
        <f>Položky!C7</f>
        <v>Zemní práce</v>
      </c>
      <c r="C7" s="66"/>
      <c r="D7" s="116"/>
      <c r="E7" s="195">
        <f>Položky!BA13</f>
        <v>0</v>
      </c>
      <c r="F7" s="196">
        <f>Položky!BB13</f>
        <v>0</v>
      </c>
      <c r="G7" s="196">
        <f>Položky!BC13</f>
        <v>0</v>
      </c>
      <c r="H7" s="196">
        <f>Položky!BD13</f>
        <v>0</v>
      </c>
      <c r="I7" s="197">
        <f>Položky!BE13</f>
        <v>0</v>
      </c>
    </row>
    <row r="8" spans="1:9" s="35" customFormat="1" ht="12.75">
      <c r="A8" s="194" t="str">
        <f>Položky!B14</f>
        <v>2</v>
      </c>
      <c r="B8" s="115" t="str">
        <f>Položky!C14</f>
        <v>Základy a zvláštní zakládání</v>
      </c>
      <c r="C8" s="66"/>
      <c r="D8" s="116"/>
      <c r="E8" s="195">
        <f>Položky!BA18</f>
        <v>0</v>
      </c>
      <c r="F8" s="196">
        <f>Položky!BB18</f>
        <v>0</v>
      </c>
      <c r="G8" s="196">
        <f>Položky!BC18</f>
        <v>0</v>
      </c>
      <c r="H8" s="196">
        <f>Položky!BD18</f>
        <v>0</v>
      </c>
      <c r="I8" s="197">
        <f>Položky!BE18</f>
        <v>0</v>
      </c>
    </row>
    <row r="9" spans="1:9" s="35" customFormat="1" ht="12.75">
      <c r="A9" s="194" t="str">
        <f>Položky!B19</f>
        <v>3</v>
      </c>
      <c r="B9" s="115" t="str">
        <f>Položky!C19</f>
        <v>Svislé a kompletní konstrukce</v>
      </c>
      <c r="C9" s="66"/>
      <c r="D9" s="116"/>
      <c r="E9" s="195">
        <f>Položky!G26</f>
        <v>0</v>
      </c>
      <c r="F9" s="196">
        <f>Položky!BB26</f>
        <v>0</v>
      </c>
      <c r="G9" s="196">
        <f>Položky!BC26</f>
        <v>0</v>
      </c>
      <c r="H9" s="196">
        <f>Položky!BD26</f>
        <v>0</v>
      </c>
      <c r="I9" s="197">
        <f>Položky!BE26</f>
        <v>0</v>
      </c>
    </row>
    <row r="10" spans="1:9" s="35" customFormat="1" ht="12.75">
      <c r="A10" s="194" t="str">
        <f>Položky!B27</f>
        <v>5</v>
      </c>
      <c r="B10" s="115" t="str">
        <f>Položky!C27</f>
        <v>Komunikace</v>
      </c>
      <c r="C10" s="66"/>
      <c r="D10" s="116"/>
      <c r="E10" s="195">
        <f>Položky!G42</f>
        <v>0</v>
      </c>
      <c r="F10" s="196">
        <f>Položky!BB42</f>
        <v>0</v>
      </c>
      <c r="G10" s="196">
        <f>Položky!BC42</f>
        <v>0</v>
      </c>
      <c r="H10" s="196">
        <f>Položky!BD42</f>
        <v>0</v>
      </c>
      <c r="I10" s="197">
        <f>Položky!BE42</f>
        <v>0</v>
      </c>
    </row>
    <row r="11" spans="1:9" s="35" customFormat="1" ht="12.75">
      <c r="A11" s="194" t="str">
        <f>Položky!B43</f>
        <v>61</v>
      </c>
      <c r="B11" s="115" t="str">
        <f>Položky!C43</f>
        <v>Upravy povrchů vnitřní</v>
      </c>
      <c r="C11" s="66"/>
      <c r="D11" s="116"/>
      <c r="E11" s="195">
        <f>Položky!BA48</f>
        <v>0</v>
      </c>
      <c r="F11" s="196">
        <f>Položky!BB48</f>
        <v>0</v>
      </c>
      <c r="G11" s="196">
        <f>Položky!BC48</f>
        <v>0</v>
      </c>
      <c r="H11" s="196">
        <f>Položky!BD48</f>
        <v>0</v>
      </c>
      <c r="I11" s="197">
        <f>Položky!BE48</f>
        <v>0</v>
      </c>
    </row>
    <row r="12" spans="1:9" s="35" customFormat="1" ht="12.75">
      <c r="A12" s="194" t="s">
        <v>240</v>
      </c>
      <c r="B12" s="115" t="str">
        <f>Položky!C49</f>
        <v>Upravy povrchů vnější</v>
      </c>
      <c r="C12" s="66"/>
      <c r="D12" s="116"/>
      <c r="E12" s="195">
        <v>0</v>
      </c>
      <c r="F12" s="196"/>
      <c r="G12" s="196"/>
      <c r="H12" s="196"/>
      <c r="I12" s="197"/>
    </row>
    <row r="13" spans="1:9" s="35" customFormat="1" ht="12.75">
      <c r="A13" s="194" t="str">
        <f>Položky!B52</f>
        <v>63</v>
      </c>
      <c r="B13" s="115" t="str">
        <f>Položky!C52</f>
        <v>Podlahy a podlahové konstrukce</v>
      </c>
      <c r="C13" s="66"/>
      <c r="D13" s="116"/>
      <c r="E13" s="195">
        <f>Položky!BA56</f>
        <v>0</v>
      </c>
      <c r="F13" s="196">
        <f>Položky!BB56</f>
        <v>0</v>
      </c>
      <c r="G13" s="196">
        <f>Položky!BC56</f>
        <v>0</v>
      </c>
      <c r="H13" s="196">
        <f>Položky!BD56</f>
        <v>0</v>
      </c>
      <c r="I13" s="197">
        <f>Položky!BE56</f>
        <v>0</v>
      </c>
    </row>
    <row r="14" spans="1:9" s="35" customFormat="1" ht="12.75">
      <c r="A14" s="194" t="str">
        <f>Položky!B57</f>
        <v>64</v>
      </c>
      <c r="B14" s="115" t="str">
        <f>Položky!C57</f>
        <v>Výplně otvorů</v>
      </c>
      <c r="C14" s="66"/>
      <c r="D14" s="116"/>
      <c r="E14" s="195">
        <f>Položky!BA59</f>
        <v>0</v>
      </c>
      <c r="F14" s="196">
        <f>Položky!BB59</f>
        <v>0</v>
      </c>
      <c r="G14" s="196">
        <f>Položky!BC59</f>
        <v>0</v>
      </c>
      <c r="H14" s="196">
        <f>Položky!BD59</f>
        <v>0</v>
      </c>
      <c r="I14" s="197">
        <f>Položky!BE59</f>
        <v>0</v>
      </c>
    </row>
    <row r="15" spans="1:9" s="35" customFormat="1" ht="12.75">
      <c r="A15" s="194" t="str">
        <f>Položky!B60</f>
        <v>94</v>
      </c>
      <c r="B15" s="115" t="str">
        <f>Položky!C60</f>
        <v>Lešení a stavební výtahy</v>
      </c>
      <c r="C15" s="66"/>
      <c r="D15" s="116"/>
      <c r="E15" s="195">
        <f>Položky!BA62</f>
        <v>0</v>
      </c>
      <c r="F15" s="196">
        <f>Položky!BB62</f>
        <v>0</v>
      </c>
      <c r="G15" s="196">
        <f>Položky!BC62</f>
        <v>0</v>
      </c>
      <c r="H15" s="196">
        <f>Položky!BD62</f>
        <v>0</v>
      </c>
      <c r="I15" s="197">
        <f>Položky!BE62</f>
        <v>0</v>
      </c>
    </row>
    <row r="16" spans="1:9" s="35" customFormat="1" ht="12.75">
      <c r="A16" s="194" t="str">
        <f>Položky!B63</f>
        <v>96</v>
      </c>
      <c r="B16" s="115" t="str">
        <f>Položky!C63</f>
        <v>Bourání konstrukcí</v>
      </c>
      <c r="C16" s="66"/>
      <c r="D16" s="116"/>
      <c r="E16" s="195">
        <f>Položky!BA72</f>
        <v>0</v>
      </c>
      <c r="F16" s="196">
        <f>Položky!BB72</f>
        <v>0</v>
      </c>
      <c r="G16" s="196">
        <f>Položky!BC72</f>
        <v>0</v>
      </c>
      <c r="H16" s="196">
        <f>Položky!BD72</f>
        <v>0</v>
      </c>
      <c r="I16" s="197">
        <f>Položky!BE72</f>
        <v>0</v>
      </c>
    </row>
    <row r="17" spans="1:9" s="35" customFormat="1" ht="12.75">
      <c r="A17" s="194" t="str">
        <f>Položky!B73</f>
        <v>99</v>
      </c>
      <c r="B17" s="115" t="str">
        <f>Položky!C73</f>
        <v>Staveništní přesun hmot</v>
      </c>
      <c r="C17" s="66"/>
      <c r="D17" s="116"/>
      <c r="E17" s="195">
        <f>Položky!BA75</f>
        <v>0</v>
      </c>
      <c r="F17" s="196">
        <f>Položky!BB75</f>
        <v>0</v>
      </c>
      <c r="G17" s="196">
        <f>Položky!BC75</f>
        <v>0</v>
      </c>
      <c r="H17" s="196">
        <f>Položky!BD75</f>
        <v>0</v>
      </c>
      <c r="I17" s="197">
        <f>Položky!BE75</f>
        <v>0</v>
      </c>
    </row>
    <row r="18" spans="1:9" s="35" customFormat="1" ht="12.75">
      <c r="A18" s="194" t="str">
        <f>Položky!B76</f>
        <v>739</v>
      </c>
      <c r="B18" s="115" t="str">
        <f>Položky!C76</f>
        <v>Ústřední topení ZTB</v>
      </c>
      <c r="C18" s="66"/>
      <c r="D18" s="116"/>
      <c r="E18" s="195">
        <f>Položky!BA78</f>
        <v>0</v>
      </c>
      <c r="F18" s="196">
        <f>Položky!BB78</f>
        <v>0</v>
      </c>
      <c r="G18" s="196">
        <f>Položky!BC78</f>
        <v>0</v>
      </c>
      <c r="H18" s="196">
        <f>Položky!BD78</f>
        <v>0</v>
      </c>
      <c r="I18" s="197">
        <f>Položky!BE78</f>
        <v>0</v>
      </c>
    </row>
    <row r="19" spans="1:9" s="35" customFormat="1" ht="12.75">
      <c r="A19" s="194" t="str">
        <f>Položky!B79</f>
        <v>764</v>
      </c>
      <c r="B19" s="115" t="str">
        <f>Položky!C79</f>
        <v>Konstrukce klempířské</v>
      </c>
      <c r="C19" s="66"/>
      <c r="D19" s="116"/>
      <c r="E19" s="195">
        <f>Položky!BA82</f>
        <v>0</v>
      </c>
      <c r="F19" s="196">
        <f>Položky!BB82</f>
        <v>0</v>
      </c>
      <c r="G19" s="196">
        <f>Položky!BC82</f>
        <v>0</v>
      </c>
      <c r="H19" s="196">
        <f>Položky!BD82</f>
        <v>0</v>
      </c>
      <c r="I19" s="197">
        <f>Položky!BE82</f>
        <v>0</v>
      </c>
    </row>
    <row r="20" spans="1:9" s="35" customFormat="1" ht="12.75">
      <c r="A20" s="194" t="str">
        <f>Položky!B83</f>
        <v>767</v>
      </c>
      <c r="B20" s="115" t="str">
        <f>Položky!C83</f>
        <v>Konstrukce zámečnické</v>
      </c>
      <c r="C20" s="66"/>
      <c r="D20" s="116"/>
      <c r="E20" s="195">
        <f>Položky!BA87</f>
        <v>0</v>
      </c>
      <c r="F20" s="196">
        <f>Položky!BB87</f>
        <v>0</v>
      </c>
      <c r="G20" s="196">
        <f>Položky!BC87</f>
        <v>0</v>
      </c>
      <c r="H20" s="196">
        <f>Položky!BD87</f>
        <v>0</v>
      </c>
      <c r="I20" s="197">
        <f>Položky!BE87</f>
        <v>0</v>
      </c>
    </row>
    <row r="21" spans="1:9" s="35" customFormat="1" ht="12.75">
      <c r="A21" s="194" t="str">
        <f>Položky!B88</f>
        <v>784</v>
      </c>
      <c r="B21" s="115" t="str">
        <f>Položky!C88</f>
        <v>Malby</v>
      </c>
      <c r="C21" s="66"/>
      <c r="D21" s="116"/>
      <c r="E21" s="195">
        <f>Položky!BA90</f>
        <v>0</v>
      </c>
      <c r="F21" s="196">
        <f>Položky!BB90</f>
        <v>0</v>
      </c>
      <c r="G21" s="196">
        <f>Položky!BC90</f>
        <v>0</v>
      </c>
      <c r="H21" s="196">
        <f>Položky!BD90</f>
        <v>0</v>
      </c>
      <c r="I21" s="197">
        <f>Položky!BE90</f>
        <v>0</v>
      </c>
    </row>
    <row r="22" spans="1:9" s="35" customFormat="1" ht="12.75">
      <c r="A22" s="194" t="str">
        <f>Položky!B91</f>
        <v>M21</v>
      </c>
      <c r="B22" s="115" t="str">
        <f>Položky!C91</f>
        <v>Elektromontáže</v>
      </c>
      <c r="C22" s="66"/>
      <c r="D22" s="116"/>
      <c r="E22" s="195">
        <f>Položky!BA97</f>
        <v>0</v>
      </c>
      <c r="F22" s="196">
        <f>Položky!BB97</f>
        <v>0</v>
      </c>
      <c r="G22" s="196">
        <f>Položky!BC97</f>
        <v>0</v>
      </c>
      <c r="H22" s="196">
        <f>Položky!G97</f>
        <v>0</v>
      </c>
      <c r="I22" s="197">
        <f>Položky!BE97</f>
        <v>0</v>
      </c>
    </row>
    <row r="23" spans="1:9" s="35" customFormat="1" ht="13.5" thickBot="1">
      <c r="A23" s="194" t="str">
        <f>Položky!B98</f>
        <v>D96</v>
      </c>
      <c r="B23" s="115" t="str">
        <f>Položky!C98</f>
        <v>Přesuny suti a vybouraných hmot</v>
      </c>
      <c r="C23" s="66"/>
      <c r="D23" s="116"/>
      <c r="E23" s="195">
        <f>Položky!BA104</f>
        <v>0</v>
      </c>
      <c r="F23" s="196">
        <f>Položky!BB104</f>
        <v>0</v>
      </c>
      <c r="G23" s="196">
        <f>Položky!BC104</f>
        <v>0</v>
      </c>
      <c r="H23" s="196">
        <f>Položky!BD104</f>
        <v>0</v>
      </c>
      <c r="I23" s="197">
        <f>Položky!BE104</f>
        <v>0</v>
      </c>
    </row>
    <row r="24" spans="1:9" s="123" customFormat="1" ht="13.5" thickBot="1">
      <c r="A24" s="117"/>
      <c r="B24" s="118" t="s">
        <v>58</v>
      </c>
      <c r="C24" s="118"/>
      <c r="D24" s="119"/>
      <c r="E24" s="120">
        <f>SUM(E7:E23)</f>
        <v>0</v>
      </c>
      <c r="F24" s="121">
        <f>SUM(F7:F23)</f>
        <v>0</v>
      </c>
      <c r="G24" s="121">
        <f>SUM(G7:G23)</f>
        <v>0</v>
      </c>
      <c r="H24" s="121">
        <f>SUM(H7:H23)</f>
        <v>0</v>
      </c>
      <c r="I24" s="122">
        <f>SUM(I7:I23)</f>
        <v>0</v>
      </c>
    </row>
    <row r="25" spans="1:9" ht="12.75">
      <c r="A25" s="66"/>
      <c r="B25" s="66"/>
      <c r="C25" s="66"/>
      <c r="D25" s="66"/>
      <c r="E25" s="66"/>
      <c r="F25" s="66"/>
      <c r="G25" s="66"/>
      <c r="H25" s="66"/>
      <c r="I25" s="66"/>
    </row>
    <row r="26" spans="1:57" ht="19.5" customHeight="1">
      <c r="A26" s="107" t="s">
        <v>59</v>
      </c>
      <c r="B26" s="107"/>
      <c r="C26" s="107"/>
      <c r="D26" s="107"/>
      <c r="E26" s="107"/>
      <c r="F26" s="107"/>
      <c r="G26" s="124"/>
      <c r="H26" s="107"/>
      <c r="I26" s="107"/>
      <c r="BA26" s="41"/>
      <c r="BB26" s="41"/>
      <c r="BC26" s="41"/>
      <c r="BD26" s="41"/>
      <c r="BE26" s="41"/>
    </row>
    <row r="27" spans="1:9" ht="13.5" thickBot="1">
      <c r="A27" s="77"/>
      <c r="B27" s="77"/>
      <c r="C27" s="77"/>
      <c r="D27" s="77"/>
      <c r="E27" s="77"/>
      <c r="F27" s="77"/>
      <c r="G27" s="77"/>
      <c r="H27" s="77"/>
      <c r="I27" s="77"/>
    </row>
    <row r="28" spans="1:9" ht="12.75">
      <c r="A28" s="71" t="s">
        <v>60</v>
      </c>
      <c r="B28" s="72"/>
      <c r="C28" s="72"/>
      <c r="D28" s="125"/>
      <c r="E28" s="126" t="s">
        <v>61</v>
      </c>
      <c r="F28" s="127" t="s">
        <v>62</v>
      </c>
      <c r="G28" s="128" t="s">
        <v>63</v>
      </c>
      <c r="H28" s="129"/>
      <c r="I28" s="130" t="s">
        <v>61</v>
      </c>
    </row>
    <row r="29" spans="1:53" ht="12.75">
      <c r="A29" s="64" t="s">
        <v>228</v>
      </c>
      <c r="B29" s="55"/>
      <c r="C29" s="55"/>
      <c r="D29" s="131"/>
      <c r="E29" s="132">
        <v>0</v>
      </c>
      <c r="F29" s="133">
        <v>0</v>
      </c>
      <c r="G29" s="134">
        <v>0</v>
      </c>
      <c r="H29" s="135"/>
      <c r="I29" s="136">
        <f aca="true" t="shared" si="0" ref="I29:I36">E29+F29*G29/100</f>
        <v>0</v>
      </c>
      <c r="BA29">
        <v>0</v>
      </c>
    </row>
    <row r="30" spans="1:53" ht="12.75">
      <c r="A30" s="64" t="s">
        <v>229</v>
      </c>
      <c r="B30" s="55"/>
      <c r="C30" s="55"/>
      <c r="D30" s="131"/>
      <c r="E30" s="132">
        <v>0</v>
      </c>
      <c r="F30" s="133">
        <v>0</v>
      </c>
      <c r="G30" s="134">
        <v>0</v>
      </c>
      <c r="H30" s="135"/>
      <c r="I30" s="136">
        <f t="shared" si="0"/>
        <v>0</v>
      </c>
      <c r="BA30">
        <v>0</v>
      </c>
    </row>
    <row r="31" spans="1:53" ht="12.75">
      <c r="A31" s="64" t="s">
        <v>230</v>
      </c>
      <c r="B31" s="55"/>
      <c r="C31" s="55"/>
      <c r="D31" s="131"/>
      <c r="E31" s="132">
        <v>0</v>
      </c>
      <c r="F31" s="133">
        <v>0</v>
      </c>
      <c r="G31" s="134">
        <v>0</v>
      </c>
      <c r="H31" s="135"/>
      <c r="I31" s="136">
        <f t="shared" si="0"/>
        <v>0</v>
      </c>
      <c r="BA31">
        <v>0</v>
      </c>
    </row>
    <row r="32" spans="1:53" ht="12.75">
      <c r="A32" s="64" t="s">
        <v>231</v>
      </c>
      <c r="B32" s="55"/>
      <c r="C32" s="55"/>
      <c r="D32" s="131"/>
      <c r="E32" s="132">
        <v>0</v>
      </c>
      <c r="F32" s="133">
        <v>0</v>
      </c>
      <c r="G32" s="134">
        <v>0</v>
      </c>
      <c r="H32" s="135"/>
      <c r="I32" s="136">
        <f t="shared" si="0"/>
        <v>0</v>
      </c>
      <c r="BA32">
        <v>0</v>
      </c>
    </row>
    <row r="33" spans="1:53" ht="12.75">
      <c r="A33" s="64" t="s">
        <v>232</v>
      </c>
      <c r="B33" s="55"/>
      <c r="C33" s="55"/>
      <c r="D33" s="131"/>
      <c r="E33" s="132">
        <v>0</v>
      </c>
      <c r="F33" s="133">
        <v>0</v>
      </c>
      <c r="G33" s="134">
        <v>0</v>
      </c>
      <c r="H33" s="135"/>
      <c r="I33" s="136">
        <f t="shared" si="0"/>
        <v>0</v>
      </c>
      <c r="BA33">
        <v>1</v>
      </c>
    </row>
    <row r="34" spans="1:53" ht="12.75">
      <c r="A34" s="64" t="s">
        <v>233</v>
      </c>
      <c r="B34" s="55"/>
      <c r="C34" s="55"/>
      <c r="D34" s="131"/>
      <c r="E34" s="132">
        <v>0</v>
      </c>
      <c r="F34" s="133">
        <v>0</v>
      </c>
      <c r="G34" s="134">
        <v>0</v>
      </c>
      <c r="H34" s="135"/>
      <c r="I34" s="136">
        <f t="shared" si="0"/>
        <v>0</v>
      </c>
      <c r="BA34">
        <v>1</v>
      </c>
    </row>
    <row r="35" spans="1:53" ht="12.75">
      <c r="A35" s="64" t="s">
        <v>234</v>
      </c>
      <c r="B35" s="55"/>
      <c r="C35" s="55"/>
      <c r="D35" s="131"/>
      <c r="E35" s="132">
        <v>0</v>
      </c>
      <c r="F35" s="133">
        <v>0</v>
      </c>
      <c r="G35" s="134">
        <v>0</v>
      </c>
      <c r="H35" s="135"/>
      <c r="I35" s="136">
        <f t="shared" si="0"/>
        <v>0</v>
      </c>
      <c r="BA35">
        <v>2</v>
      </c>
    </row>
    <row r="36" spans="1:53" ht="12.75">
      <c r="A36" s="64" t="s">
        <v>235</v>
      </c>
      <c r="B36" s="55"/>
      <c r="C36" s="55"/>
      <c r="D36" s="131"/>
      <c r="E36" s="132">
        <v>0</v>
      </c>
      <c r="F36" s="133">
        <v>0</v>
      </c>
      <c r="G36" s="134">
        <v>0</v>
      </c>
      <c r="H36" s="135"/>
      <c r="I36" s="136">
        <f t="shared" si="0"/>
        <v>0</v>
      </c>
      <c r="BA36">
        <v>2</v>
      </c>
    </row>
    <row r="37" spans="1:9" ht="13.5" thickBot="1">
      <c r="A37" s="137"/>
      <c r="B37" s="138" t="s">
        <v>64</v>
      </c>
      <c r="C37" s="139"/>
      <c r="D37" s="140"/>
      <c r="E37" s="141"/>
      <c r="F37" s="142"/>
      <c r="G37" s="142"/>
      <c r="H37" s="235">
        <f>SUM(I29:I36)</f>
        <v>0</v>
      </c>
      <c r="I37" s="236"/>
    </row>
    <row r="39" spans="2:9" ht="12.75">
      <c r="B39" s="123"/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  <row r="88" spans="6:9" ht="12.75">
      <c r="F88" s="143"/>
      <c r="G88" s="144"/>
      <c r="H88" s="144"/>
      <c r="I88" s="145"/>
    </row>
  </sheetData>
  <mergeCells count="4">
    <mergeCell ref="H37:I37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77"/>
  <sheetViews>
    <sheetView showGridLines="0" showZeros="0" workbookViewId="0" topLeftCell="A43">
      <selection activeCell="F108" sqref="F108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8" customWidth="1"/>
    <col min="6" max="6" width="9.875" style="146" customWidth="1"/>
    <col min="7" max="7" width="13.875" style="146" customWidth="1"/>
    <col min="8" max="9" width="9.125" style="146" customWidth="1"/>
    <col min="10" max="10" width="10.125" style="146" bestFit="1" customWidth="1"/>
    <col min="11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44" t="s">
        <v>65</v>
      </c>
      <c r="B1" s="244"/>
      <c r="C1" s="244"/>
      <c r="D1" s="244"/>
      <c r="E1" s="244"/>
      <c r="F1" s="244"/>
      <c r="G1" s="244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37" t="s">
        <v>49</v>
      </c>
      <c r="B3" s="238"/>
      <c r="C3" s="97" t="str">
        <f>CONCATENATE(cislostavby," ",nazevstavby)</f>
        <v>NA90130052 HZS Nový Jičín</v>
      </c>
      <c r="D3" s="151"/>
      <c r="E3" s="152" t="s">
        <v>66</v>
      </c>
      <c r="F3" s="153" t="str">
        <f>Rekapitulace!H1</f>
        <v>01</v>
      </c>
      <c r="G3" s="154"/>
    </row>
    <row r="4" spans="1:7" ht="13.5" thickBot="1">
      <c r="A4" s="245" t="s">
        <v>51</v>
      </c>
      <c r="B4" s="240"/>
      <c r="C4" s="103" t="str">
        <f>CONCATENATE(cisloobjektu," ",nazevobjektu)</f>
        <v>01 Oprava vrat a zpevněné plochy</v>
      </c>
      <c r="D4" s="155"/>
      <c r="E4" s="246" t="str">
        <f>Rekapitulace!G2</f>
        <v>Oprava vrat a zpevněné plochy</v>
      </c>
      <c r="F4" s="247"/>
      <c r="G4" s="248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5" ht="12.75">
      <c r="A7" s="163" t="s">
        <v>74</v>
      </c>
      <c r="B7" s="164" t="s">
        <v>75</v>
      </c>
      <c r="C7" s="165" t="s">
        <v>76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82</v>
      </c>
      <c r="C8" s="173" t="s">
        <v>83</v>
      </c>
      <c r="D8" s="174" t="s">
        <v>84</v>
      </c>
      <c r="E8" s="175">
        <v>4.696</v>
      </c>
      <c r="F8" s="175">
        <v>0</v>
      </c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04" ht="12.75">
      <c r="A9" s="171">
        <v>2</v>
      </c>
      <c r="B9" s="172" t="s">
        <v>85</v>
      </c>
      <c r="C9" s="173" t="s">
        <v>86</v>
      </c>
      <c r="D9" s="174" t="s">
        <v>84</v>
      </c>
      <c r="E9" s="175">
        <v>4.696</v>
      </c>
      <c r="F9" s="175">
        <v>0</v>
      </c>
      <c r="G9" s="176">
        <f>E9*F9</f>
        <v>0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>IF(AZ9=1,G9,0)</f>
        <v>0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7">
        <v>1</v>
      </c>
      <c r="CB9" s="177">
        <v>1</v>
      </c>
      <c r="CZ9" s="146">
        <v>0</v>
      </c>
    </row>
    <row r="10" spans="1:104" ht="12.75">
      <c r="A10" s="171">
        <v>3</v>
      </c>
      <c r="B10" s="172" t="s">
        <v>87</v>
      </c>
      <c r="C10" s="173" t="s">
        <v>88</v>
      </c>
      <c r="D10" s="174" t="s">
        <v>84</v>
      </c>
      <c r="E10" s="175">
        <v>4.696</v>
      </c>
      <c r="F10" s="175">
        <v>0</v>
      </c>
      <c r="G10" s="176">
        <f>E10*F10</f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1</v>
      </c>
      <c r="CZ10" s="146">
        <v>0</v>
      </c>
    </row>
    <row r="11" spans="1:104" ht="12.75">
      <c r="A11" s="171">
        <v>4</v>
      </c>
      <c r="B11" s="172" t="s">
        <v>89</v>
      </c>
      <c r="C11" s="173" t="s">
        <v>90</v>
      </c>
      <c r="D11" s="174" t="s">
        <v>84</v>
      </c>
      <c r="E11" s="175">
        <v>93.92</v>
      </c>
      <c r="F11" s="175">
        <v>0</v>
      </c>
      <c r="G11" s="176">
        <f>E11*F11</f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7">
        <v>1</v>
      </c>
      <c r="CB11" s="177">
        <v>1</v>
      </c>
      <c r="CZ11" s="146">
        <v>0</v>
      </c>
    </row>
    <row r="12" spans="1:104" ht="12.75">
      <c r="A12" s="171">
        <v>5</v>
      </c>
      <c r="B12" s="172" t="s">
        <v>91</v>
      </c>
      <c r="C12" s="173" t="s">
        <v>92</v>
      </c>
      <c r="D12" s="174" t="s">
        <v>84</v>
      </c>
      <c r="E12" s="175">
        <v>4.696</v>
      </c>
      <c r="F12" s="175">
        <v>0</v>
      </c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1</v>
      </c>
      <c r="CZ12" s="146">
        <v>0</v>
      </c>
    </row>
    <row r="13" spans="1:57" ht="12.75">
      <c r="A13" s="178"/>
      <c r="B13" s="179" t="s">
        <v>77</v>
      </c>
      <c r="C13" s="180" t="str">
        <f>CONCATENATE(B7," ",C7)</f>
        <v>1 Zemní práce</v>
      </c>
      <c r="D13" s="181"/>
      <c r="E13" s="182"/>
      <c r="F13" s="183"/>
      <c r="G13" s="184">
        <f>SUM(G7:G12)</f>
        <v>0</v>
      </c>
      <c r="O13" s="170">
        <v>4</v>
      </c>
      <c r="BA13" s="185">
        <f>SUM(BA7:BA12)</f>
        <v>0</v>
      </c>
      <c r="BB13" s="185">
        <f>SUM(BB7:BB12)</f>
        <v>0</v>
      </c>
      <c r="BC13" s="185">
        <f>SUM(BC7:BC12)</f>
        <v>0</v>
      </c>
      <c r="BD13" s="185">
        <f>SUM(BD7:BD12)</f>
        <v>0</v>
      </c>
      <c r="BE13" s="185">
        <f>SUM(BE7:BE12)</f>
        <v>0</v>
      </c>
    </row>
    <row r="14" spans="1:15" ht="12.75">
      <c r="A14" s="163" t="s">
        <v>74</v>
      </c>
      <c r="B14" s="164" t="s">
        <v>93</v>
      </c>
      <c r="C14" s="165" t="s">
        <v>94</v>
      </c>
      <c r="D14" s="166"/>
      <c r="E14" s="167"/>
      <c r="F14" s="167"/>
      <c r="G14" s="168"/>
      <c r="H14" s="169"/>
      <c r="I14" s="169"/>
      <c r="O14" s="170">
        <v>1</v>
      </c>
    </row>
    <row r="15" spans="1:104" ht="12.75">
      <c r="A15" s="171">
        <v>6</v>
      </c>
      <c r="B15" s="172" t="s">
        <v>95</v>
      </c>
      <c r="C15" s="173" t="s">
        <v>96</v>
      </c>
      <c r="D15" s="174" t="s">
        <v>97</v>
      </c>
      <c r="E15" s="175">
        <v>5.6</v>
      </c>
      <c r="F15" s="175">
        <v>0</v>
      </c>
      <c r="G15" s="176">
        <f>E15*F15</f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>IF(AZ15=1,G15,0)</f>
        <v>0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A15" s="177">
        <v>1</v>
      </c>
      <c r="CB15" s="177">
        <v>1</v>
      </c>
      <c r="CZ15" s="146">
        <v>0.03925</v>
      </c>
    </row>
    <row r="16" spans="1:104" ht="12.75">
      <c r="A16" s="171">
        <v>7</v>
      </c>
      <c r="B16" s="172" t="s">
        <v>98</v>
      </c>
      <c r="C16" s="173" t="s">
        <v>99</v>
      </c>
      <c r="D16" s="174" t="s">
        <v>97</v>
      </c>
      <c r="E16" s="175">
        <v>5.6</v>
      </c>
      <c r="F16" s="175">
        <v>0</v>
      </c>
      <c r="G16" s="176">
        <f>E16*F16</f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7">
        <v>1</v>
      </c>
      <c r="CB16" s="177">
        <v>1</v>
      </c>
      <c r="CZ16" s="146">
        <v>0</v>
      </c>
    </row>
    <row r="17" spans="1:104" ht="12.75">
      <c r="A17" s="171">
        <v>8</v>
      </c>
      <c r="B17" s="172" t="s">
        <v>100</v>
      </c>
      <c r="C17" s="173" t="s">
        <v>101</v>
      </c>
      <c r="D17" s="174" t="s">
        <v>84</v>
      </c>
      <c r="E17" s="175">
        <v>4.696</v>
      </c>
      <c r="F17" s="175">
        <v>0</v>
      </c>
      <c r="G17" s="176">
        <f>E17*F17</f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>IF(AZ17=1,G17,0)</f>
        <v>0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7">
        <v>1</v>
      </c>
      <c r="CB17" s="177">
        <v>1</v>
      </c>
      <c r="CZ17" s="146">
        <v>2.44622</v>
      </c>
    </row>
    <row r="18" spans="1:57" ht="12.75">
      <c r="A18" s="178"/>
      <c r="B18" s="179" t="s">
        <v>77</v>
      </c>
      <c r="C18" s="180" t="str">
        <f>CONCATENATE(B14," ",C14)</f>
        <v>2 Základy a zvláštní zakládání</v>
      </c>
      <c r="D18" s="181"/>
      <c r="E18" s="182"/>
      <c r="F18" s="183"/>
      <c r="G18" s="184">
        <f>SUM(G14:G17)</f>
        <v>0</v>
      </c>
      <c r="O18" s="170">
        <v>4</v>
      </c>
      <c r="BA18" s="185">
        <f>SUM(BA14:BA17)</f>
        <v>0</v>
      </c>
      <c r="BB18" s="185">
        <f>SUM(BB14:BB17)</f>
        <v>0</v>
      </c>
      <c r="BC18" s="185">
        <f>SUM(BC14:BC17)</f>
        <v>0</v>
      </c>
      <c r="BD18" s="185">
        <f>SUM(BD14:BD17)</f>
        <v>0</v>
      </c>
      <c r="BE18" s="185">
        <f>SUM(BE14:BE17)</f>
        <v>0</v>
      </c>
    </row>
    <row r="19" spans="1:15" ht="12.75">
      <c r="A19" s="163" t="s">
        <v>74</v>
      </c>
      <c r="B19" s="164" t="s">
        <v>102</v>
      </c>
      <c r="C19" s="165" t="s">
        <v>103</v>
      </c>
      <c r="D19" s="166"/>
      <c r="E19" s="167"/>
      <c r="F19" s="167"/>
      <c r="G19" s="168"/>
      <c r="H19" s="169"/>
      <c r="I19" s="169"/>
      <c r="O19" s="170">
        <v>1</v>
      </c>
    </row>
    <row r="20" spans="1:104" ht="12.75">
      <c r="A20" s="171">
        <v>9</v>
      </c>
      <c r="B20" s="172" t="s">
        <v>104</v>
      </c>
      <c r="C20" s="173" t="s">
        <v>105</v>
      </c>
      <c r="D20" s="174" t="s">
        <v>97</v>
      </c>
      <c r="E20" s="175">
        <v>17</v>
      </c>
      <c r="F20" s="175">
        <v>0</v>
      </c>
      <c r="G20" s="176">
        <f aca="true" t="shared" si="0" ref="G20:G25">E20*F20</f>
        <v>0</v>
      </c>
      <c r="O20" s="170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>IF(AZ20=1,G20,0)</f>
        <v>0</v>
      </c>
      <c r="BB20" s="146">
        <f>IF(AZ20=2,G20,0)</f>
        <v>0</v>
      </c>
      <c r="BC20" s="146">
        <f>IF(AZ20=3,G20,0)</f>
        <v>0</v>
      </c>
      <c r="BD20" s="146">
        <f>IF(AZ20=4,G20,0)</f>
        <v>0</v>
      </c>
      <c r="BE20" s="146">
        <f>IF(AZ20=5,G20,0)</f>
        <v>0</v>
      </c>
      <c r="CA20" s="177">
        <v>1</v>
      </c>
      <c r="CB20" s="177">
        <v>1</v>
      </c>
      <c r="CZ20" s="146">
        <v>0</v>
      </c>
    </row>
    <row r="21" spans="1:104" ht="22.5">
      <c r="A21" s="171">
        <v>10</v>
      </c>
      <c r="B21" s="172" t="s">
        <v>106</v>
      </c>
      <c r="C21" s="173" t="s">
        <v>107</v>
      </c>
      <c r="D21" s="174" t="s">
        <v>108</v>
      </c>
      <c r="E21" s="175">
        <v>0.347</v>
      </c>
      <c r="F21" s="175">
        <v>0</v>
      </c>
      <c r="G21" s="176">
        <f t="shared" si="0"/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</v>
      </c>
      <c r="CB21" s="177">
        <v>1</v>
      </c>
      <c r="CZ21" s="146">
        <v>1.09</v>
      </c>
    </row>
    <row r="22" spans="1:80" ht="22.5">
      <c r="A22" s="171">
        <v>10</v>
      </c>
      <c r="B22" s="172" t="s">
        <v>106</v>
      </c>
      <c r="C22" s="173" t="s">
        <v>244</v>
      </c>
      <c r="D22" s="174" t="s">
        <v>108</v>
      </c>
      <c r="E22" s="175">
        <v>0.2</v>
      </c>
      <c r="F22" s="175">
        <v>0</v>
      </c>
      <c r="G22" s="176">
        <f t="shared" si="0"/>
        <v>0</v>
      </c>
      <c r="O22" s="170"/>
      <c r="CA22" s="177"/>
      <c r="CB22" s="177"/>
    </row>
    <row r="23" spans="1:104" ht="12.75">
      <c r="A23" s="171">
        <v>11</v>
      </c>
      <c r="B23" s="172" t="s">
        <v>109</v>
      </c>
      <c r="C23" s="173" t="s">
        <v>110</v>
      </c>
      <c r="D23" s="174" t="s">
        <v>97</v>
      </c>
      <c r="E23" s="175">
        <v>4</v>
      </c>
      <c r="F23" s="175">
        <v>0</v>
      </c>
      <c r="G23" s="176">
        <f t="shared" si="0"/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1</v>
      </c>
      <c r="CZ23" s="146">
        <v>0.07063</v>
      </c>
    </row>
    <row r="24" spans="1:104" ht="22.5">
      <c r="A24" s="171">
        <v>12</v>
      </c>
      <c r="B24" s="172" t="s">
        <v>111</v>
      </c>
      <c r="C24" s="173" t="s">
        <v>245</v>
      </c>
      <c r="D24" s="174" t="s">
        <v>97</v>
      </c>
      <c r="E24" s="175">
        <v>5.5</v>
      </c>
      <c r="F24" s="175">
        <v>0</v>
      </c>
      <c r="G24" s="176">
        <f t="shared" si="0"/>
        <v>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7">
        <v>1</v>
      </c>
      <c r="CB24" s="177">
        <v>1</v>
      </c>
      <c r="CZ24" s="146">
        <v>0.1619</v>
      </c>
    </row>
    <row r="25" spans="1:104" ht="12.75">
      <c r="A25" s="171">
        <v>13</v>
      </c>
      <c r="B25" s="172" t="s">
        <v>112</v>
      </c>
      <c r="C25" s="173" t="s">
        <v>113</v>
      </c>
      <c r="D25" s="174" t="s">
        <v>84</v>
      </c>
      <c r="E25" s="175">
        <v>2</v>
      </c>
      <c r="F25" s="175">
        <v>0</v>
      </c>
      <c r="G25" s="176">
        <f t="shared" si="0"/>
        <v>0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>IF(AZ25=1,G25,0)</f>
        <v>0</v>
      </c>
      <c r="BB25" s="146">
        <f>IF(AZ25=2,G25,0)</f>
        <v>0</v>
      </c>
      <c r="BC25" s="146">
        <f>IF(AZ25=3,G25,0)</f>
        <v>0</v>
      </c>
      <c r="BD25" s="146">
        <f>IF(AZ25=4,G25,0)</f>
        <v>0</v>
      </c>
      <c r="BE25" s="146">
        <f>IF(AZ25=5,G25,0)</f>
        <v>0</v>
      </c>
      <c r="CA25" s="177">
        <v>1</v>
      </c>
      <c r="CB25" s="177">
        <v>1</v>
      </c>
      <c r="CZ25" s="146">
        <v>2.52981</v>
      </c>
    </row>
    <row r="26" spans="1:57" ht="12.75">
      <c r="A26" s="178"/>
      <c r="B26" s="179" t="s">
        <v>77</v>
      </c>
      <c r="C26" s="180" t="str">
        <f>CONCATENATE(B19," ",C19)</f>
        <v>3 Svislé a kompletní konstrukce</v>
      </c>
      <c r="D26" s="181"/>
      <c r="E26" s="182"/>
      <c r="F26" s="183"/>
      <c r="G26" s="184">
        <f>SUM(G19:G25)</f>
        <v>0</v>
      </c>
      <c r="O26" s="170">
        <v>4</v>
      </c>
      <c r="BA26" s="185">
        <f>SUM(BA19:BA25)</f>
        <v>0</v>
      </c>
      <c r="BB26" s="185">
        <f>SUM(BB19:BB25)</f>
        <v>0</v>
      </c>
      <c r="BC26" s="185">
        <f>SUM(BC19:BC25)</f>
        <v>0</v>
      </c>
      <c r="BD26" s="185">
        <f>SUM(BD19:BD25)</f>
        <v>0</v>
      </c>
      <c r="BE26" s="185">
        <f>SUM(BE19:BE25)</f>
        <v>0</v>
      </c>
    </row>
    <row r="27" spans="1:15" ht="12.75">
      <c r="A27" s="163" t="s">
        <v>74</v>
      </c>
      <c r="B27" s="164" t="s">
        <v>114</v>
      </c>
      <c r="C27" s="165" t="s">
        <v>115</v>
      </c>
      <c r="D27" s="166"/>
      <c r="E27" s="167"/>
      <c r="F27" s="167"/>
      <c r="G27" s="168"/>
      <c r="H27" s="169"/>
      <c r="I27" s="169"/>
      <c r="O27" s="170">
        <v>1</v>
      </c>
    </row>
    <row r="28" spans="1:104" ht="12.75">
      <c r="A28" s="171">
        <v>14</v>
      </c>
      <c r="B28" s="172" t="s">
        <v>116</v>
      </c>
      <c r="C28" s="173" t="s">
        <v>117</v>
      </c>
      <c r="D28" s="174" t="s">
        <v>97</v>
      </c>
      <c r="E28" s="175">
        <v>63</v>
      </c>
      <c r="F28" s="175">
        <v>0</v>
      </c>
      <c r="G28" s="176">
        <f aca="true" t="shared" si="1" ref="G28:G41">E28*F28</f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 aca="true" t="shared" si="2" ref="BA28:BA41">IF(AZ28=1,G28,0)</f>
        <v>0</v>
      </c>
      <c r="BB28" s="146">
        <f aca="true" t="shared" si="3" ref="BB28:BB41">IF(AZ28=2,G28,0)</f>
        <v>0</v>
      </c>
      <c r="BC28" s="146">
        <f aca="true" t="shared" si="4" ref="BC28:BC41">IF(AZ28=3,G28,0)</f>
        <v>0</v>
      </c>
      <c r="BD28" s="146">
        <f aca="true" t="shared" si="5" ref="BD28:BD41">IF(AZ28=4,G28,0)</f>
        <v>0</v>
      </c>
      <c r="BE28" s="146">
        <f aca="true" t="shared" si="6" ref="BE28:BE41">IF(AZ28=5,G28,0)</f>
        <v>0</v>
      </c>
      <c r="CA28" s="177">
        <v>1</v>
      </c>
      <c r="CB28" s="177">
        <v>1</v>
      </c>
      <c r="CZ28" s="146">
        <v>0</v>
      </c>
    </row>
    <row r="29" spans="1:104" ht="12.75">
      <c r="A29" s="171">
        <v>15</v>
      </c>
      <c r="B29" s="172" t="s">
        <v>118</v>
      </c>
      <c r="C29" s="173" t="s">
        <v>119</v>
      </c>
      <c r="D29" s="174" t="s">
        <v>97</v>
      </c>
      <c r="E29" s="175">
        <v>63</v>
      </c>
      <c r="F29" s="175">
        <v>0</v>
      </c>
      <c r="G29" s="176">
        <f t="shared" si="1"/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 t="shared" si="2"/>
        <v>0</v>
      </c>
      <c r="BB29" s="146">
        <f t="shared" si="3"/>
        <v>0</v>
      </c>
      <c r="BC29" s="146">
        <f t="shared" si="4"/>
        <v>0</v>
      </c>
      <c r="BD29" s="146">
        <f t="shared" si="5"/>
        <v>0</v>
      </c>
      <c r="BE29" s="146">
        <f t="shared" si="6"/>
        <v>0</v>
      </c>
      <c r="CA29" s="177">
        <v>1</v>
      </c>
      <c r="CB29" s="177">
        <v>1</v>
      </c>
      <c r="CZ29" s="146">
        <v>0</v>
      </c>
    </row>
    <row r="30" spans="1:104" ht="12.75">
      <c r="A30" s="171">
        <v>16</v>
      </c>
      <c r="B30" s="172" t="s">
        <v>120</v>
      </c>
      <c r="C30" s="173" t="s">
        <v>121</v>
      </c>
      <c r="D30" s="174" t="s">
        <v>122</v>
      </c>
      <c r="E30" s="175">
        <v>26</v>
      </c>
      <c r="F30" s="175">
        <v>0</v>
      </c>
      <c r="G30" s="176">
        <f t="shared" si="1"/>
        <v>0</v>
      </c>
      <c r="O30" s="170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 t="shared" si="2"/>
        <v>0</v>
      </c>
      <c r="BB30" s="146">
        <f t="shared" si="3"/>
        <v>0</v>
      </c>
      <c r="BC30" s="146">
        <f t="shared" si="4"/>
        <v>0</v>
      </c>
      <c r="BD30" s="146">
        <f t="shared" si="5"/>
        <v>0</v>
      </c>
      <c r="BE30" s="146">
        <f t="shared" si="6"/>
        <v>0</v>
      </c>
      <c r="CA30" s="177">
        <v>1</v>
      </c>
      <c r="CB30" s="177">
        <v>1</v>
      </c>
      <c r="CZ30" s="146">
        <v>0</v>
      </c>
    </row>
    <row r="31" spans="1:104" ht="12.75">
      <c r="A31" s="171">
        <v>17</v>
      </c>
      <c r="B31" s="172" t="s">
        <v>123</v>
      </c>
      <c r="C31" s="173" t="s">
        <v>124</v>
      </c>
      <c r="D31" s="174" t="s">
        <v>97</v>
      </c>
      <c r="E31" s="175">
        <v>29.5</v>
      </c>
      <c r="F31" s="175">
        <v>0</v>
      </c>
      <c r="G31" s="176">
        <f t="shared" si="1"/>
        <v>0</v>
      </c>
      <c r="O31" s="170">
        <v>2</v>
      </c>
      <c r="AA31" s="146">
        <v>1</v>
      </c>
      <c r="AB31" s="146">
        <v>0</v>
      </c>
      <c r="AC31" s="146">
        <v>0</v>
      </c>
      <c r="AZ31" s="146">
        <v>1</v>
      </c>
      <c r="BA31" s="146">
        <f t="shared" si="2"/>
        <v>0</v>
      </c>
      <c r="BB31" s="146">
        <f t="shared" si="3"/>
        <v>0</v>
      </c>
      <c r="BC31" s="146">
        <f t="shared" si="4"/>
        <v>0</v>
      </c>
      <c r="BD31" s="146">
        <f t="shared" si="5"/>
        <v>0</v>
      </c>
      <c r="BE31" s="146">
        <f t="shared" si="6"/>
        <v>0</v>
      </c>
      <c r="CA31" s="177">
        <v>1</v>
      </c>
      <c r="CB31" s="177">
        <v>0</v>
      </c>
      <c r="CZ31" s="146">
        <v>0</v>
      </c>
    </row>
    <row r="32" spans="1:104" ht="12.75">
      <c r="A32" s="171">
        <v>18</v>
      </c>
      <c r="B32" s="172" t="s">
        <v>125</v>
      </c>
      <c r="C32" s="173" t="s">
        <v>126</v>
      </c>
      <c r="D32" s="174" t="s">
        <v>97</v>
      </c>
      <c r="E32" s="175">
        <v>71</v>
      </c>
      <c r="F32" s="175">
        <v>0</v>
      </c>
      <c r="G32" s="176">
        <f t="shared" si="1"/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 t="shared" si="2"/>
        <v>0</v>
      </c>
      <c r="BB32" s="146">
        <f t="shared" si="3"/>
        <v>0</v>
      </c>
      <c r="BC32" s="146">
        <f t="shared" si="4"/>
        <v>0</v>
      </c>
      <c r="BD32" s="146">
        <f t="shared" si="5"/>
        <v>0</v>
      </c>
      <c r="BE32" s="146">
        <f t="shared" si="6"/>
        <v>0</v>
      </c>
      <c r="CA32" s="177">
        <v>1</v>
      </c>
      <c r="CB32" s="177">
        <v>1</v>
      </c>
      <c r="CZ32" s="146">
        <v>0.38625</v>
      </c>
    </row>
    <row r="33" spans="1:104" ht="12.75">
      <c r="A33" s="171">
        <v>19</v>
      </c>
      <c r="B33" s="172" t="s">
        <v>127</v>
      </c>
      <c r="C33" s="173" t="s">
        <v>128</v>
      </c>
      <c r="D33" s="174" t="s">
        <v>97</v>
      </c>
      <c r="E33" s="175">
        <v>71</v>
      </c>
      <c r="F33" s="175">
        <v>0</v>
      </c>
      <c r="G33" s="176">
        <f t="shared" si="1"/>
        <v>0</v>
      </c>
      <c r="O33" s="170">
        <v>2</v>
      </c>
      <c r="AA33" s="146">
        <v>1</v>
      </c>
      <c r="AB33" s="146">
        <v>1</v>
      </c>
      <c r="AC33" s="146">
        <v>1</v>
      </c>
      <c r="AZ33" s="146">
        <v>1</v>
      </c>
      <c r="BA33" s="146">
        <f t="shared" si="2"/>
        <v>0</v>
      </c>
      <c r="BB33" s="146">
        <f t="shared" si="3"/>
        <v>0</v>
      </c>
      <c r="BC33" s="146">
        <f t="shared" si="4"/>
        <v>0</v>
      </c>
      <c r="BD33" s="146">
        <f t="shared" si="5"/>
        <v>0</v>
      </c>
      <c r="BE33" s="146">
        <f t="shared" si="6"/>
        <v>0</v>
      </c>
      <c r="CA33" s="177">
        <v>1</v>
      </c>
      <c r="CB33" s="177">
        <v>1</v>
      </c>
      <c r="CZ33" s="146">
        <v>0.31628</v>
      </c>
    </row>
    <row r="34" spans="1:104" ht="12.75">
      <c r="A34" s="171">
        <v>20</v>
      </c>
      <c r="B34" s="172" t="s">
        <v>129</v>
      </c>
      <c r="C34" s="173" t="s">
        <v>130</v>
      </c>
      <c r="D34" s="174" t="s">
        <v>97</v>
      </c>
      <c r="E34" s="175">
        <v>38.5</v>
      </c>
      <c r="F34" s="175">
        <v>0</v>
      </c>
      <c r="G34" s="176">
        <f t="shared" si="1"/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 t="shared" si="2"/>
        <v>0</v>
      </c>
      <c r="BB34" s="146">
        <f t="shared" si="3"/>
        <v>0</v>
      </c>
      <c r="BC34" s="146">
        <f t="shared" si="4"/>
        <v>0</v>
      </c>
      <c r="BD34" s="146">
        <f t="shared" si="5"/>
        <v>0</v>
      </c>
      <c r="BE34" s="146">
        <f t="shared" si="6"/>
        <v>0</v>
      </c>
      <c r="CA34" s="177">
        <v>1</v>
      </c>
      <c r="CB34" s="177">
        <v>1</v>
      </c>
      <c r="CZ34" s="146">
        <v>0.15382</v>
      </c>
    </row>
    <row r="35" spans="1:104" ht="12.75">
      <c r="A35" s="171">
        <v>21</v>
      </c>
      <c r="B35" s="172" t="s">
        <v>131</v>
      </c>
      <c r="C35" s="173" t="s">
        <v>132</v>
      </c>
      <c r="D35" s="174" t="s">
        <v>97</v>
      </c>
      <c r="E35" s="175">
        <v>63</v>
      </c>
      <c r="F35" s="175">
        <v>0</v>
      </c>
      <c r="G35" s="176">
        <f t="shared" si="1"/>
        <v>0</v>
      </c>
      <c r="O35" s="170">
        <v>2</v>
      </c>
      <c r="AA35" s="146">
        <v>1</v>
      </c>
      <c r="AB35" s="146">
        <v>1</v>
      </c>
      <c r="AC35" s="146">
        <v>1</v>
      </c>
      <c r="AZ35" s="146">
        <v>1</v>
      </c>
      <c r="BA35" s="146">
        <f t="shared" si="2"/>
        <v>0</v>
      </c>
      <c r="BB35" s="146">
        <f t="shared" si="3"/>
        <v>0</v>
      </c>
      <c r="BC35" s="146">
        <f t="shared" si="4"/>
        <v>0</v>
      </c>
      <c r="BD35" s="146">
        <f t="shared" si="5"/>
        <v>0</v>
      </c>
      <c r="BE35" s="146">
        <f t="shared" si="6"/>
        <v>0</v>
      </c>
      <c r="CA35" s="177">
        <v>1</v>
      </c>
      <c r="CB35" s="177">
        <v>1</v>
      </c>
      <c r="CZ35" s="146">
        <v>0.0928</v>
      </c>
    </row>
    <row r="36" spans="1:104" ht="22.5">
      <c r="A36" s="171">
        <v>22</v>
      </c>
      <c r="B36" s="172" t="s">
        <v>133</v>
      </c>
      <c r="C36" s="173" t="s">
        <v>246</v>
      </c>
      <c r="D36" s="174" t="s">
        <v>122</v>
      </c>
      <c r="E36" s="175">
        <v>44</v>
      </c>
      <c r="F36" s="175">
        <v>0</v>
      </c>
      <c r="G36" s="176">
        <f t="shared" si="1"/>
        <v>0</v>
      </c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 t="shared" si="2"/>
        <v>0</v>
      </c>
      <c r="BB36" s="146">
        <f t="shared" si="3"/>
        <v>0</v>
      </c>
      <c r="BC36" s="146">
        <f t="shared" si="4"/>
        <v>0</v>
      </c>
      <c r="BD36" s="146">
        <f t="shared" si="5"/>
        <v>0</v>
      </c>
      <c r="BE36" s="146">
        <f t="shared" si="6"/>
        <v>0</v>
      </c>
      <c r="CA36" s="177">
        <v>1</v>
      </c>
      <c r="CB36" s="177">
        <v>1</v>
      </c>
      <c r="CZ36" s="146">
        <v>0.26987</v>
      </c>
    </row>
    <row r="37" spans="1:104" ht="12.75">
      <c r="A37" s="171">
        <v>23</v>
      </c>
      <c r="B37" s="172" t="s">
        <v>134</v>
      </c>
      <c r="C37" s="173" t="s">
        <v>135</v>
      </c>
      <c r="D37" s="174" t="s">
        <v>122</v>
      </c>
      <c r="E37" s="175">
        <v>22.9</v>
      </c>
      <c r="F37" s="175">
        <v>0</v>
      </c>
      <c r="G37" s="176">
        <f t="shared" si="1"/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 t="shared" si="2"/>
        <v>0</v>
      </c>
      <c r="BB37" s="146">
        <f t="shared" si="3"/>
        <v>0</v>
      </c>
      <c r="BC37" s="146">
        <f t="shared" si="4"/>
        <v>0</v>
      </c>
      <c r="BD37" s="146">
        <f t="shared" si="5"/>
        <v>0</v>
      </c>
      <c r="BE37" s="146">
        <f t="shared" si="6"/>
        <v>0</v>
      </c>
      <c r="CA37" s="177">
        <v>1</v>
      </c>
      <c r="CB37" s="177">
        <v>1</v>
      </c>
      <c r="CZ37" s="146">
        <v>0</v>
      </c>
    </row>
    <row r="38" spans="1:80" ht="33.75">
      <c r="A38" s="171">
        <v>24</v>
      </c>
      <c r="B38" s="172"/>
      <c r="C38" s="173" t="s">
        <v>243</v>
      </c>
      <c r="D38" s="174" t="s">
        <v>97</v>
      </c>
      <c r="E38" s="175">
        <v>9</v>
      </c>
      <c r="F38" s="175">
        <v>0</v>
      </c>
      <c r="G38" s="176">
        <f t="shared" si="1"/>
        <v>0</v>
      </c>
      <c r="J38" s="217"/>
      <c r="O38" s="170"/>
      <c r="CA38" s="177"/>
      <c r="CB38" s="177"/>
    </row>
    <row r="39" spans="1:80" ht="12.75">
      <c r="A39" s="171">
        <v>25</v>
      </c>
      <c r="B39" s="172" t="s">
        <v>120</v>
      </c>
      <c r="C39" s="173" t="s">
        <v>247</v>
      </c>
      <c r="D39" s="174" t="s">
        <v>122</v>
      </c>
      <c r="E39" s="175">
        <v>17</v>
      </c>
      <c r="F39" s="175">
        <v>0</v>
      </c>
      <c r="G39" s="176">
        <f t="shared" si="1"/>
        <v>0</v>
      </c>
      <c r="O39" s="170"/>
      <c r="CA39" s="177"/>
      <c r="CB39" s="177"/>
    </row>
    <row r="40" spans="1:80" ht="12.75">
      <c r="A40" s="171">
        <v>26</v>
      </c>
      <c r="B40" s="172" t="s">
        <v>249</v>
      </c>
      <c r="C40" s="173" t="s">
        <v>248</v>
      </c>
      <c r="D40" s="174" t="s">
        <v>122</v>
      </c>
      <c r="E40" s="175">
        <v>17</v>
      </c>
      <c r="F40" s="175">
        <v>0</v>
      </c>
      <c r="G40" s="176">
        <f t="shared" si="1"/>
        <v>0</v>
      </c>
      <c r="O40" s="170"/>
      <c r="CA40" s="177"/>
      <c r="CB40" s="177"/>
    </row>
    <row r="41" spans="1:104" ht="12.75">
      <c r="A41" s="171">
        <v>27</v>
      </c>
      <c r="B41" s="172" t="s">
        <v>136</v>
      </c>
      <c r="C41" s="173" t="s">
        <v>137</v>
      </c>
      <c r="D41" s="174" t="s">
        <v>97</v>
      </c>
      <c r="E41" s="175">
        <v>65</v>
      </c>
      <c r="F41" s="175">
        <v>0</v>
      </c>
      <c r="G41" s="176">
        <f t="shared" si="1"/>
        <v>0</v>
      </c>
      <c r="O41" s="170">
        <v>2</v>
      </c>
      <c r="AA41" s="146">
        <v>3</v>
      </c>
      <c r="AB41" s="146">
        <v>1</v>
      </c>
      <c r="AC41" s="146">
        <v>59245013</v>
      </c>
      <c r="AZ41" s="146">
        <v>1</v>
      </c>
      <c r="BA41" s="146">
        <f t="shared" si="2"/>
        <v>0</v>
      </c>
      <c r="BB41" s="146">
        <f t="shared" si="3"/>
        <v>0</v>
      </c>
      <c r="BC41" s="146">
        <f t="shared" si="4"/>
        <v>0</v>
      </c>
      <c r="BD41" s="146">
        <f t="shared" si="5"/>
        <v>0</v>
      </c>
      <c r="BE41" s="146">
        <f t="shared" si="6"/>
        <v>0</v>
      </c>
      <c r="CA41" s="177">
        <v>3</v>
      </c>
      <c r="CB41" s="177">
        <v>1</v>
      </c>
      <c r="CZ41" s="146">
        <v>0.0928</v>
      </c>
    </row>
    <row r="42" spans="1:57" ht="12.75">
      <c r="A42" s="178"/>
      <c r="B42" s="179" t="s">
        <v>77</v>
      </c>
      <c r="C42" s="180" t="str">
        <f>CONCATENATE(B27," ",C27)</f>
        <v>5 Komunikace</v>
      </c>
      <c r="D42" s="181"/>
      <c r="E42" s="182"/>
      <c r="F42" s="183"/>
      <c r="G42" s="184">
        <f>SUM(G27:G41)</f>
        <v>0</v>
      </c>
      <c r="O42" s="170">
        <v>4</v>
      </c>
      <c r="BA42" s="185">
        <f>SUM(BA27:BA41)</f>
        <v>0</v>
      </c>
      <c r="BB42" s="185">
        <f>SUM(BB27:BB41)</f>
        <v>0</v>
      </c>
      <c r="BC42" s="185">
        <f>SUM(BC27:BC41)</f>
        <v>0</v>
      </c>
      <c r="BD42" s="185">
        <f>SUM(BD27:BD41)</f>
        <v>0</v>
      </c>
      <c r="BE42" s="185">
        <f>SUM(BE27:BE41)</f>
        <v>0</v>
      </c>
    </row>
    <row r="43" spans="1:15" ht="12.75">
      <c r="A43" s="163" t="s">
        <v>74</v>
      </c>
      <c r="B43" s="164" t="s">
        <v>138</v>
      </c>
      <c r="C43" s="165" t="s">
        <v>139</v>
      </c>
      <c r="D43" s="166"/>
      <c r="E43" s="167"/>
      <c r="F43" s="167"/>
      <c r="G43" s="168"/>
      <c r="H43" s="169"/>
      <c r="I43" s="169"/>
      <c r="O43" s="170">
        <v>1</v>
      </c>
    </row>
    <row r="44" spans="1:104" ht="12.75">
      <c r="A44" s="171">
        <v>28</v>
      </c>
      <c r="B44" s="172" t="s">
        <v>140</v>
      </c>
      <c r="C44" s="173" t="s">
        <v>141</v>
      </c>
      <c r="D44" s="174" t="s">
        <v>142</v>
      </c>
      <c r="E44" s="175">
        <v>1</v>
      </c>
      <c r="F44" s="175">
        <v>0</v>
      </c>
      <c r="G44" s="176">
        <f>E44*F44</f>
        <v>0</v>
      </c>
      <c r="O44" s="170">
        <v>2</v>
      </c>
      <c r="AA44" s="146">
        <v>1</v>
      </c>
      <c r="AB44" s="146">
        <v>1</v>
      </c>
      <c r="AC44" s="146">
        <v>1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</v>
      </c>
      <c r="CB44" s="177">
        <v>1</v>
      </c>
      <c r="CZ44" s="146">
        <v>0.03</v>
      </c>
    </row>
    <row r="45" spans="1:104" ht="22.5">
      <c r="A45" s="171">
        <v>29</v>
      </c>
      <c r="B45" s="172" t="s">
        <v>143</v>
      </c>
      <c r="C45" s="173" t="s">
        <v>144</v>
      </c>
      <c r="D45" s="174" t="s">
        <v>97</v>
      </c>
      <c r="E45" s="175">
        <v>20.7</v>
      </c>
      <c r="F45" s="175">
        <v>0</v>
      </c>
      <c r="G45" s="176">
        <f>E45*F45</f>
        <v>0</v>
      </c>
      <c r="O45" s="170">
        <v>2</v>
      </c>
      <c r="AA45" s="146">
        <v>1</v>
      </c>
      <c r="AB45" s="146">
        <v>1</v>
      </c>
      <c r="AC45" s="146">
        <v>1</v>
      </c>
      <c r="AZ45" s="146">
        <v>1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7">
        <v>1</v>
      </c>
      <c r="CB45" s="177">
        <v>1</v>
      </c>
      <c r="CZ45" s="146">
        <v>0.03371</v>
      </c>
    </row>
    <row r="46" spans="1:104" ht="12.75">
      <c r="A46" s="171">
        <v>30</v>
      </c>
      <c r="B46" s="172" t="s">
        <v>145</v>
      </c>
      <c r="C46" s="173" t="s">
        <v>146</v>
      </c>
      <c r="D46" s="174" t="s">
        <v>97</v>
      </c>
      <c r="E46" s="175">
        <v>8.7</v>
      </c>
      <c r="F46" s="175">
        <v>0</v>
      </c>
      <c r="G46" s="176">
        <f>E46*F46</f>
        <v>0</v>
      </c>
      <c r="O46" s="170">
        <v>2</v>
      </c>
      <c r="AA46" s="146">
        <v>1</v>
      </c>
      <c r="AB46" s="146">
        <v>1</v>
      </c>
      <c r="AC46" s="146">
        <v>1</v>
      </c>
      <c r="AZ46" s="146">
        <v>1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7">
        <v>1</v>
      </c>
      <c r="CB46" s="177">
        <v>1</v>
      </c>
      <c r="CZ46" s="146">
        <v>0.04777</v>
      </c>
    </row>
    <row r="47" spans="1:104" ht="22.5">
      <c r="A47" s="171">
        <v>31</v>
      </c>
      <c r="B47" s="172" t="s">
        <v>147</v>
      </c>
      <c r="C47" s="173" t="s">
        <v>148</v>
      </c>
      <c r="D47" s="174" t="s">
        <v>97</v>
      </c>
      <c r="E47" s="175">
        <v>20.7</v>
      </c>
      <c r="F47" s="175">
        <v>0</v>
      </c>
      <c r="G47" s="176">
        <f>E47*F47</f>
        <v>0</v>
      </c>
      <c r="O47" s="170">
        <v>2</v>
      </c>
      <c r="AA47" s="146">
        <v>1</v>
      </c>
      <c r="AB47" s="146">
        <v>1</v>
      </c>
      <c r="AC47" s="146">
        <v>1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1</v>
      </c>
      <c r="CB47" s="177">
        <v>1</v>
      </c>
      <c r="CZ47" s="146">
        <v>0.00367</v>
      </c>
    </row>
    <row r="48" spans="1:57" ht="12.75">
      <c r="A48" s="178"/>
      <c r="B48" s="179" t="s">
        <v>77</v>
      </c>
      <c r="C48" s="180" t="str">
        <f>CONCATENATE(B43," ",C43)</f>
        <v>61 Upravy povrchů vnitřní</v>
      </c>
      <c r="D48" s="204"/>
      <c r="E48" s="205"/>
      <c r="F48" s="206"/>
      <c r="G48" s="207">
        <f>SUM(G43:G47)</f>
        <v>0</v>
      </c>
      <c r="O48" s="170">
        <v>4</v>
      </c>
      <c r="BA48" s="185">
        <f>SUM(BA43:BA47)</f>
        <v>0</v>
      </c>
      <c r="BB48" s="185">
        <f>SUM(BB43:BB47)</f>
        <v>0</v>
      </c>
      <c r="BC48" s="185">
        <f>SUM(BC43:BC47)</f>
        <v>0</v>
      </c>
      <c r="BD48" s="185">
        <f>SUM(BD43:BD47)</f>
        <v>0</v>
      </c>
      <c r="BE48" s="185">
        <f>SUM(BE43:BE47)</f>
        <v>0</v>
      </c>
    </row>
    <row r="49" spans="1:57" ht="12.75">
      <c r="A49" s="202" t="s">
        <v>74</v>
      </c>
      <c r="B49" s="203" t="s">
        <v>240</v>
      </c>
      <c r="C49" s="165" t="s">
        <v>239</v>
      </c>
      <c r="D49" s="208"/>
      <c r="E49" s="209"/>
      <c r="F49" s="209"/>
      <c r="G49" s="210"/>
      <c r="O49" s="170"/>
      <c r="BA49" s="185"/>
      <c r="BB49" s="185"/>
      <c r="BC49" s="185"/>
      <c r="BD49" s="185"/>
      <c r="BE49" s="185"/>
    </row>
    <row r="50" spans="1:57" ht="12.75">
      <c r="A50" s="171">
        <v>32</v>
      </c>
      <c r="B50" s="172" t="s">
        <v>140</v>
      </c>
      <c r="C50" s="173" t="s">
        <v>241</v>
      </c>
      <c r="D50" s="212" t="s">
        <v>142</v>
      </c>
      <c r="E50" s="213">
        <v>1</v>
      </c>
      <c r="F50" s="213">
        <v>0</v>
      </c>
      <c r="G50" s="176">
        <f>E50*F50</f>
        <v>0</v>
      </c>
      <c r="O50" s="170"/>
      <c r="BA50" s="185"/>
      <c r="BB50" s="185"/>
      <c r="BC50" s="185"/>
      <c r="BD50" s="185"/>
      <c r="BE50" s="185"/>
    </row>
    <row r="51" spans="1:57" ht="12.75">
      <c r="A51" s="178"/>
      <c r="B51" s="179" t="s">
        <v>77</v>
      </c>
      <c r="C51" s="211" t="s">
        <v>242</v>
      </c>
      <c r="D51" s="214"/>
      <c r="E51" s="215"/>
      <c r="F51" s="215"/>
      <c r="G51" s="216">
        <f>G50</f>
        <v>0</v>
      </c>
      <c r="O51" s="170"/>
      <c r="BA51" s="185"/>
      <c r="BB51" s="185"/>
      <c r="BC51" s="185"/>
      <c r="BD51" s="185"/>
      <c r="BE51" s="185"/>
    </row>
    <row r="52" spans="1:15" ht="12.75">
      <c r="A52" s="163" t="s">
        <v>74</v>
      </c>
      <c r="B52" s="164" t="s">
        <v>149</v>
      </c>
      <c r="C52" s="198" t="s">
        <v>150</v>
      </c>
      <c r="D52" s="199"/>
      <c r="E52" s="200"/>
      <c r="F52" s="200"/>
      <c r="G52" s="201"/>
      <c r="H52" s="169"/>
      <c r="I52" s="169"/>
      <c r="O52" s="170">
        <v>1</v>
      </c>
    </row>
    <row r="53" spans="1:104" ht="12.75">
      <c r="A53" s="171">
        <v>33</v>
      </c>
      <c r="B53" s="172" t="s">
        <v>151</v>
      </c>
      <c r="C53" s="173" t="s">
        <v>152</v>
      </c>
      <c r="D53" s="174" t="s">
        <v>153</v>
      </c>
      <c r="E53" s="175">
        <v>74</v>
      </c>
      <c r="F53" s="175">
        <v>0</v>
      </c>
      <c r="G53" s="176">
        <f>E53*F53</f>
        <v>0</v>
      </c>
      <c r="O53" s="170">
        <v>2</v>
      </c>
      <c r="AA53" s="146">
        <v>1</v>
      </c>
      <c r="AB53" s="146">
        <v>0</v>
      </c>
      <c r="AC53" s="146">
        <v>0</v>
      </c>
      <c r="AZ53" s="146">
        <v>1</v>
      </c>
      <c r="BA53" s="146">
        <f>IF(AZ53=1,G53,0)</f>
        <v>0</v>
      </c>
      <c r="BB53" s="146">
        <f>IF(AZ53=2,G53,0)</f>
        <v>0</v>
      </c>
      <c r="BC53" s="146">
        <f>IF(AZ53=3,G53,0)</f>
        <v>0</v>
      </c>
      <c r="BD53" s="146">
        <f>IF(AZ53=4,G53,0)</f>
        <v>0</v>
      </c>
      <c r="BE53" s="146">
        <f>IF(AZ53=5,G53,0)</f>
        <v>0</v>
      </c>
      <c r="CA53" s="177">
        <v>1</v>
      </c>
      <c r="CB53" s="177">
        <v>0</v>
      </c>
      <c r="CZ53" s="146">
        <v>0</v>
      </c>
    </row>
    <row r="54" spans="1:104" ht="12.75">
      <c r="A54" s="171">
        <v>34</v>
      </c>
      <c r="B54" s="172" t="s">
        <v>154</v>
      </c>
      <c r="C54" s="173" t="s">
        <v>155</v>
      </c>
      <c r="D54" s="174" t="s">
        <v>142</v>
      </c>
      <c r="E54" s="175">
        <v>1</v>
      </c>
      <c r="F54" s="175">
        <v>0</v>
      </c>
      <c r="G54" s="176">
        <f>E54*F54</f>
        <v>0</v>
      </c>
      <c r="O54" s="170">
        <v>2</v>
      </c>
      <c r="AA54" s="146">
        <v>1</v>
      </c>
      <c r="AB54" s="146">
        <v>0</v>
      </c>
      <c r="AC54" s="146">
        <v>0</v>
      </c>
      <c r="AZ54" s="146">
        <v>1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7">
        <v>1</v>
      </c>
      <c r="CB54" s="177">
        <v>0</v>
      </c>
      <c r="CZ54" s="146">
        <v>0</v>
      </c>
    </row>
    <row r="55" spans="1:104" ht="22.5">
      <c r="A55" s="171">
        <v>35</v>
      </c>
      <c r="B55" s="172" t="s">
        <v>156</v>
      </c>
      <c r="C55" s="173" t="s">
        <v>157</v>
      </c>
      <c r="D55" s="174" t="s">
        <v>84</v>
      </c>
      <c r="E55" s="175">
        <v>1.4</v>
      </c>
      <c r="F55" s="175">
        <v>0</v>
      </c>
      <c r="G55" s="176">
        <f>E55*F55</f>
        <v>0</v>
      </c>
      <c r="O55" s="170">
        <v>2</v>
      </c>
      <c r="AA55" s="146">
        <v>1</v>
      </c>
      <c r="AB55" s="146">
        <v>1</v>
      </c>
      <c r="AC55" s="146">
        <v>1</v>
      </c>
      <c r="AZ55" s="146">
        <v>1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A55" s="177">
        <v>1</v>
      </c>
      <c r="CB55" s="177">
        <v>1</v>
      </c>
      <c r="CZ55" s="146">
        <v>2.555</v>
      </c>
    </row>
    <row r="56" spans="1:57" ht="12.75">
      <c r="A56" s="178"/>
      <c r="B56" s="179" t="s">
        <v>77</v>
      </c>
      <c r="C56" s="180" t="str">
        <f>CONCATENATE(B52," ",C52)</f>
        <v>63 Podlahy a podlahové konstrukce</v>
      </c>
      <c r="D56" s="181"/>
      <c r="E56" s="182"/>
      <c r="F56" s="183"/>
      <c r="G56" s="184">
        <f>SUM(G52:G55)</f>
        <v>0</v>
      </c>
      <c r="O56" s="170">
        <v>4</v>
      </c>
      <c r="BA56" s="185">
        <f>SUM(BA52:BA55)</f>
        <v>0</v>
      </c>
      <c r="BB56" s="185">
        <f>SUM(BB52:BB55)</f>
        <v>0</v>
      </c>
      <c r="BC56" s="185">
        <f>SUM(BC52:BC55)</f>
        <v>0</v>
      </c>
      <c r="BD56" s="185">
        <f>SUM(BD52:BD55)</f>
        <v>0</v>
      </c>
      <c r="BE56" s="185">
        <f>SUM(BE52:BE55)</f>
        <v>0</v>
      </c>
    </row>
    <row r="57" spans="1:15" ht="12.75">
      <c r="A57" s="163" t="s">
        <v>74</v>
      </c>
      <c r="B57" s="164" t="s">
        <v>158</v>
      </c>
      <c r="C57" s="165" t="s">
        <v>159</v>
      </c>
      <c r="D57" s="166"/>
      <c r="E57" s="167"/>
      <c r="F57" s="167"/>
      <c r="G57" s="168"/>
      <c r="H57" s="169"/>
      <c r="I57" s="169"/>
      <c r="O57" s="170">
        <v>1</v>
      </c>
    </row>
    <row r="58" spans="1:104" ht="12.75">
      <c r="A58" s="218">
        <v>36</v>
      </c>
      <c r="B58" s="219" t="s">
        <v>160</v>
      </c>
      <c r="C58" s="220" t="s">
        <v>250</v>
      </c>
      <c r="D58" s="221" t="s">
        <v>201</v>
      </c>
      <c r="E58" s="222">
        <v>2</v>
      </c>
      <c r="F58" s="222">
        <v>0</v>
      </c>
      <c r="G58" s="223">
        <f>E58*F58</f>
        <v>0</v>
      </c>
      <c r="O58" s="170">
        <v>2</v>
      </c>
      <c r="AA58" s="146">
        <v>1</v>
      </c>
      <c r="AB58" s="146">
        <v>1</v>
      </c>
      <c r="AC58" s="146">
        <v>1</v>
      </c>
      <c r="AZ58" s="146">
        <v>1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7">
        <v>1</v>
      </c>
      <c r="CB58" s="177">
        <v>1</v>
      </c>
      <c r="CZ58" s="146">
        <v>0</v>
      </c>
    </row>
    <row r="59" spans="1:57" ht="12.75">
      <c r="A59" s="178"/>
      <c r="B59" s="179" t="s">
        <v>77</v>
      </c>
      <c r="C59" s="180" t="str">
        <f>CONCATENATE(B57," ",C57)</f>
        <v>64 Výplně otvorů</v>
      </c>
      <c r="D59" s="181"/>
      <c r="E59" s="182"/>
      <c r="F59" s="183"/>
      <c r="G59" s="184">
        <f>SUM(G57:G58)</f>
        <v>0</v>
      </c>
      <c r="O59" s="170">
        <v>4</v>
      </c>
      <c r="BA59" s="185">
        <f>SUM(BA57:BA58)</f>
        <v>0</v>
      </c>
      <c r="BB59" s="185">
        <f>SUM(BB57:BB58)</f>
        <v>0</v>
      </c>
      <c r="BC59" s="185">
        <f>SUM(BC57:BC58)</f>
        <v>0</v>
      </c>
      <c r="BD59" s="185">
        <f>SUM(BD57:BD58)</f>
        <v>0</v>
      </c>
      <c r="BE59" s="185">
        <f>SUM(BE57:BE58)</f>
        <v>0</v>
      </c>
    </row>
    <row r="60" spans="1:15" ht="12.75">
      <c r="A60" s="163" t="s">
        <v>74</v>
      </c>
      <c r="B60" s="164" t="s">
        <v>161</v>
      </c>
      <c r="C60" s="165" t="s">
        <v>162</v>
      </c>
      <c r="D60" s="166"/>
      <c r="E60" s="167"/>
      <c r="F60" s="167"/>
      <c r="G60" s="168"/>
      <c r="H60" s="169"/>
      <c r="I60" s="169"/>
      <c r="O60" s="170">
        <v>1</v>
      </c>
    </row>
    <row r="61" spans="1:104" ht="12.75">
      <c r="A61" s="171">
        <v>37</v>
      </c>
      <c r="B61" s="172" t="s">
        <v>163</v>
      </c>
      <c r="C61" s="173" t="s">
        <v>164</v>
      </c>
      <c r="D61" s="174" t="s">
        <v>97</v>
      </c>
      <c r="E61" s="175">
        <v>22</v>
      </c>
      <c r="F61" s="175">
        <v>0</v>
      </c>
      <c r="G61" s="176">
        <f>E61*F61</f>
        <v>0</v>
      </c>
      <c r="O61" s="170">
        <v>2</v>
      </c>
      <c r="AA61" s="146">
        <v>1</v>
      </c>
      <c r="AB61" s="146">
        <v>1</v>
      </c>
      <c r="AC61" s="146">
        <v>1</v>
      </c>
      <c r="AZ61" s="146">
        <v>1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1</v>
      </c>
      <c r="CB61" s="177">
        <v>1</v>
      </c>
      <c r="CZ61" s="146">
        <v>0.00592</v>
      </c>
    </row>
    <row r="62" spans="1:57" ht="12.75">
      <c r="A62" s="178"/>
      <c r="B62" s="179" t="s">
        <v>77</v>
      </c>
      <c r="C62" s="180" t="str">
        <f>CONCATENATE(B60," ",C60)</f>
        <v>94 Lešení a stavební výtahy</v>
      </c>
      <c r="D62" s="181"/>
      <c r="E62" s="182"/>
      <c r="F62" s="183"/>
      <c r="G62" s="184">
        <f>SUM(G60:G61)</f>
        <v>0</v>
      </c>
      <c r="O62" s="170">
        <v>4</v>
      </c>
      <c r="BA62" s="185">
        <f>SUM(BA60:BA61)</f>
        <v>0</v>
      </c>
      <c r="BB62" s="185">
        <f>SUM(BB60:BB61)</f>
        <v>0</v>
      </c>
      <c r="BC62" s="185">
        <f>SUM(BC60:BC61)</f>
        <v>0</v>
      </c>
      <c r="BD62" s="185">
        <f>SUM(BD60:BD61)</f>
        <v>0</v>
      </c>
      <c r="BE62" s="185">
        <f>SUM(BE60:BE61)</f>
        <v>0</v>
      </c>
    </row>
    <row r="63" spans="1:15" ht="12.75">
      <c r="A63" s="163" t="s">
        <v>74</v>
      </c>
      <c r="B63" s="164" t="s">
        <v>165</v>
      </c>
      <c r="C63" s="165" t="s">
        <v>166</v>
      </c>
      <c r="D63" s="166"/>
      <c r="E63" s="167"/>
      <c r="F63" s="167"/>
      <c r="G63" s="168"/>
      <c r="H63" s="169"/>
      <c r="I63" s="169"/>
      <c r="O63" s="170">
        <v>1</v>
      </c>
    </row>
    <row r="64" spans="1:104" ht="12.75">
      <c r="A64" s="171">
        <v>38</v>
      </c>
      <c r="B64" s="172" t="s">
        <v>167</v>
      </c>
      <c r="C64" s="173" t="s">
        <v>168</v>
      </c>
      <c r="D64" s="174" t="s">
        <v>97</v>
      </c>
      <c r="E64" s="175">
        <v>21.1</v>
      </c>
      <c r="F64" s="175">
        <v>0</v>
      </c>
      <c r="G64" s="176">
        <f aca="true" t="shared" si="7" ref="G64:G71">E64*F64</f>
        <v>0</v>
      </c>
      <c r="O64" s="170">
        <v>2</v>
      </c>
      <c r="AA64" s="146">
        <v>1</v>
      </c>
      <c r="AB64" s="146">
        <v>0</v>
      </c>
      <c r="AC64" s="146">
        <v>0</v>
      </c>
      <c r="AZ64" s="146">
        <v>1</v>
      </c>
      <c r="BA64" s="146">
        <f aca="true" t="shared" si="8" ref="BA64:BA71">IF(AZ64=1,G64,0)</f>
        <v>0</v>
      </c>
      <c r="BB64" s="146">
        <f aca="true" t="shared" si="9" ref="BB64:BB71">IF(AZ64=2,G64,0)</f>
        <v>0</v>
      </c>
      <c r="BC64" s="146">
        <f aca="true" t="shared" si="10" ref="BC64:BC71">IF(AZ64=3,G64,0)</f>
        <v>0</v>
      </c>
      <c r="BD64" s="146">
        <f aca="true" t="shared" si="11" ref="BD64:BD71">IF(AZ64=4,G64,0)</f>
        <v>0</v>
      </c>
      <c r="BE64" s="146">
        <f aca="true" t="shared" si="12" ref="BE64:BE71">IF(AZ64=5,G64,0)</f>
        <v>0</v>
      </c>
      <c r="CA64" s="177">
        <v>1</v>
      </c>
      <c r="CB64" s="177">
        <v>0</v>
      </c>
      <c r="CZ64" s="146">
        <v>0</v>
      </c>
    </row>
    <row r="65" spans="1:104" ht="12.75">
      <c r="A65" s="171">
        <v>39</v>
      </c>
      <c r="B65" s="172" t="s">
        <v>169</v>
      </c>
      <c r="C65" s="173" t="s">
        <v>170</v>
      </c>
      <c r="D65" s="174" t="s">
        <v>84</v>
      </c>
      <c r="E65" s="175">
        <v>2.8</v>
      </c>
      <c r="F65" s="175">
        <v>0</v>
      </c>
      <c r="G65" s="176">
        <f t="shared" si="7"/>
        <v>0</v>
      </c>
      <c r="O65" s="170">
        <v>2</v>
      </c>
      <c r="AA65" s="146">
        <v>1</v>
      </c>
      <c r="AB65" s="146">
        <v>1</v>
      </c>
      <c r="AC65" s="146">
        <v>1</v>
      </c>
      <c r="AZ65" s="146">
        <v>1</v>
      </c>
      <c r="BA65" s="146">
        <f t="shared" si="8"/>
        <v>0</v>
      </c>
      <c r="BB65" s="146">
        <f t="shared" si="9"/>
        <v>0</v>
      </c>
      <c r="BC65" s="146">
        <f t="shared" si="10"/>
        <v>0</v>
      </c>
      <c r="BD65" s="146">
        <f t="shared" si="11"/>
        <v>0</v>
      </c>
      <c r="BE65" s="146">
        <f t="shared" si="12"/>
        <v>0</v>
      </c>
      <c r="CA65" s="177">
        <v>1</v>
      </c>
      <c r="CB65" s="177">
        <v>1</v>
      </c>
      <c r="CZ65" s="146">
        <v>0</v>
      </c>
    </row>
    <row r="66" spans="1:104" ht="12.75">
      <c r="A66" s="171">
        <v>40</v>
      </c>
      <c r="B66" s="172" t="s">
        <v>171</v>
      </c>
      <c r="C66" s="173" t="s">
        <v>172</v>
      </c>
      <c r="D66" s="174" t="s">
        <v>84</v>
      </c>
      <c r="E66" s="175">
        <v>8.5</v>
      </c>
      <c r="F66" s="175">
        <v>0</v>
      </c>
      <c r="G66" s="176">
        <f t="shared" si="7"/>
        <v>0</v>
      </c>
      <c r="O66" s="170">
        <v>2</v>
      </c>
      <c r="AA66" s="146">
        <v>1</v>
      </c>
      <c r="AB66" s="146">
        <v>0</v>
      </c>
      <c r="AC66" s="146">
        <v>0</v>
      </c>
      <c r="AZ66" s="146">
        <v>1</v>
      </c>
      <c r="BA66" s="146">
        <f t="shared" si="8"/>
        <v>0</v>
      </c>
      <c r="BB66" s="146">
        <f t="shared" si="9"/>
        <v>0</v>
      </c>
      <c r="BC66" s="146">
        <f t="shared" si="10"/>
        <v>0</v>
      </c>
      <c r="BD66" s="146">
        <f t="shared" si="11"/>
        <v>0</v>
      </c>
      <c r="BE66" s="146">
        <f t="shared" si="12"/>
        <v>0</v>
      </c>
      <c r="CA66" s="177">
        <v>1</v>
      </c>
      <c r="CB66" s="177">
        <v>0</v>
      </c>
      <c r="CZ66" s="146">
        <v>0</v>
      </c>
    </row>
    <row r="67" spans="1:104" ht="12.75">
      <c r="A67" s="171">
        <v>41</v>
      </c>
      <c r="B67" s="172" t="s">
        <v>173</v>
      </c>
      <c r="C67" s="173" t="s">
        <v>174</v>
      </c>
      <c r="D67" s="174" t="s">
        <v>84</v>
      </c>
      <c r="E67" s="175">
        <v>1.2</v>
      </c>
      <c r="F67" s="175">
        <v>0</v>
      </c>
      <c r="G67" s="176">
        <f t="shared" si="7"/>
        <v>0</v>
      </c>
      <c r="O67" s="170">
        <v>2</v>
      </c>
      <c r="AA67" s="146">
        <v>1</v>
      </c>
      <c r="AB67" s="146">
        <v>1</v>
      </c>
      <c r="AC67" s="146">
        <v>1</v>
      </c>
      <c r="AZ67" s="146">
        <v>1</v>
      </c>
      <c r="BA67" s="146">
        <f t="shared" si="8"/>
        <v>0</v>
      </c>
      <c r="BB67" s="146">
        <f t="shared" si="9"/>
        <v>0</v>
      </c>
      <c r="BC67" s="146">
        <f t="shared" si="10"/>
        <v>0</v>
      </c>
      <c r="BD67" s="146">
        <f t="shared" si="11"/>
        <v>0</v>
      </c>
      <c r="BE67" s="146">
        <f t="shared" si="12"/>
        <v>0</v>
      </c>
      <c r="CA67" s="177">
        <v>1</v>
      </c>
      <c r="CB67" s="177">
        <v>1</v>
      </c>
      <c r="CZ67" s="146">
        <v>0.00473</v>
      </c>
    </row>
    <row r="68" spans="1:104" ht="12.75">
      <c r="A68" s="171">
        <v>42</v>
      </c>
      <c r="B68" s="172" t="s">
        <v>175</v>
      </c>
      <c r="C68" s="173" t="s">
        <v>176</v>
      </c>
      <c r="D68" s="174" t="s">
        <v>97</v>
      </c>
      <c r="E68" s="175">
        <v>18.7</v>
      </c>
      <c r="F68" s="175">
        <v>0</v>
      </c>
      <c r="G68" s="176">
        <f t="shared" si="7"/>
        <v>0</v>
      </c>
      <c r="O68" s="170">
        <v>2</v>
      </c>
      <c r="AA68" s="146">
        <v>1</v>
      </c>
      <c r="AB68" s="146">
        <v>1</v>
      </c>
      <c r="AC68" s="146">
        <v>1</v>
      </c>
      <c r="AZ68" s="146">
        <v>1</v>
      </c>
      <c r="BA68" s="146">
        <f t="shared" si="8"/>
        <v>0</v>
      </c>
      <c r="BB68" s="146">
        <f t="shared" si="9"/>
        <v>0</v>
      </c>
      <c r="BC68" s="146">
        <f t="shared" si="10"/>
        <v>0</v>
      </c>
      <c r="BD68" s="146">
        <f t="shared" si="11"/>
        <v>0</v>
      </c>
      <c r="BE68" s="146">
        <f t="shared" si="12"/>
        <v>0</v>
      </c>
      <c r="CA68" s="177">
        <v>1</v>
      </c>
      <c r="CB68" s="177">
        <v>1</v>
      </c>
      <c r="CZ68" s="146">
        <v>0</v>
      </c>
    </row>
    <row r="69" spans="1:104" ht="12.75">
      <c r="A69" s="171">
        <v>43</v>
      </c>
      <c r="B69" s="172" t="s">
        <v>177</v>
      </c>
      <c r="C69" s="173" t="s">
        <v>178</v>
      </c>
      <c r="D69" s="174" t="s">
        <v>97</v>
      </c>
      <c r="E69" s="175">
        <v>21</v>
      </c>
      <c r="F69" s="175">
        <v>0</v>
      </c>
      <c r="G69" s="176">
        <f t="shared" si="7"/>
        <v>0</v>
      </c>
      <c r="O69" s="170">
        <v>2</v>
      </c>
      <c r="AA69" s="146">
        <v>1</v>
      </c>
      <c r="AB69" s="146">
        <v>1</v>
      </c>
      <c r="AC69" s="146">
        <v>1</v>
      </c>
      <c r="AZ69" s="146">
        <v>1</v>
      </c>
      <c r="BA69" s="146">
        <f t="shared" si="8"/>
        <v>0</v>
      </c>
      <c r="BB69" s="146">
        <f t="shared" si="9"/>
        <v>0</v>
      </c>
      <c r="BC69" s="146">
        <f t="shared" si="10"/>
        <v>0</v>
      </c>
      <c r="BD69" s="146">
        <f t="shared" si="11"/>
        <v>0</v>
      </c>
      <c r="BE69" s="146">
        <f t="shared" si="12"/>
        <v>0</v>
      </c>
      <c r="CA69" s="177">
        <v>1</v>
      </c>
      <c r="CB69" s="177">
        <v>1</v>
      </c>
      <c r="CZ69" s="146">
        <v>0</v>
      </c>
    </row>
    <row r="70" spans="1:104" ht="12.75">
      <c r="A70" s="171">
        <v>44</v>
      </c>
      <c r="B70" s="172" t="s">
        <v>179</v>
      </c>
      <c r="C70" s="173" t="s">
        <v>180</v>
      </c>
      <c r="D70" s="174" t="s">
        <v>97</v>
      </c>
      <c r="E70" s="175">
        <v>21</v>
      </c>
      <c r="F70" s="175">
        <v>0</v>
      </c>
      <c r="G70" s="176">
        <f t="shared" si="7"/>
        <v>0</v>
      </c>
      <c r="O70" s="170">
        <v>2</v>
      </c>
      <c r="AA70" s="146">
        <v>1</v>
      </c>
      <c r="AB70" s="146">
        <v>1</v>
      </c>
      <c r="AC70" s="146">
        <v>1</v>
      </c>
      <c r="AZ70" s="146">
        <v>1</v>
      </c>
      <c r="BA70" s="146">
        <f t="shared" si="8"/>
        <v>0</v>
      </c>
      <c r="BB70" s="146">
        <f t="shared" si="9"/>
        <v>0</v>
      </c>
      <c r="BC70" s="146">
        <f t="shared" si="10"/>
        <v>0</v>
      </c>
      <c r="BD70" s="146">
        <f t="shared" si="11"/>
        <v>0</v>
      </c>
      <c r="BE70" s="146">
        <f t="shared" si="12"/>
        <v>0</v>
      </c>
      <c r="CA70" s="177">
        <v>1</v>
      </c>
      <c r="CB70" s="177">
        <v>1</v>
      </c>
      <c r="CZ70" s="146">
        <v>0.00056</v>
      </c>
    </row>
    <row r="71" spans="1:104" ht="12.75">
      <c r="A71" s="171">
        <v>45</v>
      </c>
      <c r="B71" s="172" t="s">
        <v>181</v>
      </c>
      <c r="C71" s="173" t="s">
        <v>182</v>
      </c>
      <c r="D71" s="174" t="s">
        <v>84</v>
      </c>
      <c r="E71" s="175">
        <v>0.84</v>
      </c>
      <c r="F71" s="175">
        <v>0</v>
      </c>
      <c r="G71" s="176">
        <f t="shared" si="7"/>
        <v>0</v>
      </c>
      <c r="O71" s="170">
        <v>2</v>
      </c>
      <c r="AA71" s="146">
        <v>1</v>
      </c>
      <c r="AB71" s="146">
        <v>1</v>
      </c>
      <c r="AC71" s="146">
        <v>1</v>
      </c>
      <c r="AZ71" s="146">
        <v>1</v>
      </c>
      <c r="BA71" s="146">
        <f t="shared" si="8"/>
        <v>0</v>
      </c>
      <c r="BB71" s="146">
        <f t="shared" si="9"/>
        <v>0</v>
      </c>
      <c r="BC71" s="146">
        <f t="shared" si="10"/>
        <v>0</v>
      </c>
      <c r="BD71" s="146">
        <f t="shared" si="11"/>
        <v>0</v>
      </c>
      <c r="BE71" s="146">
        <f t="shared" si="12"/>
        <v>0</v>
      </c>
      <c r="CA71" s="177">
        <v>1</v>
      </c>
      <c r="CB71" s="177">
        <v>1</v>
      </c>
      <c r="CZ71" s="146">
        <v>0.00182</v>
      </c>
    </row>
    <row r="72" spans="1:57" ht="12.75">
      <c r="A72" s="178"/>
      <c r="B72" s="179" t="s">
        <v>77</v>
      </c>
      <c r="C72" s="180" t="str">
        <f>CONCATENATE(B63," ",C63)</f>
        <v>96 Bourání konstrukcí</v>
      </c>
      <c r="D72" s="181"/>
      <c r="E72" s="182"/>
      <c r="F72" s="183"/>
      <c r="G72" s="184">
        <f>SUM(G63:G71)</f>
        <v>0</v>
      </c>
      <c r="O72" s="170">
        <v>4</v>
      </c>
      <c r="BA72" s="185">
        <f>SUM(BA63:BA71)</f>
        <v>0</v>
      </c>
      <c r="BB72" s="185">
        <f>SUM(BB63:BB71)</f>
        <v>0</v>
      </c>
      <c r="BC72" s="185">
        <f>SUM(BC63:BC71)</f>
        <v>0</v>
      </c>
      <c r="BD72" s="185">
        <f>SUM(BD63:BD71)</f>
        <v>0</v>
      </c>
      <c r="BE72" s="185">
        <f>SUM(BE63:BE71)</f>
        <v>0</v>
      </c>
    </row>
    <row r="73" spans="1:15" ht="12.75">
      <c r="A73" s="163" t="s">
        <v>74</v>
      </c>
      <c r="B73" s="164" t="s">
        <v>183</v>
      </c>
      <c r="C73" s="165" t="s">
        <v>184</v>
      </c>
      <c r="D73" s="166"/>
      <c r="E73" s="167"/>
      <c r="F73" s="167"/>
      <c r="G73" s="168"/>
      <c r="H73" s="169"/>
      <c r="I73" s="169"/>
      <c r="O73" s="170">
        <v>1</v>
      </c>
    </row>
    <row r="74" spans="1:104" ht="12.75">
      <c r="A74" s="171">
        <v>46</v>
      </c>
      <c r="B74" s="172" t="s">
        <v>185</v>
      </c>
      <c r="C74" s="173" t="s">
        <v>186</v>
      </c>
      <c r="D74" s="174" t="s">
        <v>108</v>
      </c>
      <c r="E74" s="175">
        <v>86.58678652</v>
      </c>
      <c r="F74" s="175">
        <v>0</v>
      </c>
      <c r="G74" s="176">
        <f>E74*F74</f>
        <v>0</v>
      </c>
      <c r="O74" s="170">
        <v>2</v>
      </c>
      <c r="AA74" s="146">
        <v>7</v>
      </c>
      <c r="AB74" s="146">
        <v>1</v>
      </c>
      <c r="AC74" s="146">
        <v>2</v>
      </c>
      <c r="AZ74" s="146">
        <v>1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7">
        <v>7</v>
      </c>
      <c r="CB74" s="177">
        <v>1</v>
      </c>
      <c r="CZ74" s="146">
        <v>0</v>
      </c>
    </row>
    <row r="75" spans="1:57" ht="12.75">
      <c r="A75" s="178"/>
      <c r="B75" s="179" t="s">
        <v>77</v>
      </c>
      <c r="C75" s="180" t="str">
        <f>CONCATENATE(B73," ",C73)</f>
        <v>99 Staveništní přesun hmot</v>
      </c>
      <c r="D75" s="181"/>
      <c r="E75" s="182"/>
      <c r="F75" s="183"/>
      <c r="G75" s="184">
        <f>SUM(G73:G74)</f>
        <v>0</v>
      </c>
      <c r="O75" s="170">
        <v>4</v>
      </c>
      <c r="BA75" s="185">
        <f>SUM(BA73:BA74)</f>
        <v>0</v>
      </c>
      <c r="BB75" s="185">
        <f>SUM(BB73:BB74)</f>
        <v>0</v>
      </c>
      <c r="BC75" s="185">
        <f>SUM(BC73:BC74)</f>
        <v>0</v>
      </c>
      <c r="BD75" s="185">
        <f>SUM(BD73:BD74)</f>
        <v>0</v>
      </c>
      <c r="BE75" s="185">
        <f>SUM(BE73:BE74)</f>
        <v>0</v>
      </c>
    </row>
    <row r="76" spans="1:15" ht="12.75">
      <c r="A76" s="163" t="s">
        <v>74</v>
      </c>
      <c r="B76" s="164" t="s">
        <v>187</v>
      </c>
      <c r="C76" s="165" t="s">
        <v>188</v>
      </c>
      <c r="D76" s="166"/>
      <c r="E76" s="167"/>
      <c r="F76" s="167"/>
      <c r="G76" s="168"/>
      <c r="H76" s="169"/>
      <c r="I76" s="169"/>
      <c r="O76" s="170">
        <v>1</v>
      </c>
    </row>
    <row r="77" spans="1:104" ht="12.75">
      <c r="A77" s="171">
        <v>47</v>
      </c>
      <c r="B77" s="172" t="s">
        <v>189</v>
      </c>
      <c r="C77" s="173" t="s">
        <v>190</v>
      </c>
      <c r="D77" s="174" t="s">
        <v>142</v>
      </c>
      <c r="E77" s="175">
        <v>1</v>
      </c>
      <c r="F77" s="175">
        <v>0</v>
      </c>
      <c r="G77" s="176">
        <f>E77*F77</f>
        <v>0</v>
      </c>
      <c r="O77" s="170">
        <v>2</v>
      </c>
      <c r="AA77" s="146">
        <v>1</v>
      </c>
      <c r="AB77" s="146">
        <v>7</v>
      </c>
      <c r="AC77" s="146">
        <v>7</v>
      </c>
      <c r="AZ77" s="146">
        <v>2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7">
        <v>1</v>
      </c>
      <c r="CB77" s="177">
        <v>7</v>
      </c>
      <c r="CZ77" s="146">
        <v>0</v>
      </c>
    </row>
    <row r="78" spans="1:57" ht="12.75">
      <c r="A78" s="178"/>
      <c r="B78" s="179" t="s">
        <v>77</v>
      </c>
      <c r="C78" s="180" t="str">
        <f>CONCATENATE(B76," ",C76)</f>
        <v>739 Ústřední topení ZTB</v>
      </c>
      <c r="D78" s="181"/>
      <c r="E78" s="182"/>
      <c r="F78" s="183"/>
      <c r="G78" s="184">
        <f>SUM(G76:G77)</f>
        <v>0</v>
      </c>
      <c r="O78" s="170">
        <v>4</v>
      </c>
      <c r="BA78" s="185">
        <f>SUM(BA76:BA77)</f>
        <v>0</v>
      </c>
      <c r="BB78" s="185">
        <f>SUM(BB76:BB77)</f>
        <v>0</v>
      </c>
      <c r="BC78" s="185">
        <f>SUM(BC76:BC77)</f>
        <v>0</v>
      </c>
      <c r="BD78" s="185">
        <f>SUM(BD76:BD77)</f>
        <v>0</v>
      </c>
      <c r="BE78" s="185">
        <f>SUM(BE76:BE77)</f>
        <v>0</v>
      </c>
    </row>
    <row r="79" spans="1:15" ht="12.75">
      <c r="A79" s="163" t="s">
        <v>74</v>
      </c>
      <c r="B79" s="164" t="s">
        <v>191</v>
      </c>
      <c r="C79" s="165" t="s">
        <v>192</v>
      </c>
      <c r="D79" s="166"/>
      <c r="E79" s="167"/>
      <c r="F79" s="167"/>
      <c r="G79" s="168"/>
      <c r="H79" s="169"/>
      <c r="I79" s="169"/>
      <c r="O79" s="170">
        <v>1</v>
      </c>
    </row>
    <row r="80" spans="1:104" ht="12.75">
      <c r="A80" s="171">
        <v>48</v>
      </c>
      <c r="B80" s="172" t="s">
        <v>193</v>
      </c>
      <c r="C80" s="173" t="s">
        <v>194</v>
      </c>
      <c r="D80" s="174" t="s">
        <v>195</v>
      </c>
      <c r="E80" s="175">
        <v>23</v>
      </c>
      <c r="F80" s="175">
        <v>0</v>
      </c>
      <c r="G80" s="176">
        <f>E80*F80</f>
        <v>0</v>
      </c>
      <c r="O80" s="170">
        <v>2</v>
      </c>
      <c r="AA80" s="146">
        <v>1</v>
      </c>
      <c r="AB80" s="146">
        <v>7</v>
      </c>
      <c r="AC80" s="146">
        <v>7</v>
      </c>
      <c r="AZ80" s="146">
        <v>2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1</v>
      </c>
      <c r="CB80" s="177">
        <v>7</v>
      </c>
      <c r="CZ80" s="146">
        <v>0</v>
      </c>
    </row>
    <row r="81" spans="1:104" ht="12.75">
      <c r="A81" s="171">
        <v>49</v>
      </c>
      <c r="B81" s="172" t="s">
        <v>196</v>
      </c>
      <c r="C81" s="173" t="s">
        <v>197</v>
      </c>
      <c r="D81" s="174" t="s">
        <v>62</v>
      </c>
      <c r="E81" s="175">
        <v>119.14</v>
      </c>
      <c r="F81" s="175">
        <v>0</v>
      </c>
      <c r="G81" s="176">
        <f>E81*F81</f>
        <v>0</v>
      </c>
      <c r="O81" s="170">
        <v>2</v>
      </c>
      <c r="AA81" s="146">
        <v>7</v>
      </c>
      <c r="AB81" s="146">
        <v>1002</v>
      </c>
      <c r="AC81" s="146">
        <v>5</v>
      </c>
      <c r="AZ81" s="146">
        <v>2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7">
        <v>7</v>
      </c>
      <c r="CB81" s="177">
        <v>1002</v>
      </c>
      <c r="CZ81" s="146">
        <v>0</v>
      </c>
    </row>
    <row r="82" spans="1:57" ht="12.75">
      <c r="A82" s="178"/>
      <c r="B82" s="179" t="s">
        <v>77</v>
      </c>
      <c r="C82" s="180" t="str">
        <f>CONCATENATE(B79," ",C79)</f>
        <v>764 Konstrukce klempířské</v>
      </c>
      <c r="D82" s="181"/>
      <c r="E82" s="182"/>
      <c r="F82" s="183"/>
      <c r="G82" s="184">
        <f>SUM(G79:G81)</f>
        <v>0</v>
      </c>
      <c r="O82" s="170">
        <v>4</v>
      </c>
      <c r="BA82" s="185">
        <f>SUM(BA79:BA81)</f>
        <v>0</v>
      </c>
      <c r="BB82" s="185">
        <f>SUM(BB79:BB81)</f>
        <v>0</v>
      </c>
      <c r="BC82" s="185">
        <f>SUM(BC79:BC81)</f>
        <v>0</v>
      </c>
      <c r="BD82" s="185">
        <f>SUM(BD79:BD81)</f>
        <v>0</v>
      </c>
      <c r="BE82" s="185">
        <f>SUM(BE79:BE81)</f>
        <v>0</v>
      </c>
    </row>
    <row r="83" spans="1:15" ht="12.75">
      <c r="A83" s="163" t="s">
        <v>74</v>
      </c>
      <c r="B83" s="164" t="s">
        <v>198</v>
      </c>
      <c r="C83" s="165" t="s">
        <v>199</v>
      </c>
      <c r="D83" s="166"/>
      <c r="E83" s="167"/>
      <c r="F83" s="167"/>
      <c r="G83" s="168"/>
      <c r="H83" s="169"/>
      <c r="I83" s="169"/>
      <c r="O83" s="170">
        <v>1</v>
      </c>
    </row>
    <row r="84" spans="1:104" ht="22.5">
      <c r="A84" s="218">
        <v>50</v>
      </c>
      <c r="B84" s="219" t="s">
        <v>200</v>
      </c>
      <c r="C84" s="220" t="s">
        <v>251</v>
      </c>
      <c r="D84" s="221" t="s">
        <v>201</v>
      </c>
      <c r="E84" s="222">
        <v>1</v>
      </c>
      <c r="F84" s="222">
        <v>0</v>
      </c>
      <c r="G84" s="223">
        <f>E84*F84</f>
        <v>0</v>
      </c>
      <c r="O84" s="170">
        <v>2</v>
      </c>
      <c r="AA84" s="146">
        <v>1</v>
      </c>
      <c r="AB84" s="146">
        <v>7</v>
      </c>
      <c r="AC84" s="146">
        <v>7</v>
      </c>
      <c r="AZ84" s="146">
        <v>2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7">
        <v>1</v>
      </c>
      <c r="CB84" s="177">
        <v>7</v>
      </c>
      <c r="CZ84" s="146">
        <v>0</v>
      </c>
    </row>
    <row r="85" spans="1:104" ht="22.5">
      <c r="A85" s="218">
        <v>51</v>
      </c>
      <c r="B85" s="219" t="s">
        <v>202</v>
      </c>
      <c r="C85" s="220" t="s">
        <v>253</v>
      </c>
      <c r="D85" s="221" t="s">
        <v>201</v>
      </c>
      <c r="E85" s="222">
        <v>1</v>
      </c>
      <c r="F85" s="222">
        <v>0</v>
      </c>
      <c r="G85" s="223">
        <f>E85*F85</f>
        <v>0</v>
      </c>
      <c r="O85" s="170">
        <v>2</v>
      </c>
      <c r="AA85" s="146">
        <v>1</v>
      </c>
      <c r="AB85" s="146">
        <v>7</v>
      </c>
      <c r="AC85" s="146">
        <v>7</v>
      </c>
      <c r="AZ85" s="146">
        <v>2</v>
      </c>
      <c r="BA85" s="146">
        <f>IF(AZ85=1,G85,0)</f>
        <v>0</v>
      </c>
      <c r="BB85" s="146">
        <f>IF(AZ85=2,G85,0)</f>
        <v>0</v>
      </c>
      <c r="BC85" s="146">
        <f>IF(AZ85=3,G85,0)</f>
        <v>0</v>
      </c>
      <c r="BD85" s="146">
        <f>IF(AZ85=4,G85,0)</f>
        <v>0</v>
      </c>
      <c r="BE85" s="146">
        <f>IF(AZ85=5,G85,0)</f>
        <v>0</v>
      </c>
      <c r="CA85" s="177">
        <v>1</v>
      </c>
      <c r="CB85" s="177">
        <v>7</v>
      </c>
      <c r="CZ85" s="146">
        <v>0</v>
      </c>
    </row>
    <row r="86" spans="1:104" ht="22.5">
      <c r="A86" s="218">
        <v>52</v>
      </c>
      <c r="B86" s="219" t="s">
        <v>203</v>
      </c>
      <c r="C86" s="220" t="s">
        <v>252</v>
      </c>
      <c r="D86" s="221" t="s">
        <v>201</v>
      </c>
      <c r="E86" s="222">
        <v>1</v>
      </c>
      <c r="F86" s="222">
        <v>0</v>
      </c>
      <c r="G86" s="223">
        <f>E86*F86</f>
        <v>0</v>
      </c>
      <c r="O86" s="170">
        <v>2</v>
      </c>
      <c r="AA86" s="146">
        <v>1</v>
      </c>
      <c r="AB86" s="146">
        <v>7</v>
      </c>
      <c r="AC86" s="146">
        <v>7</v>
      </c>
      <c r="AZ86" s="146">
        <v>2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7">
        <v>1</v>
      </c>
      <c r="CB86" s="177">
        <v>7</v>
      </c>
      <c r="CZ86" s="146">
        <v>0</v>
      </c>
    </row>
    <row r="87" spans="1:57" ht="12.75">
      <c r="A87" s="178"/>
      <c r="B87" s="179" t="s">
        <v>77</v>
      </c>
      <c r="C87" s="180" t="str">
        <f>CONCATENATE(B83," ",C83)</f>
        <v>767 Konstrukce zámečnické</v>
      </c>
      <c r="D87" s="181"/>
      <c r="E87" s="182"/>
      <c r="F87" s="183"/>
      <c r="G87" s="184">
        <f>SUM(G83:G86)</f>
        <v>0</v>
      </c>
      <c r="O87" s="170">
        <v>4</v>
      </c>
      <c r="BA87" s="185">
        <f>SUM(BA83:BA86)</f>
        <v>0</v>
      </c>
      <c r="BB87" s="185">
        <f>SUM(BB83:BB86)</f>
        <v>0</v>
      </c>
      <c r="BC87" s="185">
        <f>SUM(BC83:BC86)</f>
        <v>0</v>
      </c>
      <c r="BD87" s="185">
        <f>SUM(BD83:BD86)</f>
        <v>0</v>
      </c>
      <c r="BE87" s="185">
        <f>SUM(BE83:BE86)</f>
        <v>0</v>
      </c>
    </row>
    <row r="88" spans="1:15" ht="12.75">
      <c r="A88" s="163" t="s">
        <v>74</v>
      </c>
      <c r="B88" s="164" t="s">
        <v>204</v>
      </c>
      <c r="C88" s="165" t="s">
        <v>205</v>
      </c>
      <c r="D88" s="166"/>
      <c r="E88" s="167"/>
      <c r="F88" s="167"/>
      <c r="G88" s="168"/>
      <c r="H88" s="169"/>
      <c r="I88" s="169"/>
      <c r="O88" s="170">
        <v>1</v>
      </c>
    </row>
    <row r="89" spans="1:104" ht="12.75">
      <c r="A89" s="171">
        <v>53</v>
      </c>
      <c r="B89" s="172" t="s">
        <v>206</v>
      </c>
      <c r="C89" s="173" t="s">
        <v>207</v>
      </c>
      <c r="D89" s="174" t="s">
        <v>142</v>
      </c>
      <c r="E89" s="175">
        <v>1</v>
      </c>
      <c r="F89" s="175">
        <v>0</v>
      </c>
      <c r="G89" s="176">
        <f>E89*F89</f>
        <v>0</v>
      </c>
      <c r="O89" s="170">
        <v>2</v>
      </c>
      <c r="AA89" s="146">
        <v>1</v>
      </c>
      <c r="AB89" s="146">
        <v>7</v>
      </c>
      <c r="AC89" s="146">
        <v>7</v>
      </c>
      <c r="AZ89" s="146">
        <v>2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7">
        <v>1</v>
      </c>
      <c r="CB89" s="177">
        <v>7</v>
      </c>
      <c r="CZ89" s="146">
        <v>0.00027</v>
      </c>
    </row>
    <row r="90" spans="1:57" ht="12.75">
      <c r="A90" s="178"/>
      <c r="B90" s="179" t="s">
        <v>77</v>
      </c>
      <c r="C90" s="180" t="str">
        <f>CONCATENATE(B88," ",C88)</f>
        <v>784 Malby</v>
      </c>
      <c r="D90" s="181"/>
      <c r="E90" s="182"/>
      <c r="F90" s="183"/>
      <c r="G90" s="184">
        <f>SUM(G88:G89)</f>
        <v>0</v>
      </c>
      <c r="O90" s="170">
        <v>4</v>
      </c>
      <c r="BA90" s="185">
        <f>SUM(BA88:BA89)</f>
        <v>0</v>
      </c>
      <c r="BB90" s="185">
        <f>SUM(BB88:BB89)</f>
        <v>0</v>
      </c>
      <c r="BC90" s="185">
        <f>SUM(BC88:BC89)</f>
        <v>0</v>
      </c>
      <c r="BD90" s="185">
        <f>SUM(BD88:BD89)</f>
        <v>0</v>
      </c>
      <c r="BE90" s="185">
        <f>SUM(BE88:BE89)</f>
        <v>0</v>
      </c>
    </row>
    <row r="91" spans="1:15" ht="12.75">
      <c r="A91" s="163" t="s">
        <v>74</v>
      </c>
      <c r="B91" s="164" t="s">
        <v>208</v>
      </c>
      <c r="C91" s="165" t="s">
        <v>209</v>
      </c>
      <c r="D91" s="166"/>
      <c r="E91" s="167"/>
      <c r="F91" s="167"/>
      <c r="G91" s="168"/>
      <c r="H91" s="169"/>
      <c r="I91" s="169"/>
      <c r="O91" s="170">
        <v>1</v>
      </c>
    </row>
    <row r="92" spans="1:104" ht="12.75">
      <c r="A92" s="171">
        <v>54</v>
      </c>
      <c r="B92" s="172" t="s">
        <v>210</v>
      </c>
      <c r="C92" s="173" t="s">
        <v>211</v>
      </c>
      <c r="D92" s="174" t="s">
        <v>142</v>
      </c>
      <c r="E92" s="175">
        <v>1</v>
      </c>
      <c r="F92" s="175">
        <v>0</v>
      </c>
      <c r="G92" s="176">
        <f>E92*F92</f>
        <v>0</v>
      </c>
      <c r="O92" s="170">
        <v>2</v>
      </c>
      <c r="AA92" s="146">
        <v>1</v>
      </c>
      <c r="AB92" s="146">
        <v>9</v>
      </c>
      <c r="AC92" s="146">
        <v>9</v>
      </c>
      <c r="AZ92" s="146">
        <v>4</v>
      </c>
      <c r="BA92" s="146">
        <f>IF(AZ92=1,G92,0)</f>
        <v>0</v>
      </c>
      <c r="BB92" s="146">
        <f>IF(AZ92=2,G92,0)</f>
        <v>0</v>
      </c>
      <c r="BC92" s="146">
        <f>IF(AZ92=3,G92,0)</f>
        <v>0</v>
      </c>
      <c r="BD92" s="146">
        <f>IF(AZ92=4,G92,0)</f>
        <v>0</v>
      </c>
      <c r="BE92" s="146">
        <f>IF(AZ92=5,G92,0)</f>
        <v>0</v>
      </c>
      <c r="CA92" s="177">
        <v>1</v>
      </c>
      <c r="CB92" s="177">
        <v>9</v>
      </c>
      <c r="CZ92" s="146">
        <v>0</v>
      </c>
    </row>
    <row r="93" spans="1:104" ht="12.75">
      <c r="A93" s="171">
        <v>55</v>
      </c>
      <c r="B93" s="172" t="s">
        <v>212</v>
      </c>
      <c r="C93" s="173" t="s">
        <v>213</v>
      </c>
      <c r="D93" s="174" t="s">
        <v>142</v>
      </c>
      <c r="E93" s="175">
        <v>1</v>
      </c>
      <c r="F93" s="175">
        <v>0</v>
      </c>
      <c r="G93" s="176">
        <f>E93*F93</f>
        <v>0</v>
      </c>
      <c r="O93" s="170">
        <v>2</v>
      </c>
      <c r="AA93" s="146">
        <v>1</v>
      </c>
      <c r="AB93" s="146">
        <v>9</v>
      </c>
      <c r="AC93" s="146">
        <v>9</v>
      </c>
      <c r="AZ93" s="146">
        <v>4</v>
      </c>
      <c r="BA93" s="146">
        <f>IF(AZ93=1,G93,0)</f>
        <v>0</v>
      </c>
      <c r="BB93" s="146">
        <f>IF(AZ93=2,G93,0)</f>
        <v>0</v>
      </c>
      <c r="BC93" s="146">
        <f>IF(AZ93=3,G93,0)</f>
        <v>0</v>
      </c>
      <c r="BD93" s="146">
        <f>IF(AZ93=4,G93,0)</f>
        <v>0</v>
      </c>
      <c r="BE93" s="146">
        <f>IF(AZ93=5,G93,0)</f>
        <v>0</v>
      </c>
      <c r="CA93" s="177">
        <v>1</v>
      </c>
      <c r="CB93" s="177">
        <v>9</v>
      </c>
      <c r="CZ93" s="146">
        <v>0</v>
      </c>
    </row>
    <row r="94" spans="1:80" ht="12.75">
      <c r="A94" s="171">
        <v>56</v>
      </c>
      <c r="B94" s="172" t="s">
        <v>236</v>
      </c>
      <c r="C94" s="173" t="s">
        <v>237</v>
      </c>
      <c r="D94" s="174" t="s">
        <v>142</v>
      </c>
      <c r="E94" s="175">
        <v>1</v>
      </c>
      <c r="F94" s="175">
        <v>0</v>
      </c>
      <c r="G94" s="176">
        <f>E94*F94</f>
        <v>0</v>
      </c>
      <c r="O94" s="170"/>
      <c r="CA94" s="177"/>
      <c r="CB94" s="177"/>
    </row>
    <row r="95" spans="1:80" ht="33.75">
      <c r="A95" s="171">
        <v>57</v>
      </c>
      <c r="B95" s="172" t="s">
        <v>214</v>
      </c>
      <c r="C95" s="173" t="s">
        <v>254</v>
      </c>
      <c r="D95" s="174" t="s">
        <v>142</v>
      </c>
      <c r="E95" s="175">
        <v>1</v>
      </c>
      <c r="F95" s="175">
        <v>0</v>
      </c>
      <c r="G95" s="176">
        <f>E95*F95</f>
        <v>0</v>
      </c>
      <c r="O95" s="170"/>
      <c r="CA95" s="177"/>
      <c r="CB95" s="177"/>
    </row>
    <row r="96" spans="1:104" ht="12.75">
      <c r="A96" s="171">
        <v>58</v>
      </c>
      <c r="B96" s="172" t="s">
        <v>238</v>
      </c>
      <c r="C96" s="173" t="s">
        <v>215</v>
      </c>
      <c r="D96" s="174" t="s">
        <v>142</v>
      </c>
      <c r="E96" s="175">
        <v>1</v>
      </c>
      <c r="F96" s="175">
        <v>0</v>
      </c>
      <c r="G96" s="176">
        <f>E96*F96</f>
        <v>0</v>
      </c>
      <c r="O96" s="170">
        <v>2</v>
      </c>
      <c r="AA96" s="146">
        <v>1</v>
      </c>
      <c r="AB96" s="146">
        <v>9</v>
      </c>
      <c r="AC96" s="146">
        <v>9</v>
      </c>
      <c r="AZ96" s="146">
        <v>4</v>
      </c>
      <c r="BA96" s="146">
        <f>IF(AZ96=1,G96,0)</f>
        <v>0</v>
      </c>
      <c r="BB96" s="146">
        <f>IF(AZ96=2,G96,0)</f>
        <v>0</v>
      </c>
      <c r="BC96" s="146">
        <f>IF(AZ96=3,G96,0)</f>
        <v>0</v>
      </c>
      <c r="BD96" s="146">
        <f>IF(AZ96=4,G96,0)</f>
        <v>0</v>
      </c>
      <c r="BE96" s="146">
        <f>IF(AZ96=5,G96,0)</f>
        <v>0</v>
      </c>
      <c r="CA96" s="177">
        <v>1</v>
      </c>
      <c r="CB96" s="177">
        <v>9</v>
      </c>
      <c r="CZ96" s="146">
        <v>0</v>
      </c>
    </row>
    <row r="97" spans="1:57" ht="12.75">
      <c r="A97" s="178"/>
      <c r="B97" s="179" t="s">
        <v>77</v>
      </c>
      <c r="C97" s="180" t="str">
        <f>CONCATENATE(B91," ",C91)</f>
        <v>M21 Elektromontáže</v>
      </c>
      <c r="D97" s="181"/>
      <c r="E97" s="182"/>
      <c r="F97" s="183"/>
      <c r="G97" s="184">
        <f>SUM(G91:G96)</f>
        <v>0</v>
      </c>
      <c r="O97" s="170">
        <v>4</v>
      </c>
      <c r="BA97" s="185">
        <f>SUM(BA91:BA96)</f>
        <v>0</v>
      </c>
      <c r="BB97" s="185">
        <f>SUM(BB91:BB96)</f>
        <v>0</v>
      </c>
      <c r="BC97" s="185">
        <f>SUM(BC91:BC96)</f>
        <v>0</v>
      </c>
      <c r="BD97" s="185">
        <f>SUM(BD91:BD96)</f>
        <v>0</v>
      </c>
      <c r="BE97" s="185">
        <f>SUM(BE91:BE96)</f>
        <v>0</v>
      </c>
    </row>
    <row r="98" spans="1:15" ht="12.75">
      <c r="A98" s="163" t="s">
        <v>74</v>
      </c>
      <c r="B98" s="164" t="s">
        <v>216</v>
      </c>
      <c r="C98" s="165" t="s">
        <v>217</v>
      </c>
      <c r="D98" s="166"/>
      <c r="E98" s="167"/>
      <c r="F98" s="167"/>
      <c r="G98" s="168"/>
      <c r="H98" s="169"/>
      <c r="I98" s="169"/>
      <c r="O98" s="170">
        <v>1</v>
      </c>
    </row>
    <row r="99" spans="1:104" ht="12.75">
      <c r="A99" s="171">
        <v>59</v>
      </c>
      <c r="B99" s="172" t="s">
        <v>218</v>
      </c>
      <c r="C99" s="173" t="s">
        <v>219</v>
      </c>
      <c r="D99" s="174" t="s">
        <v>108</v>
      </c>
      <c r="E99" s="175">
        <v>74.708</v>
      </c>
      <c r="F99" s="175">
        <v>0</v>
      </c>
      <c r="G99" s="176">
        <f>E99*F99</f>
        <v>0</v>
      </c>
      <c r="O99" s="170">
        <v>2</v>
      </c>
      <c r="AA99" s="146">
        <v>8</v>
      </c>
      <c r="AB99" s="146">
        <v>0</v>
      </c>
      <c r="AC99" s="146">
        <v>3</v>
      </c>
      <c r="AZ99" s="146">
        <v>1</v>
      </c>
      <c r="BA99" s="146">
        <f>IF(AZ99=1,G99,0)</f>
        <v>0</v>
      </c>
      <c r="BB99" s="146">
        <f>IF(AZ99=2,G99,0)</f>
        <v>0</v>
      </c>
      <c r="BC99" s="146">
        <f>IF(AZ99=3,G99,0)</f>
        <v>0</v>
      </c>
      <c r="BD99" s="146">
        <f>IF(AZ99=4,G99,0)</f>
        <v>0</v>
      </c>
      <c r="BE99" s="146">
        <f>IF(AZ99=5,G99,0)</f>
        <v>0</v>
      </c>
      <c r="CA99" s="177">
        <v>8</v>
      </c>
      <c r="CB99" s="177">
        <v>0</v>
      </c>
      <c r="CZ99" s="146">
        <v>0</v>
      </c>
    </row>
    <row r="100" spans="1:104" ht="12.75">
      <c r="A100" s="171">
        <v>60</v>
      </c>
      <c r="B100" s="172" t="s">
        <v>220</v>
      </c>
      <c r="C100" s="173" t="s">
        <v>221</v>
      </c>
      <c r="D100" s="174" t="s">
        <v>108</v>
      </c>
      <c r="E100" s="175">
        <v>1120.62</v>
      </c>
      <c r="F100" s="175">
        <v>0</v>
      </c>
      <c r="G100" s="176">
        <f>E100*F100</f>
        <v>0</v>
      </c>
      <c r="O100" s="170">
        <v>2</v>
      </c>
      <c r="AA100" s="146">
        <v>8</v>
      </c>
      <c r="AB100" s="146">
        <v>0</v>
      </c>
      <c r="AC100" s="146">
        <v>3</v>
      </c>
      <c r="AZ100" s="146">
        <v>1</v>
      </c>
      <c r="BA100" s="146">
        <f>IF(AZ100=1,G100,0)</f>
        <v>0</v>
      </c>
      <c r="BB100" s="146">
        <f>IF(AZ100=2,G100,0)</f>
        <v>0</v>
      </c>
      <c r="BC100" s="146">
        <f>IF(AZ100=3,G100,0)</f>
        <v>0</v>
      </c>
      <c r="BD100" s="146">
        <f>IF(AZ100=4,G100,0)</f>
        <v>0</v>
      </c>
      <c r="BE100" s="146">
        <f>IF(AZ100=5,G100,0)</f>
        <v>0</v>
      </c>
      <c r="CA100" s="177">
        <v>8</v>
      </c>
      <c r="CB100" s="177">
        <v>0</v>
      </c>
      <c r="CZ100" s="146">
        <v>0</v>
      </c>
    </row>
    <row r="101" spans="1:104" ht="12.75">
      <c r="A101" s="171">
        <v>61</v>
      </c>
      <c r="B101" s="172" t="s">
        <v>222</v>
      </c>
      <c r="C101" s="173" t="s">
        <v>223</v>
      </c>
      <c r="D101" s="174" t="s">
        <v>108</v>
      </c>
      <c r="E101" s="175">
        <v>74.708</v>
      </c>
      <c r="F101" s="175">
        <v>0</v>
      </c>
      <c r="G101" s="176">
        <f>E101*F101</f>
        <v>0</v>
      </c>
      <c r="O101" s="170">
        <v>2</v>
      </c>
      <c r="AA101" s="146">
        <v>8</v>
      </c>
      <c r="AB101" s="146">
        <v>0</v>
      </c>
      <c r="AC101" s="146">
        <v>3</v>
      </c>
      <c r="AZ101" s="146">
        <v>1</v>
      </c>
      <c r="BA101" s="146">
        <f>IF(AZ101=1,G101,0)</f>
        <v>0</v>
      </c>
      <c r="BB101" s="146">
        <f>IF(AZ101=2,G101,0)</f>
        <v>0</v>
      </c>
      <c r="BC101" s="146">
        <f>IF(AZ101=3,G101,0)</f>
        <v>0</v>
      </c>
      <c r="BD101" s="146">
        <f>IF(AZ101=4,G101,0)</f>
        <v>0</v>
      </c>
      <c r="BE101" s="146">
        <f>IF(AZ101=5,G101,0)</f>
        <v>0</v>
      </c>
      <c r="CA101" s="177">
        <v>8</v>
      </c>
      <c r="CB101" s="177">
        <v>0</v>
      </c>
      <c r="CZ101" s="146">
        <v>0</v>
      </c>
    </row>
    <row r="102" spans="1:104" ht="12.75">
      <c r="A102" s="171">
        <v>62</v>
      </c>
      <c r="B102" s="172" t="s">
        <v>224</v>
      </c>
      <c r="C102" s="173" t="s">
        <v>225</v>
      </c>
      <c r="D102" s="174" t="s">
        <v>108</v>
      </c>
      <c r="E102" s="175">
        <v>74.708</v>
      </c>
      <c r="F102" s="175">
        <v>0</v>
      </c>
      <c r="G102" s="176">
        <f>E102*F102</f>
        <v>0</v>
      </c>
      <c r="O102" s="170">
        <v>2</v>
      </c>
      <c r="AA102" s="146">
        <v>8</v>
      </c>
      <c r="AB102" s="146">
        <v>0</v>
      </c>
      <c r="AC102" s="146">
        <v>3</v>
      </c>
      <c r="AZ102" s="146">
        <v>1</v>
      </c>
      <c r="BA102" s="146">
        <f>IF(AZ102=1,G102,0)</f>
        <v>0</v>
      </c>
      <c r="BB102" s="146">
        <f>IF(AZ102=2,G102,0)</f>
        <v>0</v>
      </c>
      <c r="BC102" s="146">
        <f>IF(AZ102=3,G102,0)</f>
        <v>0</v>
      </c>
      <c r="BD102" s="146">
        <f>IF(AZ102=4,G102,0)</f>
        <v>0</v>
      </c>
      <c r="BE102" s="146">
        <f>IF(AZ102=5,G102,0)</f>
        <v>0</v>
      </c>
      <c r="CA102" s="177">
        <v>8</v>
      </c>
      <c r="CB102" s="177">
        <v>0</v>
      </c>
      <c r="CZ102" s="146">
        <v>0</v>
      </c>
    </row>
    <row r="103" spans="1:104" ht="12.75">
      <c r="A103" s="171">
        <v>63</v>
      </c>
      <c r="B103" s="172" t="s">
        <v>226</v>
      </c>
      <c r="C103" s="173" t="s">
        <v>227</v>
      </c>
      <c r="D103" s="174" t="s">
        <v>108</v>
      </c>
      <c r="E103" s="175">
        <v>74.708</v>
      </c>
      <c r="F103" s="175">
        <v>0</v>
      </c>
      <c r="G103" s="176">
        <f>E103*F103</f>
        <v>0</v>
      </c>
      <c r="O103" s="170">
        <v>2</v>
      </c>
      <c r="AA103" s="146">
        <v>8</v>
      </c>
      <c r="AB103" s="146">
        <v>1</v>
      </c>
      <c r="AC103" s="146">
        <v>3</v>
      </c>
      <c r="AZ103" s="146">
        <v>1</v>
      </c>
      <c r="BA103" s="146">
        <f>IF(AZ103=1,G103,0)</f>
        <v>0</v>
      </c>
      <c r="BB103" s="146">
        <f>IF(AZ103=2,G103,0)</f>
        <v>0</v>
      </c>
      <c r="BC103" s="146">
        <f>IF(AZ103=3,G103,0)</f>
        <v>0</v>
      </c>
      <c r="BD103" s="146">
        <f>IF(AZ103=4,G103,0)</f>
        <v>0</v>
      </c>
      <c r="BE103" s="146">
        <f>IF(AZ103=5,G103,0)</f>
        <v>0</v>
      </c>
      <c r="CA103" s="177">
        <v>8</v>
      </c>
      <c r="CB103" s="177">
        <v>1</v>
      </c>
      <c r="CZ103" s="146">
        <v>0</v>
      </c>
    </row>
    <row r="104" spans="1:57" ht="12.75">
      <c r="A104" s="178"/>
      <c r="B104" s="179" t="s">
        <v>77</v>
      </c>
      <c r="C104" s="180" t="str">
        <f>CONCATENATE(B98," ",C98)</f>
        <v>D96 Přesuny suti a vybouraných hmot</v>
      </c>
      <c r="D104" s="181"/>
      <c r="E104" s="182"/>
      <c r="F104" s="183"/>
      <c r="G104" s="184">
        <f>SUM(G98:G103)</f>
        <v>0</v>
      </c>
      <c r="O104" s="170">
        <v>4</v>
      </c>
      <c r="BA104" s="185">
        <f>SUM(BA98:BA103)</f>
        <v>0</v>
      </c>
      <c r="BB104" s="185">
        <f>SUM(BB98:BB103)</f>
        <v>0</v>
      </c>
      <c r="BC104" s="185">
        <f>SUM(BC98:BC103)</f>
        <v>0</v>
      </c>
      <c r="BD104" s="185">
        <f>SUM(BD98:BD103)</f>
        <v>0</v>
      </c>
      <c r="BE104" s="185">
        <f>SUM(BE98:BE103)</f>
        <v>0</v>
      </c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ht="12.75">
      <c r="E122" s="146"/>
    </row>
    <row r="123" ht="12.75">
      <c r="E123" s="146"/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spans="1:7" ht="12.75">
      <c r="A128" s="186"/>
      <c r="B128" s="186"/>
      <c r="C128" s="186"/>
      <c r="D128" s="186"/>
      <c r="E128" s="186"/>
      <c r="F128" s="186"/>
      <c r="G128" s="186"/>
    </row>
    <row r="129" spans="1:7" ht="12.75">
      <c r="A129" s="186"/>
      <c r="B129" s="186"/>
      <c r="C129" s="186"/>
      <c r="D129" s="186"/>
      <c r="E129" s="186"/>
      <c r="F129" s="186"/>
      <c r="G129" s="186"/>
    </row>
    <row r="130" spans="1:7" ht="12.75">
      <c r="A130" s="186"/>
      <c r="B130" s="186"/>
      <c r="C130" s="186"/>
      <c r="D130" s="186"/>
      <c r="E130" s="186"/>
      <c r="F130" s="186"/>
      <c r="G130" s="186"/>
    </row>
    <row r="131" spans="1:7" ht="12.75">
      <c r="A131" s="186"/>
      <c r="B131" s="186"/>
      <c r="C131" s="186"/>
      <c r="D131" s="186"/>
      <c r="E131" s="186"/>
      <c r="F131" s="186"/>
      <c r="G131" s="186"/>
    </row>
    <row r="132" ht="12.75">
      <c r="E132" s="146"/>
    </row>
    <row r="133" ht="12.75">
      <c r="E133" s="146"/>
    </row>
    <row r="134" ht="12.75">
      <c r="E134" s="146"/>
    </row>
    <row r="135" ht="12.75">
      <c r="E135" s="146"/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ht="12.75">
      <c r="E140" s="146"/>
    </row>
    <row r="141" ht="12.75">
      <c r="E141" s="146"/>
    </row>
    <row r="142" ht="12.75">
      <c r="E142" s="146"/>
    </row>
    <row r="143" ht="12.75">
      <c r="E143" s="146"/>
    </row>
    <row r="144" ht="12.75">
      <c r="E144" s="146"/>
    </row>
    <row r="145" ht="12.75">
      <c r="E145" s="146"/>
    </row>
    <row r="146" ht="12.75">
      <c r="E146" s="146"/>
    </row>
    <row r="147" ht="12.75">
      <c r="E147" s="146"/>
    </row>
    <row r="148" ht="12.75">
      <c r="E148" s="146"/>
    </row>
    <row r="149" ht="12.75">
      <c r="E149" s="146"/>
    </row>
    <row r="150" ht="12.75">
      <c r="E150" s="146"/>
    </row>
    <row r="151" ht="12.75">
      <c r="E151" s="146"/>
    </row>
    <row r="152" ht="12.75">
      <c r="E152" s="146"/>
    </row>
    <row r="153" ht="12.75">
      <c r="E153" s="146"/>
    </row>
    <row r="154" ht="12.75">
      <c r="E154" s="146"/>
    </row>
    <row r="155" ht="12.75">
      <c r="E155" s="146"/>
    </row>
    <row r="156" ht="12.75">
      <c r="E156" s="146"/>
    </row>
    <row r="157" ht="12.75">
      <c r="E157" s="146"/>
    </row>
    <row r="158" ht="12.75">
      <c r="E158" s="146"/>
    </row>
    <row r="159" ht="12.75">
      <c r="E159" s="146"/>
    </row>
    <row r="160" ht="12.75">
      <c r="E160" s="146"/>
    </row>
    <row r="161" ht="12.75">
      <c r="E161" s="146"/>
    </row>
    <row r="162" ht="12.75">
      <c r="E162" s="146"/>
    </row>
    <row r="163" spans="1:2" ht="12.75">
      <c r="A163" s="187"/>
      <c r="B163" s="187"/>
    </row>
    <row r="164" spans="1:7" ht="12.75">
      <c r="A164" s="186"/>
      <c r="B164" s="186"/>
      <c r="C164" s="189"/>
      <c r="D164" s="189"/>
      <c r="E164" s="190"/>
      <c r="F164" s="189"/>
      <c r="G164" s="191"/>
    </row>
    <row r="165" spans="1:7" ht="12.75">
      <c r="A165" s="192"/>
      <c r="B165" s="192"/>
      <c r="C165" s="186"/>
      <c r="D165" s="186"/>
      <c r="E165" s="193"/>
      <c r="F165" s="186"/>
      <c r="G165" s="186"/>
    </row>
    <row r="166" spans="1:7" ht="12.75">
      <c r="A166" s="186"/>
      <c r="B166" s="186"/>
      <c r="C166" s="186"/>
      <c r="D166" s="186"/>
      <c r="E166" s="193"/>
      <c r="F166" s="186"/>
      <c r="G166" s="186"/>
    </row>
    <row r="167" spans="1:7" ht="12.75">
      <c r="A167" s="186"/>
      <c r="B167" s="186"/>
      <c r="C167" s="186"/>
      <c r="D167" s="186"/>
      <c r="E167" s="193"/>
      <c r="F167" s="186"/>
      <c r="G167" s="186"/>
    </row>
    <row r="168" spans="1:7" ht="12.75">
      <c r="A168" s="186"/>
      <c r="B168" s="186"/>
      <c r="C168" s="186"/>
      <c r="D168" s="186"/>
      <c r="E168" s="193"/>
      <c r="F168" s="186"/>
      <c r="G168" s="186"/>
    </row>
    <row r="169" spans="1:7" ht="12.75">
      <c r="A169" s="186"/>
      <c r="B169" s="186"/>
      <c r="C169" s="186"/>
      <c r="D169" s="186"/>
      <c r="E169" s="193"/>
      <c r="F169" s="186"/>
      <c r="G169" s="186"/>
    </row>
    <row r="170" spans="1:7" ht="12.75">
      <c r="A170" s="186"/>
      <c r="B170" s="186"/>
      <c r="C170" s="186"/>
      <c r="D170" s="186"/>
      <c r="E170" s="193"/>
      <c r="F170" s="186"/>
      <c r="G170" s="186"/>
    </row>
    <row r="171" spans="1:7" ht="12.75">
      <c r="A171" s="186"/>
      <c r="B171" s="186"/>
      <c r="C171" s="186"/>
      <c r="D171" s="186"/>
      <c r="E171" s="193"/>
      <c r="F171" s="186"/>
      <c r="G171" s="186"/>
    </row>
    <row r="172" spans="1:7" ht="12.75">
      <c r="A172" s="186"/>
      <c r="B172" s="186"/>
      <c r="C172" s="186"/>
      <c r="D172" s="186"/>
      <c r="E172" s="193"/>
      <c r="F172" s="186"/>
      <c r="G172" s="186"/>
    </row>
    <row r="173" spans="1:7" ht="12.75">
      <c r="A173" s="186"/>
      <c r="B173" s="186"/>
      <c r="C173" s="186"/>
      <c r="D173" s="186"/>
      <c r="E173" s="193"/>
      <c r="F173" s="186"/>
      <c r="G173" s="186"/>
    </row>
    <row r="174" spans="1:7" ht="12.75">
      <c r="A174" s="186"/>
      <c r="B174" s="186"/>
      <c r="C174" s="186"/>
      <c r="D174" s="186"/>
      <c r="E174" s="193"/>
      <c r="F174" s="186"/>
      <c r="G174" s="186"/>
    </row>
    <row r="175" spans="1:7" ht="12.75">
      <c r="A175" s="186"/>
      <c r="B175" s="186"/>
      <c r="C175" s="186"/>
      <c r="D175" s="186"/>
      <c r="E175" s="193"/>
      <c r="F175" s="186"/>
      <c r="G175" s="186"/>
    </row>
    <row r="176" spans="1:7" ht="12.75">
      <c r="A176" s="186"/>
      <c r="B176" s="186"/>
      <c r="C176" s="186"/>
      <c r="D176" s="186"/>
      <c r="E176" s="193"/>
      <c r="F176" s="186"/>
      <c r="G176" s="186"/>
    </row>
    <row r="177" spans="1:7" ht="12.75">
      <c r="A177" s="186"/>
      <c r="B177" s="186"/>
      <c r="C177" s="186"/>
      <c r="D177" s="186"/>
      <c r="E177" s="193"/>
      <c r="F177" s="186"/>
      <c r="G177" s="186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Jan Marek</cp:lastModifiedBy>
  <dcterms:created xsi:type="dcterms:W3CDTF">2013-07-16T09:36:35Z</dcterms:created>
  <dcterms:modified xsi:type="dcterms:W3CDTF">2013-08-26T08:04:12Z</dcterms:modified>
  <cp:category/>
  <cp:version/>
  <cp:contentType/>
  <cp:contentStatus/>
</cp:coreProperties>
</file>