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" yWindow="0" windowWidth="12588" windowHeight="8196" activeTab="4"/>
  </bookViews>
  <sheets>
    <sheet name="Úvod" sheetId="26" r:id="rId1"/>
    <sheet name="Krycí list" sheetId="27" r:id="rId2"/>
    <sheet name="Přirážky" sheetId="28" r:id="rId3"/>
    <sheet name="Rekapitulace" sheetId="21" r:id="rId4"/>
    <sheet name="bour" sheetId="46" r:id="rId5"/>
    <sheet name="stav" sheetId="47" r:id="rId6"/>
    <sheet name="ZTI" sheetId="37" r:id="rId7"/>
    <sheet name="UT" sheetId="38" r:id="rId8"/>
    <sheet name="SILNO" sheetId="39" r:id="rId9"/>
    <sheet name="SLABO" sheetId="40" r:id="rId10"/>
    <sheet name="EPS" sheetId="41" r:id="rId11"/>
    <sheet name="VZT " sheetId="48" r:id="rId12"/>
    <sheet name="ANT" sheetId="43" r:id="rId13"/>
    <sheet name="SHZ" sheetId="44" r:id="rId14"/>
    <sheet name="základ" sheetId="45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BPK1" localSheetId="4">#REF!</definedName>
    <definedName name="_BPK1" localSheetId="5">#REF!</definedName>
    <definedName name="_BPK1" localSheetId="11">#REF!</definedName>
    <definedName name="_BPK1">#REF!</definedName>
    <definedName name="_BPK2" localSheetId="4">#REF!</definedName>
    <definedName name="_BPK2" localSheetId="5">#REF!</definedName>
    <definedName name="_BPK2" localSheetId="11">#REF!</definedName>
    <definedName name="_BPK2">#REF!</definedName>
    <definedName name="_BPK3" localSheetId="4">#REF!</definedName>
    <definedName name="_BPK3" localSheetId="5">#REF!</definedName>
    <definedName name="_BPK3" localSheetId="11">#REF!</definedName>
    <definedName name="_BPK3">#REF!</definedName>
    <definedName name="cisloobjektu" localSheetId="6">#REF!</definedName>
    <definedName name="cisloobjektu">'[1]Krycí list'!$A$4</definedName>
    <definedName name="cislostavby" localSheetId="11">#REF!</definedName>
    <definedName name="cislostavby">#REF!</definedName>
    <definedName name="Datum" localSheetId="11">#REF!</definedName>
    <definedName name="Datum">#REF!</definedName>
    <definedName name="Dil" localSheetId="11">#REF!</definedName>
    <definedName name="Dil">#REF!</definedName>
    <definedName name="Dodavka" localSheetId="11">#REF!</definedName>
    <definedName name="Dodavka" localSheetId="14">#REF!</definedName>
    <definedName name="Dodavka">#REF!</definedName>
    <definedName name="Dodavka0" localSheetId="4">[2]ZTI!#REF!</definedName>
    <definedName name="Dodavka0" localSheetId="5">[2]ZTI!#REF!</definedName>
    <definedName name="Dodavka0" localSheetId="11">[2]ZTI!#REF!</definedName>
    <definedName name="Dodavka0" localSheetId="14">ZTI!#REF!</definedName>
    <definedName name="Dodavka0">ZTI!#REF!</definedName>
    <definedName name="HSV" localSheetId="11">#REF!</definedName>
    <definedName name="HSV">#REF!</definedName>
    <definedName name="HSV0" localSheetId="4">[2]ZTI!#REF!</definedName>
    <definedName name="HSV0" localSheetId="5">[2]ZTI!#REF!</definedName>
    <definedName name="HSV0" localSheetId="11">[2]ZTI!#REF!</definedName>
    <definedName name="HSV0" localSheetId="14">ZTI!#REF!</definedName>
    <definedName name="HSV0">ZTI!#REF!</definedName>
    <definedName name="HZS" localSheetId="11">#REF!</definedName>
    <definedName name="HZS" localSheetId="14">#REF!</definedName>
    <definedName name="HZS">#REF!</definedName>
    <definedName name="HZS0" localSheetId="4">[2]ZTI!#REF!</definedName>
    <definedName name="HZS0" localSheetId="5">[2]ZTI!#REF!</definedName>
    <definedName name="HZS0" localSheetId="11">[2]ZTI!#REF!</definedName>
    <definedName name="HZS0" localSheetId="14">ZTI!#REF!</definedName>
    <definedName name="HZS0">ZTI!#REF!</definedName>
    <definedName name="JKSO" localSheetId="11">#REF!</definedName>
    <definedName name="JKSO">#REF!</definedName>
    <definedName name="MJ" localSheetId="11">#REF!</definedName>
    <definedName name="MJ">#REF!</definedName>
    <definedName name="Mont" localSheetId="11">#REF!</definedName>
    <definedName name="Mont" localSheetId="14">#REF!</definedName>
    <definedName name="Mont">#REF!</definedName>
    <definedName name="Montaz0" localSheetId="4">[2]ZTI!#REF!</definedName>
    <definedName name="Montaz0" localSheetId="5">[2]ZTI!#REF!</definedName>
    <definedName name="Montaz0" localSheetId="11">[2]ZTI!#REF!</definedName>
    <definedName name="Montaz0" localSheetId="14">ZTI!#REF!</definedName>
    <definedName name="Montaz0">ZTI!#REF!</definedName>
    <definedName name="NazevDilu" localSheetId="11">#REF!</definedName>
    <definedName name="NazevDilu">#REF!</definedName>
    <definedName name="nazevobjektu" localSheetId="6">#REF!</definedName>
    <definedName name="nazevobjektu">'[1]Krycí list'!$C$4</definedName>
    <definedName name="nazevstavby" localSheetId="11">#REF!</definedName>
    <definedName name="nazevstavby">#REF!</definedName>
    <definedName name="_xlnm.Print_Titles" localSheetId="4">bour!$1:$4</definedName>
    <definedName name="_xlnm.Print_Titles" localSheetId="10">EPS!$1:$4</definedName>
    <definedName name="_xlnm.Print_Titles" localSheetId="3">Rekapitulace!$1:$4</definedName>
    <definedName name="_xlnm.Print_Titles" localSheetId="13">SHZ!$1:$3</definedName>
    <definedName name="_xlnm.Print_Titles" localSheetId="8">SILNO!$1:$4</definedName>
    <definedName name="_xlnm.Print_Titles" localSheetId="9">SLABO!$1:$4</definedName>
    <definedName name="_xlnm.Print_Titles" localSheetId="5">stav!$1:$4</definedName>
    <definedName name="_xlnm.Print_Titles" localSheetId="11">'VZT '!$1:$4</definedName>
    <definedName name="_xlnm.Print_Titles" localSheetId="14">základ!$1:$4</definedName>
    <definedName name="Objednatel" localSheetId="11">#REF!</definedName>
    <definedName name="Objednatel">#REF!</definedName>
    <definedName name="_xlnm.Print_Area" localSheetId="12">ANT!$A$1:$F$28</definedName>
    <definedName name="_xlnm.Print_Area" localSheetId="4">bour!$A$1:$H$73</definedName>
    <definedName name="_xlnm.Print_Area" localSheetId="10">EPS!$A$1:$F$61</definedName>
    <definedName name="_xlnm.Print_Area" localSheetId="1">'Krycí list'!$A$1:$N$33</definedName>
    <definedName name="_xlnm.Print_Area" localSheetId="3">Rekapitulace!$A$1:$C$68</definedName>
    <definedName name="_xlnm.Print_Area" localSheetId="13">SHZ!$A$1:$E$123</definedName>
    <definedName name="_xlnm.Print_Area" localSheetId="8">SILNO!$1:$193</definedName>
    <definedName name="_xlnm.Print_Area" localSheetId="9">SLABO!$A$1:$F$226</definedName>
    <definedName name="_xlnm.Print_Area" localSheetId="5">stav!$A$1:$H$206</definedName>
    <definedName name="_xlnm.Print_Area" localSheetId="7">UT!$A$1:$G$86</definedName>
    <definedName name="_xlnm.Print_Area" localSheetId="0">Úvod!$A$1:$L$28</definedName>
    <definedName name="_xlnm.Print_Area" localSheetId="11">'VZT '!$A$1:$J$452</definedName>
    <definedName name="_xlnm.Print_Area" localSheetId="14">základ!$A$1:$H$26</definedName>
    <definedName name="_xlnm.Print_Area" localSheetId="6">ZTI!$A$1:$G$76</definedName>
    <definedName name="PocetMJ" localSheetId="11">#REF!</definedName>
    <definedName name="PocetMJ">#REF!</definedName>
    <definedName name="Poznamka" localSheetId="11">#REF!</definedName>
    <definedName name="Poznamka">#REF!</definedName>
    <definedName name="Projektant" localSheetId="11">#REF!</definedName>
    <definedName name="Projektant">#REF!</definedName>
    <definedName name="PSV" localSheetId="11">#REF!</definedName>
    <definedName name="PSV" localSheetId="14">#REF!</definedName>
    <definedName name="PSV">#REF!</definedName>
    <definedName name="PSV0" localSheetId="4">[2]ZTI!#REF!</definedName>
    <definedName name="PSV0" localSheetId="5">[2]ZTI!#REF!</definedName>
    <definedName name="PSV0" localSheetId="11">[2]ZTI!#REF!</definedName>
    <definedName name="PSV0" localSheetId="14">ZTI!#REF!</definedName>
    <definedName name="PSV0">ZTI!#REF!</definedName>
    <definedName name="SazbaDPH1" localSheetId="11">#REF!</definedName>
    <definedName name="SazbaDPH1">#REF!</definedName>
    <definedName name="SazbaDPH2" localSheetId="11">#REF!</definedName>
    <definedName name="SazbaDPH2">#REF!</definedName>
    <definedName name="SloupecCC">ZTI!$G$4</definedName>
    <definedName name="SloupecCisloPol">ZTI!$B$4</definedName>
    <definedName name="SloupecCH">ZTI!$I$4</definedName>
    <definedName name="SloupecJC">ZTI!$F$4</definedName>
    <definedName name="SloupecJH">ZTI!$H$4</definedName>
    <definedName name="SloupecMJ">ZTI!$D$4</definedName>
    <definedName name="SloupecMnozstvi">ZTI!$E$4</definedName>
    <definedName name="SloupecNazPol">ZTI!$C$4</definedName>
    <definedName name="SloupecPC">ZTI!$A$4</definedName>
    <definedName name="solver_lin" localSheetId="6" hidden="1">0</definedName>
    <definedName name="solver_num" localSheetId="6" hidden="1">0</definedName>
    <definedName name="solver_opt" localSheetId="6" hidden="1">ZTI!#REF!</definedName>
    <definedName name="solver_typ" localSheetId="6" hidden="1">1</definedName>
    <definedName name="solver_val" localSheetId="6" hidden="1">0</definedName>
    <definedName name="Typ" localSheetId="4">[2]ZTI!#REF!</definedName>
    <definedName name="Typ" localSheetId="5">[2]ZTI!#REF!</definedName>
    <definedName name="Typ" localSheetId="11">[2]ZTI!#REF!</definedName>
    <definedName name="Typ" localSheetId="14">ZTI!#REF!</definedName>
    <definedName name="Typ">ZTI!#REF!</definedName>
    <definedName name="VRN" localSheetId="11">#REF!</definedName>
    <definedName name="VRN" localSheetId="14">#REF!</definedName>
    <definedName name="VRN">#REF!</definedName>
    <definedName name="VRNKc" localSheetId="11">#REF!</definedName>
    <definedName name="VRNKc" localSheetId="14">#REF!</definedName>
    <definedName name="VRNKc">#REF!</definedName>
    <definedName name="VRNnazev" localSheetId="11">#REF!</definedName>
    <definedName name="VRNnazev" localSheetId="14">#REF!</definedName>
    <definedName name="VRNnazev">#REF!</definedName>
    <definedName name="VRNproc" localSheetId="11">#REF!</definedName>
    <definedName name="VRNproc" localSheetId="14">#REF!</definedName>
    <definedName name="VRNproc">#REF!</definedName>
    <definedName name="VRNzakl" localSheetId="11">#REF!</definedName>
    <definedName name="VRNzakl" localSheetId="14">#REF!</definedName>
    <definedName name="VRNzakl">#REF!</definedName>
    <definedName name="Zakazka" localSheetId="11">#REF!</definedName>
    <definedName name="Zakazka">#REF!</definedName>
    <definedName name="Zaklad22" localSheetId="11">#REF!</definedName>
    <definedName name="Zaklad22">#REF!</definedName>
    <definedName name="Zaklad5" localSheetId="11">#REF!</definedName>
    <definedName name="Zaklad5">#REF!</definedName>
    <definedName name="Zhotovitel" localSheetId="11">#REF!</definedName>
    <definedName name="Zhotovitel">#REF!</definedName>
  </definedNames>
  <calcPr calcId="124519" calcMode="manual"/>
</workbook>
</file>

<file path=xl/calcChain.xml><?xml version="1.0" encoding="utf-8"?>
<calcChain xmlns="http://schemas.openxmlformats.org/spreadsheetml/2006/main">
  <c r="H60" i="47"/>
  <c r="H5"/>
  <c r="G5" i="38"/>
  <c r="F129" i="39"/>
  <c r="F5" s="1"/>
  <c r="F5" i="40"/>
  <c r="F5" i="48"/>
  <c r="H7" i="46"/>
  <c r="F143" i="39"/>
  <c r="F450" i="48"/>
  <c r="F449"/>
  <c r="F451" s="1"/>
  <c r="F448"/>
  <c r="F445"/>
  <c r="F443"/>
  <c r="F439"/>
  <c r="F438"/>
  <c r="F437"/>
  <c r="F436"/>
  <c r="F440" s="1"/>
  <c r="F433"/>
  <c r="F434" s="1"/>
  <c r="F430"/>
  <c r="F429"/>
  <c r="F428"/>
  <c r="F425"/>
  <c r="F424"/>
  <c r="F423"/>
  <c r="F422"/>
  <c r="F421"/>
  <c r="F420"/>
  <c r="F418"/>
  <c r="F417"/>
  <c r="F416"/>
  <c r="F414"/>
  <c r="F413"/>
  <c r="F412"/>
  <c r="F411"/>
  <c r="F409"/>
  <c r="F408"/>
  <c r="F407"/>
  <c r="F406"/>
  <c r="F405"/>
  <c r="F404"/>
  <c r="F403"/>
  <c r="F402"/>
  <c r="F401"/>
  <c r="F399"/>
  <c r="F426" s="1"/>
  <c r="F395"/>
  <c r="F396" s="1"/>
  <c r="F392"/>
  <c r="F391"/>
  <c r="F390"/>
  <c r="F389"/>
  <c r="F388"/>
  <c r="F387"/>
  <c r="F393" s="1"/>
  <c r="F384"/>
  <c r="F385" s="1"/>
  <c r="F381"/>
  <c r="F382" s="1"/>
  <c r="F378"/>
  <c r="F379" s="1"/>
  <c r="F375"/>
  <c r="F376" s="1"/>
  <c r="F371"/>
  <c r="F369"/>
  <c r="F368"/>
  <c r="F372" s="1"/>
  <c r="F364"/>
  <c r="F363"/>
  <c r="F365" s="1"/>
  <c r="F359"/>
  <c r="F358"/>
  <c r="F360" s="1"/>
  <c r="F354"/>
  <c r="F353"/>
  <c r="F352"/>
  <c r="F349"/>
  <c r="F348"/>
  <c r="F347"/>
  <c r="F346"/>
  <c r="F343"/>
  <c r="F342"/>
  <c r="F341"/>
  <c r="F344" s="1"/>
  <c r="F338"/>
  <c r="F337"/>
  <c r="F336"/>
  <c r="F333"/>
  <c r="F332"/>
  <c r="F329"/>
  <c r="F328"/>
  <c r="F327"/>
  <c r="F326"/>
  <c r="F325"/>
  <c r="F324"/>
  <c r="F323"/>
  <c r="F322"/>
  <c r="F321"/>
  <c r="F320"/>
  <c r="F319"/>
  <c r="F318"/>
  <c r="F194"/>
  <c r="F330" s="1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7"/>
  <c r="H206" i="47"/>
  <c r="H205"/>
  <c r="H204"/>
  <c r="H203"/>
  <c r="H202"/>
  <c r="H201"/>
  <c r="H200"/>
  <c r="H199"/>
  <c r="H198"/>
  <c r="H197"/>
  <c r="H196"/>
  <c r="H195"/>
  <c r="H194"/>
  <c r="H193"/>
  <c r="C42" i="21" s="1"/>
  <c r="H191" i="47"/>
  <c r="H190"/>
  <c r="C41" i="21" s="1"/>
  <c r="H188" i="47"/>
  <c r="H187" s="1"/>
  <c r="C40" i="21" s="1"/>
  <c r="H185" i="47"/>
  <c r="H184"/>
  <c r="H183"/>
  <c r="H182"/>
  <c r="H181" s="1"/>
  <c r="C39" i="21" s="1"/>
  <c r="H179" i="47"/>
  <c r="H178"/>
  <c r="H177"/>
  <c r="H176" s="1"/>
  <c r="C38" i="21" s="1"/>
  <c r="H174" i="47"/>
  <c r="H173"/>
  <c r="H172"/>
  <c r="H171"/>
  <c r="H170"/>
  <c r="H169"/>
  <c r="H168" s="1"/>
  <c r="C37" i="21" s="1"/>
  <c r="H166" i="47"/>
  <c r="H165"/>
  <c r="H164"/>
  <c r="H163"/>
  <c r="H162"/>
  <c r="H161"/>
  <c r="H160"/>
  <c r="H159"/>
  <c r="H158"/>
  <c r="H157"/>
  <c r="H156" s="1"/>
  <c r="C36" i="21" s="1"/>
  <c r="H154" i="47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H111"/>
  <c r="H110"/>
  <c r="L109"/>
  <c r="J109"/>
  <c r="H109"/>
  <c r="L108"/>
  <c r="J108"/>
  <c r="H108"/>
  <c r="H107" s="1"/>
  <c r="C35" i="21" s="1"/>
  <c r="L107" i="47"/>
  <c r="J107"/>
  <c r="L105"/>
  <c r="J105"/>
  <c r="H105"/>
  <c r="H104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C34" i="21" s="1"/>
  <c r="L93" i="47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H86" s="1"/>
  <c r="C33" i="21" s="1"/>
  <c r="L84" i="47"/>
  <c r="J84"/>
  <c r="H84"/>
  <c r="H83"/>
  <c r="H82"/>
  <c r="L81"/>
  <c r="J81"/>
  <c r="H81"/>
  <c r="H80" s="1"/>
  <c r="C32" i="21" s="1"/>
  <c r="L80" i="47"/>
  <c r="J80"/>
  <c r="L78"/>
  <c r="J78"/>
  <c r="H78"/>
  <c r="H77"/>
  <c r="L76"/>
  <c r="J76"/>
  <c r="H76"/>
  <c r="H75"/>
  <c r="L74"/>
  <c r="J74"/>
  <c r="H74"/>
  <c r="C31" i="21" s="1"/>
  <c r="L72" i="47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H61" s="1"/>
  <c r="C30" i="21" s="1"/>
  <c r="L61" i="47"/>
  <c r="J61"/>
  <c r="L60"/>
  <c r="J60"/>
  <c r="L57"/>
  <c r="J57"/>
  <c r="H57"/>
  <c r="H56" s="1"/>
  <c r="L55"/>
  <c r="J55"/>
  <c r="H55"/>
  <c r="L54"/>
  <c r="J54"/>
  <c r="H54"/>
  <c r="L53"/>
  <c r="J53"/>
  <c r="H53"/>
  <c r="L52"/>
  <c r="J52"/>
  <c r="H52"/>
  <c r="L51"/>
  <c r="J51"/>
  <c r="H51"/>
  <c r="L50"/>
  <c r="J50"/>
  <c r="L48"/>
  <c r="J48"/>
  <c r="H48"/>
  <c r="L47"/>
  <c r="J47"/>
  <c r="H47"/>
  <c r="L46"/>
  <c r="J46"/>
  <c r="H46"/>
  <c r="L45"/>
  <c r="J45"/>
  <c r="H45"/>
  <c r="L44"/>
  <c r="J44"/>
  <c r="H44"/>
  <c r="H43"/>
  <c r="L42"/>
  <c r="J42"/>
  <c r="H42"/>
  <c r="L41"/>
  <c r="J41"/>
  <c r="H41"/>
  <c r="L40"/>
  <c r="J40"/>
  <c r="H40"/>
  <c r="L39"/>
  <c r="J39"/>
  <c r="H39"/>
  <c r="L38"/>
  <c r="J38"/>
  <c r="H38"/>
  <c r="H37"/>
  <c r="H36"/>
  <c r="L35"/>
  <c r="J35"/>
  <c r="H35"/>
  <c r="L34"/>
  <c r="J34"/>
  <c r="H34"/>
  <c r="L33"/>
  <c r="J33"/>
  <c r="H33"/>
  <c r="L32"/>
  <c r="J32"/>
  <c r="H32"/>
  <c r="L31"/>
  <c r="J31"/>
  <c r="H31"/>
  <c r="H30"/>
  <c r="L29"/>
  <c r="J29"/>
  <c r="H29"/>
  <c r="L28"/>
  <c r="J28"/>
  <c r="H28"/>
  <c r="L27"/>
  <c r="J27"/>
  <c r="H27"/>
  <c r="C25" i="21" s="1"/>
  <c r="L25" i="47"/>
  <c r="J25"/>
  <c r="H25"/>
  <c r="L24"/>
  <c r="J24"/>
  <c r="H24"/>
  <c r="C24" i="21" s="1"/>
  <c r="L22" i="47"/>
  <c r="J22"/>
  <c r="H22"/>
  <c r="H21"/>
  <c r="L20"/>
  <c r="J20"/>
  <c r="H20"/>
  <c r="L19"/>
  <c r="J19"/>
  <c r="H19"/>
  <c r="H18"/>
  <c r="L17"/>
  <c r="J17"/>
  <c r="H17"/>
  <c r="L16"/>
  <c r="J16"/>
  <c r="H16"/>
  <c r="L15"/>
  <c r="J15"/>
  <c r="H15"/>
  <c r="L14"/>
  <c r="J14"/>
  <c r="H14"/>
  <c r="L13"/>
  <c r="J13"/>
  <c r="H13"/>
  <c r="L12"/>
  <c r="H12"/>
  <c r="L11"/>
  <c r="J11"/>
  <c r="H11"/>
  <c r="L10"/>
  <c r="J10"/>
  <c r="H10"/>
  <c r="L9"/>
  <c r="J9"/>
  <c r="H9"/>
  <c r="H8"/>
  <c r="H7" s="1"/>
  <c r="C23" i="21" s="1"/>
  <c r="L5" i="47"/>
  <c r="J5"/>
  <c r="L73" i="46"/>
  <c r="J73"/>
  <c r="H73"/>
  <c r="L72"/>
  <c r="J72"/>
  <c r="H72"/>
  <c r="L71"/>
  <c r="J71"/>
  <c r="H71"/>
  <c r="C15" i="21" s="1"/>
  <c r="L69" i="46"/>
  <c r="J69"/>
  <c r="H69"/>
  <c r="L68"/>
  <c r="J68"/>
  <c r="H68"/>
  <c r="H67" s="1"/>
  <c r="C14" i="21" s="1"/>
  <c r="L67" i="46"/>
  <c r="J67"/>
  <c r="L65"/>
  <c r="J65"/>
  <c r="H65"/>
  <c r="H64" s="1"/>
  <c r="C13" i="21" s="1"/>
  <c r="L64" i="46"/>
  <c r="J64"/>
  <c r="H62"/>
  <c r="H61"/>
  <c r="L59"/>
  <c r="J59"/>
  <c r="H56"/>
  <c r="H55"/>
  <c r="L54"/>
  <c r="J54"/>
  <c r="H54"/>
  <c r="L53"/>
  <c r="J53"/>
  <c r="H53"/>
  <c r="L52"/>
  <c r="J52"/>
  <c r="H52"/>
  <c r="L51"/>
  <c r="J51"/>
  <c r="H51"/>
  <c r="L50"/>
  <c r="L49" s="1"/>
  <c r="J50"/>
  <c r="H50"/>
  <c r="J49"/>
  <c r="H49"/>
  <c r="H48"/>
  <c r="L47"/>
  <c r="J47"/>
  <c r="H47"/>
  <c r="L46"/>
  <c r="J46"/>
  <c r="H46"/>
  <c r="L45"/>
  <c r="J45"/>
  <c r="H45"/>
  <c r="L44"/>
  <c r="J44"/>
  <c r="H44"/>
  <c r="L43"/>
  <c r="J43"/>
  <c r="H43"/>
  <c r="H42"/>
  <c r="L41"/>
  <c r="J41"/>
  <c r="H41"/>
  <c r="L40"/>
  <c r="J40"/>
  <c r="H40"/>
  <c r="L39"/>
  <c r="J39"/>
  <c r="J38" s="1"/>
  <c r="J37" s="1"/>
  <c r="H39"/>
  <c r="L38"/>
  <c r="L37" s="1"/>
  <c r="H38"/>
  <c r="H37"/>
  <c r="H36"/>
  <c r="H35"/>
  <c r="L34"/>
  <c r="J34"/>
  <c r="H34"/>
  <c r="L33"/>
  <c r="J33"/>
  <c r="H33"/>
  <c r="L32"/>
  <c r="J32"/>
  <c r="H32"/>
  <c r="L31"/>
  <c r="J31"/>
  <c r="J30" s="1"/>
  <c r="J5" s="1"/>
  <c r="H31"/>
  <c r="L30"/>
  <c r="H30"/>
  <c r="H29"/>
  <c r="L28"/>
  <c r="J28"/>
  <c r="H28"/>
  <c r="L27"/>
  <c r="J27"/>
  <c r="H27"/>
  <c r="L26"/>
  <c r="J26"/>
  <c r="H26"/>
  <c r="L25"/>
  <c r="J25"/>
  <c r="H25"/>
  <c r="H24"/>
  <c r="L23"/>
  <c r="J23"/>
  <c r="H23"/>
  <c r="H22"/>
  <c r="L21"/>
  <c r="J21"/>
  <c r="H21"/>
  <c r="L20"/>
  <c r="J20"/>
  <c r="H20"/>
  <c r="H19"/>
  <c r="L18"/>
  <c r="J18"/>
  <c r="H18"/>
  <c r="L17"/>
  <c r="J17"/>
  <c r="H17"/>
  <c r="L16"/>
  <c r="J16"/>
  <c r="H16"/>
  <c r="L15"/>
  <c r="J15"/>
  <c r="H15"/>
  <c r="L14"/>
  <c r="J14"/>
  <c r="H14"/>
  <c r="L13"/>
  <c r="H13"/>
  <c r="L12"/>
  <c r="J12"/>
  <c r="H12"/>
  <c r="L11"/>
  <c r="L10" s="1"/>
  <c r="L5" s="1"/>
  <c r="J11"/>
  <c r="H11"/>
  <c r="J10"/>
  <c r="H10"/>
  <c r="H9"/>
  <c r="H8"/>
  <c r="C8" i="27"/>
  <c r="C7"/>
  <c r="F334" i="48" l="1"/>
  <c r="F339"/>
  <c r="F350"/>
  <c r="F355"/>
  <c r="F431"/>
  <c r="F446"/>
  <c r="F192"/>
  <c r="C53" i="21" s="1"/>
  <c r="H50" i="47"/>
  <c r="C26" i="21" s="1"/>
  <c r="H5" i="46"/>
  <c r="C8" i="21"/>
  <c r="H59" i="46"/>
  <c r="C12" i="21"/>
  <c r="F192" i="39" l="1"/>
  <c r="F189"/>
  <c r="F186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2"/>
  <c r="F151"/>
  <c r="F150"/>
  <c r="F147"/>
  <c r="F138"/>
  <c r="F137"/>
  <c r="F136"/>
  <c r="F135"/>
  <c r="F134"/>
  <c r="F133"/>
  <c r="F126"/>
  <c r="F122"/>
  <c r="F118"/>
  <c r="F114"/>
  <c r="F109"/>
  <c r="F104"/>
  <c r="F103"/>
  <c r="F102"/>
  <c r="F101"/>
  <c r="F100"/>
  <c r="F99"/>
  <c r="F98"/>
  <c r="F97"/>
  <c r="F96"/>
  <c r="F95"/>
  <c r="F94"/>
  <c r="F93"/>
  <c r="F92"/>
  <c r="F91"/>
  <c r="F90"/>
  <c r="F89"/>
  <c r="F88"/>
  <c r="F82"/>
  <c r="F81"/>
  <c r="F80"/>
  <c r="F79"/>
  <c r="F78"/>
  <c r="F77"/>
  <c r="F76"/>
  <c r="F75"/>
  <c r="F74"/>
  <c r="F73"/>
  <c r="F72"/>
  <c r="F71"/>
  <c r="F70"/>
  <c r="F65"/>
  <c r="F64"/>
  <c r="F63"/>
  <c r="F62"/>
  <c r="F61"/>
  <c r="F60"/>
  <c r="F59"/>
  <c r="F58"/>
  <c r="F57"/>
  <c r="F56"/>
  <c r="F55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19"/>
  <c r="F18"/>
  <c r="F17"/>
  <c r="F16"/>
  <c r="F15"/>
  <c r="F14"/>
  <c r="F13"/>
  <c r="F12"/>
  <c r="F11"/>
  <c r="E62" i="21"/>
  <c r="D62"/>
  <c r="E61"/>
  <c r="D61"/>
  <c r="E25"/>
  <c r="D25"/>
  <c r="E23"/>
  <c r="D23"/>
  <c r="H26" i="45" l="1"/>
  <c r="H25" s="1"/>
  <c r="H24" s="1"/>
  <c r="C63" i="21" s="1"/>
  <c r="H22" i="45"/>
  <c r="H21"/>
  <c r="H20"/>
  <c r="H19"/>
  <c r="H18"/>
  <c r="H17"/>
  <c r="H16" s="1"/>
  <c r="C62" i="21" s="1"/>
  <c r="H14" i="45"/>
  <c r="H13"/>
  <c r="H12"/>
  <c r="H11"/>
  <c r="H10"/>
  <c r="H9"/>
  <c r="H8"/>
  <c r="H7" s="1"/>
  <c r="L26"/>
  <c r="J26"/>
  <c r="L24"/>
  <c r="J24"/>
  <c r="L22"/>
  <c r="J22"/>
  <c r="L20"/>
  <c r="J20"/>
  <c r="L19"/>
  <c r="J19"/>
  <c r="L18"/>
  <c r="J18"/>
  <c r="L17"/>
  <c r="J17"/>
  <c r="L16"/>
  <c r="J16"/>
  <c r="L14"/>
  <c r="L13"/>
  <c r="J13"/>
  <c r="L12"/>
  <c r="J12"/>
  <c r="L11"/>
  <c r="L5" s="1"/>
  <c r="E122" i="44"/>
  <c r="E121"/>
  <c r="E120"/>
  <c r="E119"/>
  <c r="E118"/>
  <c r="E117"/>
  <c r="E115"/>
  <c r="E114"/>
  <c r="E112"/>
  <c r="E111"/>
  <c r="E110"/>
  <c r="E109"/>
  <c r="E108"/>
  <c r="E107"/>
  <c r="E106"/>
  <c r="E104"/>
  <c r="E102"/>
  <c r="E99"/>
  <c r="E98"/>
  <c r="E97"/>
  <c r="E96"/>
  <c r="E95"/>
  <c r="E94"/>
  <c r="E92"/>
  <c r="E91"/>
  <c r="E89"/>
  <c r="E88"/>
  <c r="E87"/>
  <c r="E86"/>
  <c r="E85"/>
  <c r="E84"/>
  <c r="E83"/>
  <c r="E81"/>
  <c r="E80"/>
  <c r="E79"/>
  <c r="E77" s="1"/>
  <c r="E74"/>
  <c r="E73"/>
  <c r="E72"/>
  <c r="E71"/>
  <c r="E70"/>
  <c r="E69"/>
  <c r="E67"/>
  <c r="E66"/>
  <c r="E64"/>
  <c r="E63"/>
  <c r="E62"/>
  <c r="E61"/>
  <c r="E60"/>
  <c r="E59"/>
  <c r="E58"/>
  <c r="E56"/>
  <c r="E55"/>
  <c r="E53" s="1"/>
  <c r="E50"/>
  <c r="E49"/>
  <c r="E48"/>
  <c r="E47"/>
  <c r="E46"/>
  <c r="E45"/>
  <c r="E43"/>
  <c r="E42"/>
  <c r="E40"/>
  <c r="E39"/>
  <c r="E38"/>
  <c r="E37"/>
  <c r="E36"/>
  <c r="E35"/>
  <c r="E34"/>
  <c r="E32"/>
  <c r="E31"/>
  <c r="E29"/>
  <c r="E26"/>
  <c r="E25"/>
  <c r="E24"/>
  <c r="E23"/>
  <c r="E22"/>
  <c r="E21"/>
  <c r="E19"/>
  <c r="E18"/>
  <c r="E16"/>
  <c r="E15"/>
  <c r="E14"/>
  <c r="E13"/>
  <c r="E12"/>
  <c r="E11"/>
  <c r="E10"/>
  <c r="E8"/>
  <c r="E6"/>
  <c r="F28" i="43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F8"/>
  <c r="F7"/>
  <c r="F5" s="1"/>
  <c r="C54" i="21" s="1"/>
  <c r="J5" i="43"/>
  <c r="H5"/>
  <c r="F61" i="41"/>
  <c r="F60"/>
  <c r="F59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5" s="1"/>
  <c r="C52" i="21" s="1"/>
  <c r="J5" i="41"/>
  <c r="H5"/>
  <c r="F226" i="40"/>
  <c r="F225" s="1"/>
  <c r="F223"/>
  <c r="F222"/>
  <c r="F221" s="1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 s="1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 s="1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 s="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A50"/>
  <c r="F49"/>
  <c r="F48" s="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A9"/>
  <c r="A10" s="1"/>
  <c r="F8"/>
  <c r="F7"/>
  <c r="J5"/>
  <c r="H5"/>
  <c r="F181" i="39"/>
  <c r="F153"/>
  <c r="G86" i="38"/>
  <c r="G85" s="1"/>
  <c r="G83"/>
  <c r="G80"/>
  <c r="G79"/>
  <c r="G78"/>
  <c r="G77"/>
  <c r="G76"/>
  <c r="G75"/>
  <c r="G74"/>
  <c r="G73"/>
  <c r="G72"/>
  <c r="G71"/>
  <c r="G70"/>
  <c r="G69"/>
  <c r="G68"/>
  <c r="G67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G66"/>
  <c r="G61"/>
  <c r="G58"/>
  <c r="G57"/>
  <c r="G55"/>
  <c r="G54"/>
  <c r="G53"/>
  <c r="G52"/>
  <c r="G51"/>
  <c r="A51"/>
  <c r="A52" s="1"/>
  <c r="A53" s="1"/>
  <c r="A54" s="1"/>
  <c r="A55" s="1"/>
  <c r="G50"/>
  <c r="G47"/>
  <c r="G45" s="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G24"/>
  <c r="G21"/>
  <c r="G20"/>
  <c r="G19"/>
  <c r="G18"/>
  <c r="G17"/>
  <c r="A17"/>
  <c r="A18" s="1"/>
  <c r="A19" s="1"/>
  <c r="G16"/>
  <c r="G15" s="1"/>
  <c r="G13"/>
  <c r="G12"/>
  <c r="G11"/>
  <c r="G9"/>
  <c r="K5"/>
  <c r="I5"/>
  <c r="BE84" i="37"/>
  <c r="BE85" s="1"/>
  <c r="BD84"/>
  <c r="BD85" s="1"/>
  <c r="BC84"/>
  <c r="BC85" s="1"/>
  <c r="BB84"/>
  <c r="BB85" s="1"/>
  <c r="BA84"/>
  <c r="BA85" s="1"/>
  <c r="BE81"/>
  <c r="BD81"/>
  <c r="BC81"/>
  <c r="BB81"/>
  <c r="BA81"/>
  <c r="BE80"/>
  <c r="BD80"/>
  <c r="BC80"/>
  <c r="BB80"/>
  <c r="BA80"/>
  <c r="BE79"/>
  <c r="BE82" s="1"/>
  <c r="BD79"/>
  <c r="BD82" s="1"/>
  <c r="BC79"/>
  <c r="BC82" s="1"/>
  <c r="BB79"/>
  <c r="BB82" s="1"/>
  <c r="BA79"/>
  <c r="BA82" s="1"/>
  <c r="BE77"/>
  <c r="BD77"/>
  <c r="BC77"/>
  <c r="BB77"/>
  <c r="BA77"/>
  <c r="BE76"/>
  <c r="BD76"/>
  <c r="BC76"/>
  <c r="BB76"/>
  <c r="BA76"/>
  <c r="C76"/>
  <c r="BE75"/>
  <c r="BD75"/>
  <c r="BC75"/>
  <c r="BB75"/>
  <c r="BA75"/>
  <c r="I75"/>
  <c r="G75"/>
  <c r="BE74"/>
  <c r="BD74"/>
  <c r="BC74"/>
  <c r="BB74"/>
  <c r="BA74"/>
  <c r="I74"/>
  <c r="G74"/>
  <c r="BE73"/>
  <c r="BD73"/>
  <c r="BC73"/>
  <c r="BB73"/>
  <c r="BA73"/>
  <c r="I73"/>
  <c r="G73"/>
  <c r="BE72"/>
  <c r="BD72"/>
  <c r="BC72"/>
  <c r="BB72"/>
  <c r="BA72"/>
  <c r="I72"/>
  <c r="G72"/>
  <c r="BE71"/>
  <c r="BD71"/>
  <c r="BC71"/>
  <c r="BB71"/>
  <c r="BA71"/>
  <c r="I71"/>
  <c r="G71"/>
  <c r="BE70"/>
  <c r="BD70"/>
  <c r="BC70"/>
  <c r="BB70"/>
  <c r="BA70"/>
  <c r="I70"/>
  <c r="G70"/>
  <c r="BE69"/>
  <c r="BD69"/>
  <c r="BC69"/>
  <c r="BA69"/>
  <c r="I69"/>
  <c r="G69"/>
  <c r="BE68"/>
  <c r="BD68"/>
  <c r="BC68"/>
  <c r="BB68"/>
  <c r="BA68"/>
  <c r="I68"/>
  <c r="G68"/>
  <c r="BE67"/>
  <c r="BD67"/>
  <c r="BC67"/>
  <c r="BB67"/>
  <c r="BA67"/>
  <c r="I67"/>
  <c r="G67"/>
  <c r="BE66"/>
  <c r="BD66"/>
  <c r="BC66"/>
  <c r="BB66"/>
  <c r="BA66"/>
  <c r="I66"/>
  <c r="G66"/>
  <c r="BB69" s="1"/>
  <c r="BE65"/>
  <c r="BD65"/>
  <c r="BC65"/>
  <c r="BB65"/>
  <c r="BA65"/>
  <c r="I65"/>
  <c r="G65"/>
  <c r="BE64"/>
  <c r="BD64"/>
  <c r="BC64"/>
  <c r="BB64"/>
  <c r="BA64"/>
  <c r="I64"/>
  <c r="G64"/>
  <c r="BE63"/>
  <c r="BD63"/>
  <c r="BC63"/>
  <c r="BB63"/>
  <c r="BA63"/>
  <c r="I63"/>
  <c r="G63"/>
  <c r="BE62"/>
  <c r="BD62"/>
  <c r="BC62"/>
  <c r="BB62"/>
  <c r="BA62"/>
  <c r="I62"/>
  <c r="G62"/>
  <c r="BE61"/>
  <c r="BD61"/>
  <c r="BC61"/>
  <c r="BB61"/>
  <c r="BA61"/>
  <c r="I61"/>
  <c r="G61"/>
  <c r="BE60"/>
  <c r="BD60"/>
  <c r="BC60"/>
  <c r="BB60"/>
  <c r="BA60"/>
  <c r="I60"/>
  <c r="G60"/>
  <c r="BE59"/>
  <c r="BD59"/>
  <c r="BC59"/>
  <c r="BB59"/>
  <c r="BA59"/>
  <c r="I59"/>
  <c r="G59"/>
  <c r="BE58"/>
  <c r="BD58"/>
  <c r="BC58"/>
  <c r="BB58"/>
  <c r="BA58"/>
  <c r="I58"/>
  <c r="G58"/>
  <c r="BE57"/>
  <c r="BD57"/>
  <c r="BC57"/>
  <c r="BB57"/>
  <c r="BA57"/>
  <c r="I57"/>
  <c r="G57"/>
  <c r="BE56"/>
  <c r="BD56"/>
  <c r="BC56"/>
  <c r="BB56"/>
  <c r="BA56"/>
  <c r="I56"/>
  <c r="G56"/>
  <c r="BE55"/>
  <c r="BD55"/>
  <c r="BC55"/>
  <c r="BB55"/>
  <c r="BA55"/>
  <c r="I55"/>
  <c r="G55"/>
  <c r="G76" s="1"/>
  <c r="BE54"/>
  <c r="BD54"/>
  <c r="BC54"/>
  <c r="BB54"/>
  <c r="BA54"/>
  <c r="BE53"/>
  <c r="BD53"/>
  <c r="BC53"/>
  <c r="BB53"/>
  <c r="BA53"/>
  <c r="C53"/>
  <c r="BE52"/>
  <c r="BD52"/>
  <c r="BC52"/>
  <c r="BB52"/>
  <c r="BA52"/>
  <c r="I52"/>
  <c r="G52"/>
  <c r="BE51"/>
  <c r="BD51"/>
  <c r="BC51"/>
  <c r="BA51"/>
  <c r="I51"/>
  <c r="G51"/>
  <c r="BE50"/>
  <c r="BD50"/>
  <c r="BC50"/>
  <c r="BB50"/>
  <c r="BA50"/>
  <c r="I50"/>
  <c r="G50"/>
  <c r="BE49"/>
  <c r="BD49"/>
  <c r="BC49"/>
  <c r="BB49"/>
  <c r="BA49"/>
  <c r="I49"/>
  <c r="G49"/>
  <c r="BE48"/>
  <c r="BD48"/>
  <c r="BC48"/>
  <c r="BB48"/>
  <c r="BA48"/>
  <c r="I48"/>
  <c r="G48"/>
  <c r="BE47"/>
  <c r="BD47"/>
  <c r="BC47"/>
  <c r="BB47"/>
  <c r="BA47"/>
  <c r="I47"/>
  <c r="G47"/>
  <c r="BE46"/>
  <c r="BD46"/>
  <c r="BC46"/>
  <c r="BB46"/>
  <c r="BA46"/>
  <c r="I46"/>
  <c r="G46"/>
  <c r="BE45"/>
  <c r="BD45"/>
  <c r="BC45"/>
  <c r="BB45"/>
  <c r="BA45"/>
  <c r="I45"/>
  <c r="G45"/>
  <c r="BE44"/>
  <c r="BD44"/>
  <c r="BC44"/>
  <c r="BB44"/>
  <c r="BA44"/>
  <c r="I44"/>
  <c r="G44"/>
  <c r="BE43"/>
  <c r="BD43"/>
  <c r="BC43"/>
  <c r="BB43"/>
  <c r="BA43"/>
  <c r="I43"/>
  <c r="G43"/>
  <c r="BE42"/>
  <c r="BD42"/>
  <c r="BC42"/>
  <c r="BB42"/>
  <c r="BA42"/>
  <c r="I42"/>
  <c r="G42"/>
  <c r="BE41"/>
  <c r="BD41"/>
  <c r="BC41"/>
  <c r="BA41"/>
  <c r="I41"/>
  <c r="G41"/>
  <c r="BE40"/>
  <c r="BD40"/>
  <c r="BC40"/>
  <c r="BB40"/>
  <c r="BA40"/>
  <c r="I40"/>
  <c r="G40"/>
  <c r="BE39"/>
  <c r="BD39"/>
  <c r="BC39"/>
  <c r="BB39"/>
  <c r="BA39"/>
  <c r="I39"/>
  <c r="G39"/>
  <c r="BB51" s="1"/>
  <c r="BE38"/>
  <c r="BD38"/>
  <c r="BC38"/>
  <c r="BA38"/>
  <c r="I38"/>
  <c r="G38"/>
  <c r="BE37"/>
  <c r="BD37"/>
  <c r="BC37"/>
  <c r="BA37"/>
  <c r="I37"/>
  <c r="G37"/>
  <c r="BE36"/>
  <c r="BD36"/>
  <c r="BC36"/>
  <c r="BB36"/>
  <c r="BA36"/>
  <c r="I36"/>
  <c r="G36"/>
  <c r="BE35"/>
  <c r="BD35"/>
  <c r="BC35"/>
  <c r="BA35"/>
  <c r="I35"/>
  <c r="G35"/>
  <c r="BE34"/>
  <c r="BD34"/>
  <c r="BC34"/>
  <c r="BA34"/>
  <c r="I34"/>
  <c r="G34"/>
  <c r="BE33"/>
  <c r="BD33"/>
  <c r="BC33"/>
  <c r="BA33"/>
  <c r="I33"/>
  <c r="G33"/>
  <c r="BE32"/>
  <c r="BD32"/>
  <c r="BC32"/>
  <c r="BA32"/>
  <c r="I32"/>
  <c r="I53" s="1"/>
  <c r="G32"/>
  <c r="G53" s="1"/>
  <c r="BE31"/>
  <c r="BD31"/>
  <c r="BC31"/>
  <c r="BA31"/>
  <c r="BE30"/>
  <c r="BD30"/>
  <c r="BC30"/>
  <c r="BB30"/>
  <c r="BA30"/>
  <c r="C30"/>
  <c r="BE29"/>
  <c r="BD29"/>
  <c r="BC29"/>
  <c r="BA29"/>
  <c r="I29"/>
  <c r="BE28"/>
  <c r="BD28"/>
  <c r="BC28"/>
  <c r="BB28"/>
  <c r="BA28"/>
  <c r="I28"/>
  <c r="G28"/>
  <c r="BE27"/>
  <c r="BD27"/>
  <c r="BC27"/>
  <c r="BB27"/>
  <c r="BA27"/>
  <c r="I27"/>
  <c r="G27"/>
  <c r="BE26"/>
  <c r="BD26"/>
  <c r="BC26"/>
  <c r="BB26"/>
  <c r="BA26"/>
  <c r="I26"/>
  <c r="G26"/>
  <c r="BE25"/>
  <c r="BD25"/>
  <c r="BC25"/>
  <c r="BA25"/>
  <c r="I25"/>
  <c r="G25"/>
  <c r="BB35" s="1"/>
  <c r="BE24"/>
  <c r="BD24"/>
  <c r="BC24"/>
  <c r="BB24"/>
  <c r="BA24"/>
  <c r="I24"/>
  <c r="G24"/>
  <c r="BB34" s="1"/>
  <c r="BE23"/>
  <c r="BD23"/>
  <c r="BC23"/>
  <c r="BB23"/>
  <c r="BA23"/>
  <c r="I23"/>
  <c r="G23"/>
  <c r="BE22"/>
  <c r="BD22"/>
  <c r="BC22"/>
  <c r="BB22"/>
  <c r="BA22"/>
  <c r="I22"/>
  <c r="G22"/>
  <c r="BE21"/>
  <c r="BD21"/>
  <c r="BC21"/>
  <c r="BB21"/>
  <c r="BA21"/>
  <c r="I21"/>
  <c r="G21"/>
  <c r="BE20"/>
  <c r="BD20"/>
  <c r="BC20"/>
  <c r="BB20"/>
  <c r="BA20"/>
  <c r="I20"/>
  <c r="G20"/>
  <c r="BE19"/>
  <c r="BD19"/>
  <c r="BC19"/>
  <c r="BB19"/>
  <c r="BA19"/>
  <c r="I19"/>
  <c r="G19"/>
  <c r="BE18"/>
  <c r="BD18"/>
  <c r="BC18"/>
  <c r="BB18"/>
  <c r="BA18"/>
  <c r="I18"/>
  <c r="G18"/>
  <c r="BB31" s="1"/>
  <c r="BE17"/>
  <c r="BD17"/>
  <c r="BC17"/>
  <c r="BB17"/>
  <c r="BA17"/>
  <c r="I17"/>
  <c r="G17"/>
  <c r="BB29" s="1"/>
  <c r="BE16"/>
  <c r="BD16"/>
  <c r="BC16"/>
  <c r="BB16"/>
  <c r="BA16"/>
  <c r="I16"/>
  <c r="G16"/>
  <c r="BE15"/>
  <c r="BD15"/>
  <c r="BC15"/>
  <c r="BB15"/>
  <c r="BA15"/>
  <c r="I15"/>
  <c r="G15"/>
  <c r="BB38" s="1"/>
  <c r="BE14"/>
  <c r="BD14"/>
  <c r="BC14"/>
  <c r="BB14"/>
  <c r="BA14"/>
  <c r="I14"/>
  <c r="I30" s="1"/>
  <c r="G14"/>
  <c r="BB37" s="1"/>
  <c r="BE13"/>
  <c r="BD13"/>
  <c r="BC13"/>
  <c r="BA13"/>
  <c r="BE12"/>
  <c r="BD12"/>
  <c r="BC12"/>
  <c r="BA12"/>
  <c r="C12"/>
  <c r="BE11"/>
  <c r="BD11"/>
  <c r="BC11"/>
  <c r="BB11"/>
  <c r="BA11"/>
  <c r="I11"/>
  <c r="G11"/>
  <c r="BB25" s="1"/>
  <c r="BE10"/>
  <c r="BD10"/>
  <c r="BC10"/>
  <c r="BB10"/>
  <c r="BA10"/>
  <c r="I10"/>
  <c r="G10"/>
  <c r="BB13" s="1"/>
  <c r="BE9"/>
  <c r="BD9"/>
  <c r="BC9"/>
  <c r="BB9"/>
  <c r="BA9"/>
  <c r="I9"/>
  <c r="I12" s="1"/>
  <c r="G9"/>
  <c r="H5" i="45" l="1"/>
  <c r="C61" i="21"/>
  <c r="C64" s="1"/>
  <c r="C66" s="1"/>
  <c r="E4" i="44"/>
  <c r="C55" i="21" s="1"/>
  <c r="C51"/>
  <c r="J11" i="45"/>
  <c r="J5" s="1"/>
  <c r="F20" i="39"/>
  <c r="F83"/>
  <c r="F49"/>
  <c r="F105"/>
  <c r="F139"/>
  <c r="G8" i="38"/>
  <c r="G23"/>
  <c r="G12" i="37"/>
  <c r="I76"/>
  <c r="BB12"/>
  <c r="BB32"/>
  <c r="G30"/>
  <c r="BB41" s="1"/>
  <c r="C27" i="21"/>
  <c r="C49" l="1"/>
  <c r="BB33" i="37"/>
  <c r="G6"/>
  <c r="C48" i="21" s="1"/>
  <c r="C43"/>
  <c r="C45" s="1"/>
  <c r="C50"/>
  <c r="C56" l="1"/>
  <c r="F13" i="27"/>
  <c r="F13" i="28"/>
  <c r="E13"/>
  <c r="F12"/>
  <c r="E12"/>
  <c r="C9" i="21" l="1"/>
  <c r="C16"/>
  <c r="C18" l="1"/>
  <c r="C68" s="1"/>
  <c r="E4" i="28" l="1"/>
  <c r="F4" s="1"/>
  <c r="D20" i="27"/>
  <c r="J29"/>
  <c r="J28"/>
  <c r="J22"/>
  <c r="F22"/>
  <c r="J21"/>
  <c r="F21"/>
  <c r="F20"/>
  <c r="F19"/>
  <c r="F18"/>
  <c r="F17"/>
  <c r="F16"/>
  <c r="F15"/>
  <c r="F14" i="28" l="1"/>
  <c r="D21" i="27" s="1"/>
  <c r="J13"/>
  <c r="A11" i="21"/>
  <c r="J23" i="27" l="1"/>
  <c r="D22" s="1"/>
  <c r="B26" s="1"/>
  <c r="D26" s="1"/>
  <c r="D28" s="1"/>
</calcChain>
</file>

<file path=xl/comments1.xml><?xml version="1.0" encoding="utf-8"?>
<comments xmlns="http://schemas.openxmlformats.org/spreadsheetml/2006/main">
  <authors>
    <author>Fontan</author>
  </authors>
  <commentList>
    <comment ref="J12" authorId="0">
      <text>
        <r>
          <rPr>
            <b/>
            <sz val="8"/>
            <color indexed="81"/>
            <rFont val="Tahoma"/>
            <family val="2"/>
            <charset val="238"/>
          </rPr>
          <t>Zde můžete změnit procentní sazbu DPH pro ostatní náklady.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5" authorId="0">
      <text>
        <r>
          <rPr>
            <sz val="8"/>
            <color indexed="81"/>
            <rFont val="Tahoma"/>
            <family val="2"/>
            <charset val="238"/>
          </rPr>
          <t xml:space="preserve">Zde zadávejte libovolnou sazbu DPH, která se vyskytuje v sekci rozpočet. Zadávejte pouze číslo!
</t>
        </r>
      </text>
    </comment>
  </commentList>
</comments>
</file>

<file path=xl/comments2.xml><?xml version="1.0" encoding="utf-8"?>
<comments xmlns="http://schemas.openxmlformats.org/spreadsheetml/2006/main">
  <authors>
    <author>Martin Fontan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38"/>
          </rPr>
          <t>Martin Fontan:</t>
        </r>
        <r>
          <rPr>
            <sz val="8"/>
            <color indexed="81"/>
            <rFont val="Tahoma"/>
            <family val="2"/>
            <charset val="238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<sst xmlns="http://schemas.openxmlformats.org/spreadsheetml/2006/main" count="3844" uniqueCount="1938">
  <si>
    <t>kpl</t>
  </si>
  <si>
    <t>MJ</t>
  </si>
  <si>
    <t>m</t>
  </si>
  <si>
    <t>m2</t>
  </si>
  <si>
    <t>kus</t>
  </si>
  <si>
    <t>Kód</t>
  </si>
  <si>
    <t>Popis</t>
  </si>
  <si>
    <t>Cena celkem</t>
  </si>
  <si>
    <t>Hmotnost celkem</t>
  </si>
  <si>
    <t>Suť celkem</t>
  </si>
  <si>
    <t>HSV</t>
  </si>
  <si>
    <t>Práce a dodávky HSV</t>
  </si>
  <si>
    <t>Práce a dodávky HSV celkem</t>
  </si>
  <si>
    <t xml:space="preserve">Práce a dodávky PSV </t>
  </si>
  <si>
    <t>PSV</t>
  </si>
  <si>
    <t>Práce a dodávky PSV celkem</t>
  </si>
  <si>
    <t>P.Č.</t>
  </si>
  <si>
    <t>KCN</t>
  </si>
  <si>
    <t>Kód položky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</si>
  <si>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</si>
  <si>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</si>
  <si>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</si>
  <si>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</si>
  <si>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</si>
  <si>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</si>
  <si>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</si>
  <si>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</si>
  <si>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</si>
  <si>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</si>
  <si>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</si>
  <si>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</si>
  <si>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</si>
  <si>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</si>
  <si>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</si>
  <si>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</si>
  <si>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</si>
  <si>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</si>
  <si>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</si>
  <si>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</si>
  <si>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</si>
  <si>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</si>
  <si>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MAT</t>
  </si>
  <si>
    <t>15</t>
  </si>
  <si>
    <t>16</t>
  </si>
  <si>
    <t>17</t>
  </si>
  <si>
    <t>18</t>
  </si>
  <si>
    <t>19</t>
  </si>
  <si>
    <t>20</t>
  </si>
  <si>
    <t>21</t>
  </si>
  <si>
    <t>011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</si>
  <si>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</si>
  <si>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</si>
  <si>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</si>
  <si>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</si>
  <si>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</si>
  <si>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</si>
  <si>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</si>
  <si>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</si>
  <si>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</si>
  <si>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</si>
  <si>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</si>
  <si>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</si>
  <si>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</si>
  <si>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</si>
  <si>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t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</si>
  <si>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</si>
  <si>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</si>
  <si>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</si>
  <si>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</si>
  <si>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</si>
  <si>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</si>
  <si>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</si>
  <si>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</si>
  <si>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</si>
  <si>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</si>
  <si>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</si>
  <si>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</si>
  <si>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</si>
  <si>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</si>
  <si>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</si>
  <si>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</si>
  <si>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</si>
  <si>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</si>
  <si>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</si>
  <si>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</si>
  <si>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</si>
  <si>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</si>
  <si>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</si>
  <si>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</si>
  <si>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</si>
  <si>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</si>
  <si>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</si>
  <si>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</si>
  <si>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</si>
  <si>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</si>
  <si>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</si>
  <si>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</si>
  <si>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</si>
  <si>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</si>
  <si>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</si>
  <si>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</si>
  <si>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</si>
  <si>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</si>
  <si>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Ostatní konstrukce a práce-bourání</t>
  </si>
  <si>
    <t>952901111</t>
  </si>
  <si>
    <t>Vyčištění budov bytové a občanské výstavby při výšce podlaží do 4 m</t>
  </si>
  <si>
    <t>Práce a dodávky PSV</t>
  </si>
  <si>
    <t>%</t>
  </si>
  <si>
    <t>767</t>
  </si>
  <si>
    <t>Konstrukce zámečnické</t>
  </si>
  <si>
    <t>784</t>
  </si>
  <si>
    <t>Dokončovací práce - malby</t>
  </si>
  <si>
    <t xml:space="preserve">U080110                                                                                                                                                      0000                                                                                                                                                      000000000000000000000000000000000000000000000000000000002009051220090512                </t>
  </si>
  <si>
    <t>C:\Program Files\WinKaRoK\Texty</t>
  </si>
  <si>
    <t>JKSO:</t>
  </si>
  <si>
    <t>MÍSTO STAVBY:</t>
  </si>
  <si>
    <t>ČÍSLO STAVBY:</t>
  </si>
  <si>
    <t/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</si>
  <si>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</si>
  <si>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</si>
  <si>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</si>
  <si>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</si>
  <si>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</si>
  <si>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</si>
  <si>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</si>
  <si>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</si>
  <si>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</si>
  <si>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</si>
  <si>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Vladimír Mrázek</t>
  </si>
  <si>
    <t>DATUM ZPRACOVÁNÍ:</t>
  </si>
  <si>
    <t>Náz. stavby:</t>
  </si>
  <si>
    <t>Náz. objektu:</t>
  </si>
  <si>
    <t>Datum:</t>
  </si>
  <si>
    <t>ROZPOČTOVÉ NÁKLADY V KČ</t>
  </si>
  <si>
    <t>OSTATNÍ NÁKLADY</t>
  </si>
  <si>
    <t>Vypracoval:</t>
  </si>
  <si>
    <t>Dne:</t>
  </si>
  <si>
    <t>Odsouhlasil: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</si>
  <si>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</si>
  <si>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</si>
  <si>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</si>
  <si>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</si>
  <si>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</si>
  <si>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</si>
  <si>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</si>
  <si>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</si>
  <si>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Celkové náklady objektu</t>
  </si>
  <si>
    <t>Razítko</t>
  </si>
  <si>
    <t>(včetně DPH)</t>
  </si>
  <si>
    <t>Výkaz výměr je zpracován v rozsahu a podrobnosti projektu . Součástí položek uvedených ve výkazu výměr jsou veškeré s nimi spojené práce, které jsou zapotřebí pro provedení kompletní dodávky díla, a to i když nejsou zvlášť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</si>
  <si>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Přirážka</t>
  </si>
  <si>
    <t>m.j.</t>
  </si>
  <si>
    <t>hlava</t>
  </si>
  <si>
    <t>sazba</t>
  </si>
  <si>
    <t>základna</t>
  </si>
  <si>
    <t>VI</t>
  </si>
  <si>
    <t>Přirážky celkem bez DPH (suma přirážek)</t>
  </si>
  <si>
    <t>REKAPITULACE</t>
  </si>
  <si>
    <t>Stavební  práce</t>
  </si>
  <si>
    <t>Zemní práce</t>
  </si>
  <si>
    <t>001</t>
  </si>
  <si>
    <t>m3</t>
  </si>
  <si>
    <t>Zakládání</t>
  </si>
  <si>
    <t>Svislé a kompletní konstrukce</t>
  </si>
  <si>
    <t>Úpravy povrchů, podlahy a osazování výplní</t>
  </si>
  <si>
    <t>74</t>
  </si>
  <si>
    <t>612321141</t>
  </si>
  <si>
    <t>Vápenocementová omítka štuková dvouvrstvá vnitřních stěn nanášená ručně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</si>
  <si>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</si>
  <si>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</si>
  <si>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</si>
  <si>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</si>
  <si>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</si>
  <si>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</si>
  <si>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</si>
  <si>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</si>
  <si>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</si>
  <si>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</si>
  <si>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</si>
  <si>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</si>
  <si>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</si>
  <si>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631319171</t>
  </si>
  <si>
    <t>Příplatek k mazanině tl do 80 mm za stržení povrchu spodní vrstvy před vložením výztuže</t>
  </si>
  <si>
    <t>88</t>
  </si>
  <si>
    <t>89</t>
  </si>
  <si>
    <t>90</t>
  </si>
  <si>
    <t>631362021</t>
  </si>
  <si>
    <t>Výztuž mazanin svařovanými sítěmi Kari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</si>
  <si>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</si>
  <si>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</si>
  <si>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</si>
  <si>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</si>
  <si>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</si>
  <si>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</si>
  <si>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</si>
  <si>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</si>
  <si>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</si>
  <si>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Přesun hmot</t>
  </si>
  <si>
    <t>711</t>
  </si>
  <si>
    <t>Izolace proti vodě, vlhkosti a plynům</t>
  </si>
  <si>
    <t>100</t>
  </si>
  <si>
    <t>101</t>
  </si>
  <si>
    <t>111631500</t>
  </si>
  <si>
    <t>102</t>
  </si>
  <si>
    <t>103</t>
  </si>
  <si>
    <t>104</t>
  </si>
  <si>
    <t>105</t>
  </si>
  <si>
    <t>106</t>
  </si>
  <si>
    <t>713</t>
  </si>
  <si>
    <t>Izolace tepelné</t>
  </si>
  <si>
    <t>713121111</t>
  </si>
  <si>
    <t>Montáž izolace tepelné podlah volně kladenými rohožemi, pásy, dílci, deskami 1 vrstva</t>
  </si>
  <si>
    <t>764</t>
  </si>
  <si>
    <t>Konstrukce klempířské</t>
  </si>
  <si>
    <t>766</t>
  </si>
  <si>
    <t>Konstrukce truhlářské</t>
  </si>
  <si>
    <t>771</t>
  </si>
  <si>
    <t>Podlahy z dlaždic</t>
  </si>
  <si>
    <t>781</t>
  </si>
  <si>
    <t>Dokončovací práce - obklady keramické</t>
  </si>
  <si>
    <t>342248110</t>
  </si>
  <si>
    <t>631311116</t>
  </si>
  <si>
    <t>Mazanina tl do 80 mm z betonu prostého tř. C 25/30</t>
  </si>
  <si>
    <t>628522540</t>
  </si>
  <si>
    <t>998711201</t>
  </si>
  <si>
    <t>Přesun hmot procentní pro izolace proti vodě, vlhkosti a plynům v objektech v do 6 m</t>
  </si>
  <si>
    <t>998713201</t>
  </si>
  <si>
    <t>Přesun hmot procentní pro izolace tepelné v objektech v do 6 m</t>
  </si>
  <si>
    <t>998764201</t>
  </si>
  <si>
    <t>Přesun hmot procentní pro konstrukce klempířské v objektech v do 6 m</t>
  </si>
  <si>
    <t>998766201</t>
  </si>
  <si>
    <t>Přesun hmot procentní pro konstrukce truhlářské v objektech v do 6 m</t>
  </si>
  <si>
    <t>998767201</t>
  </si>
  <si>
    <t>Přesun hmot procentní pro zámečnické konstrukce v objektech v do 6 m</t>
  </si>
  <si>
    <t>771471113</t>
  </si>
  <si>
    <t>Montáž soklíků z dlaždic keramických rovných do malty v do 120 mm</t>
  </si>
  <si>
    <t>597611290</t>
  </si>
  <si>
    <t>998771201</t>
  </si>
  <si>
    <t>Přesun hmot procentní pro podlahy z dlaždic v objektech v do 6 m</t>
  </si>
  <si>
    <t>597612630</t>
  </si>
  <si>
    <t>781479191</t>
  </si>
  <si>
    <t>Příplatek k montáži obkladů vnitřních keramických hladkých za plochu do 10 m2</t>
  </si>
  <si>
    <t>998781201</t>
  </si>
  <si>
    <t>Přesun hmot procentní pro obklady keramické v objektech v do 6 m</t>
  </si>
  <si>
    <t>783</t>
  </si>
  <si>
    <t>Dokončovací práce - nátěry</t>
  </si>
  <si>
    <t>784453621</t>
  </si>
  <si>
    <t xml:space="preserve">ÚT </t>
  </si>
  <si>
    <t>ELEKTRO - Silnoproud</t>
  </si>
  <si>
    <t>ELEKTRO - Slaboproud</t>
  </si>
  <si>
    <t>množství</t>
  </si>
  <si>
    <t>ks</t>
  </si>
  <si>
    <t xml:space="preserve">dlaždice keramické </t>
  </si>
  <si>
    <t>SO 103 - VRÁTNICE PARKOVIŠTĚ</t>
  </si>
  <si>
    <t>763</t>
  </si>
  <si>
    <t>Konstrukce montované z desek, dílců a panelů</t>
  </si>
  <si>
    <t>998763401</t>
  </si>
  <si>
    <t>VYTÁPĚNÍ</t>
  </si>
  <si>
    <t>hod</t>
  </si>
  <si>
    <t>612321111</t>
  </si>
  <si>
    <t>lak asfaltový PENETRAL ALP- 9 kg</t>
  </si>
  <si>
    <t>764100001</t>
  </si>
  <si>
    <t>766100001</t>
  </si>
  <si>
    <t>766100002</t>
  </si>
  <si>
    <t>766100003</t>
  </si>
  <si>
    <t>766100005</t>
  </si>
  <si>
    <t>766100006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</si>
  <si>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</si>
  <si>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</si>
  <si>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</si>
  <si>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</si>
  <si>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</si>
  <si>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</si>
  <si>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</si>
  <si>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</si>
  <si>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</si>
  <si>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</si>
  <si>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</si>
  <si>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</si>
  <si>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767200007</t>
  </si>
  <si>
    <t>119</t>
  </si>
  <si>
    <t>767200008</t>
  </si>
  <si>
    <t>120</t>
  </si>
  <si>
    <t>767200009</t>
  </si>
  <si>
    <t>121</t>
  </si>
  <si>
    <t>122</t>
  </si>
  <si>
    <t>123</t>
  </si>
  <si>
    <t>124</t>
  </si>
  <si>
    <t>767300004</t>
  </si>
  <si>
    <t>125</t>
  </si>
  <si>
    <t>126</t>
  </si>
  <si>
    <t>127</t>
  </si>
  <si>
    <t>128</t>
  </si>
  <si>
    <t>129</t>
  </si>
  <si>
    <t>130</t>
  </si>
  <si>
    <t>131</t>
  </si>
  <si>
    <t>132</t>
  </si>
  <si>
    <t>obklad keramický</t>
  </si>
  <si>
    <t>137</t>
  </si>
  <si>
    <t>138</t>
  </si>
  <si>
    <t>139</t>
  </si>
  <si>
    <t>140</t>
  </si>
  <si>
    <t>Malby směsi tekuté disperzní bílé omyvatelné dvojnásobné s penetrací místnost v do 3,8 m</t>
  </si>
  <si>
    <t>OSTATNÍ ROZPOČTOVÉ NÁKLADY</t>
  </si>
  <si>
    <t>celkem</t>
  </si>
  <si>
    <t>Zařízení staveniště</t>
  </si>
  <si>
    <t>Základní rozpočtové náklady</t>
  </si>
  <si>
    <t>Ostatní rozpočtové náklady</t>
  </si>
  <si>
    <t>Celkové náklady objektu 
 (bez DPH)</t>
  </si>
  <si>
    <t>STUPEŇ:</t>
  </si>
  <si>
    <t>ZTI</t>
  </si>
  <si>
    <t>721</t>
  </si>
  <si>
    <t>722</t>
  </si>
  <si>
    <t>725</t>
  </si>
  <si>
    <t>Vodorovné přemístění do 20 m výkopku z horniny tř. 1 až 4</t>
  </si>
  <si>
    <t>167101101</t>
  </si>
  <si>
    <t>Nakládání výkopku z hornin tř. 1 až 4 do 100 m3</t>
  </si>
  <si>
    <t>Zásyp jam, šachet rýh nebo kolem objektů sypaninou se zhutněním</t>
  </si>
  <si>
    <t>VZT</t>
  </si>
  <si>
    <t>014</t>
  </si>
  <si>
    <t>310239211</t>
  </si>
  <si>
    <t>Zazdívka otvorů pl do 4 m2 ve zdivu nadzákladovém cihlami pálenými na MVC</t>
  </si>
  <si>
    <t>311238116</t>
  </si>
  <si>
    <t>Zdivo nosné keramické tl 300 mm pevnosti P 15 na MVC</t>
  </si>
  <si>
    <t>317168112</t>
  </si>
  <si>
    <t>Překlad keramický plochý š 11,5 cm dl 125 cm</t>
  </si>
  <si>
    <t>317168115</t>
  </si>
  <si>
    <t>Překlad keramický plochý š 11,5 cm dl 200 cm</t>
  </si>
  <si>
    <t>317168122</t>
  </si>
  <si>
    <t>Překlad keramický plochý š 14,5 cm dl 125 cm</t>
  </si>
  <si>
    <t>317168125</t>
  </si>
  <si>
    <t>Překlad keramický plochý š 14,5 cm dl 200 cm</t>
  </si>
  <si>
    <t>317168132</t>
  </si>
  <si>
    <t>Překlad keramický vysoký v 23,8 cm dl 150 cm</t>
  </si>
  <si>
    <t>317168135</t>
  </si>
  <si>
    <t>Překlad keramický vysoký v 23,8 cm dl 225 cm</t>
  </si>
  <si>
    <t>340238212</t>
  </si>
  <si>
    <t>Zazdívka otvorů pl do 1 m2 v příčkách nebo stěnách z cihel tl přes 100 mm</t>
  </si>
  <si>
    <t>340239212</t>
  </si>
  <si>
    <t>Zazdívka otvorů pl do 4 m2 v příčkách nebo stěnách z cihel tl přes 100 mm</t>
  </si>
  <si>
    <t>342241162</t>
  </si>
  <si>
    <t>Příčky tl 140 mm z cihel plných - sokl sprchy</t>
  </si>
  <si>
    <t>342241165</t>
  </si>
  <si>
    <t>Příčky tl 65 mm z cihel lehčených - obezdívka stoupaček</t>
  </si>
  <si>
    <t>Příčky keramické tl 80 mm pevnosti P 10 na MVC</t>
  </si>
  <si>
    <t>342248112</t>
  </si>
  <si>
    <t>Příčky keramické tl 115 mm pevnosti P 10 na MVC</t>
  </si>
  <si>
    <t>349231811</t>
  </si>
  <si>
    <t>Přizdívka ostění  z cihel tl do 150 mm</t>
  </si>
  <si>
    <t>Přeštukování vnitřních stěn</t>
  </si>
  <si>
    <t>Vápenocementová omítka hrubá jednovrstvá zatřená vnitřních stěn nanášená ručně - pod obklady (keramické, akustické)</t>
  </si>
  <si>
    <t>612429901</t>
  </si>
  <si>
    <t>Přeštukování vnitřních rovných stropů</t>
  </si>
  <si>
    <t>612429902</t>
  </si>
  <si>
    <t>632450132</t>
  </si>
  <si>
    <t>Vyrovnávací cementový potěr tl do 30 mm ze suchých směsí provedený v ploše</t>
  </si>
  <si>
    <t>632450134</t>
  </si>
  <si>
    <t>Spádový cementový potěr tl do 50 mm ze suchých směsí provedený v ploše</t>
  </si>
  <si>
    <t>642942611</t>
  </si>
  <si>
    <t>Osazování zárubní nebo rámů dveřních kovových do 2,5 m2 na montážní pěnu</t>
  </si>
  <si>
    <t>553311001</t>
  </si>
  <si>
    <t>zárubeň ocelová 700/1970</t>
  </si>
  <si>
    <t>553311002</t>
  </si>
  <si>
    <t>zárubeň ocelová 800/1970</t>
  </si>
  <si>
    <t>553311003</t>
  </si>
  <si>
    <t>zárubeň ocelová 800/1970 bezpečnostní (8bodový zámek)</t>
  </si>
  <si>
    <t>553311004</t>
  </si>
  <si>
    <t>zárubeň ocelová 900/1970 bezpečnostní (třída D)</t>
  </si>
  <si>
    <t>553311005</t>
  </si>
  <si>
    <t>zárubeň ocelová 900/1970 bezpečnostní/požární</t>
  </si>
  <si>
    <t>642942721</t>
  </si>
  <si>
    <t>Osazování zárubní nebo rámů dveřních kovových do 4 m2 na montážní pěnu</t>
  </si>
  <si>
    <t>553312001</t>
  </si>
  <si>
    <t>zárubeň ocelová 1500/1970 bezpečnostní/požární</t>
  </si>
  <si>
    <t>553312002</t>
  </si>
  <si>
    <t>zárubeň ocelová 1600/1970 bezpečnostní/požární</t>
  </si>
  <si>
    <t>553312003</t>
  </si>
  <si>
    <t>zárubeň ocelová 1450/1970 bezpečnostní/požární</t>
  </si>
  <si>
    <t>952900001</t>
  </si>
  <si>
    <t>Lešení pomocné</t>
  </si>
  <si>
    <t>952900005</t>
  </si>
  <si>
    <t>Výstražné a bezpečnostní tabulky - dod+mont</t>
  </si>
  <si>
    <t>952900006</t>
  </si>
  <si>
    <t>Hasicí přístroj PHP - dod+mont</t>
  </si>
  <si>
    <t>952900007</t>
  </si>
  <si>
    <t>Požární ucpávky - dod+mont (pouze nejsou-li součástí přísl profesí)</t>
  </si>
  <si>
    <t>998017001</t>
  </si>
  <si>
    <t>Přesun hmot s omezením mechanizace pro budovy v do 6 m</t>
  </si>
  <si>
    <t>711100001</t>
  </si>
  <si>
    <t>Stěrka hydroizolační - vodorovná, vč vytažení na sokl - mokré provozy</t>
  </si>
  <si>
    <t>711100002</t>
  </si>
  <si>
    <t>Stěrka hydroizolační - svislá - mokré provozy</t>
  </si>
  <si>
    <t>711411001</t>
  </si>
  <si>
    <t>Provedení izolace proti tlakové vodě vodorovné za studena nátěrem penetračním</t>
  </si>
  <si>
    <t>711412001</t>
  </si>
  <si>
    <t>Provedení izolace proti tlakové vodě svislé za studena nátěrem penetračním</t>
  </si>
  <si>
    <t>711441559</t>
  </si>
  <si>
    <t>Provedení izolace proti tlakové vodě vodorovné přitavením pásu NAIP</t>
  </si>
  <si>
    <t>pás asfaltovaný modifikovaný SBS</t>
  </si>
  <si>
    <t>711442559</t>
  </si>
  <si>
    <t>Provedení izolace proti tlakové vodě svislé přitavením pásu NAIP</t>
  </si>
  <si>
    <t>283759280</t>
  </si>
  <si>
    <t>deska z pěnového polystyrenu EPS 200 S 1000 x 1000 x 1000 mm</t>
  </si>
  <si>
    <t>631509450</t>
  </si>
  <si>
    <t>deska podlahová izolační tl 30</t>
  </si>
  <si>
    <t>763100001</t>
  </si>
  <si>
    <t>Zaplentování otvorů ve stropě SDK konstrukcí s akustickou izolací - přišroubováno na strop konstrukci, po obvodě prachotěsně uzavřeno</t>
  </si>
  <si>
    <t>763430001</t>
  </si>
  <si>
    <t>Kazetový minerální podhled na zavěšený rošt z pozink profilů - dod+mont vč všech systémových detailů</t>
  </si>
  <si>
    <t>763430002</t>
  </si>
  <si>
    <t>Kazetový akustický podhled na zavěšený rošt z pozink profilů - dod+mont vč všech systémových detailů</t>
  </si>
  <si>
    <t>Přesun hmot procentní pro montované konstrukce v objektech v do 6 m</t>
  </si>
  <si>
    <t>Oplechování parapetu  z poplastovaného plechu - rš 171 mm, dl 2400 mm - dod+mont vč všech systémových detailů - viz Tabulka výrobků - ozn K01</t>
  </si>
  <si>
    <t>764100002</t>
  </si>
  <si>
    <t>Oplechování parapetu  z poplastovaného plechu - rš 171 mm, dl 1200 mm - dod+mont vč všech systémových detailů - viz Tabulka výrobků - ozn K02</t>
  </si>
  <si>
    <t>764100003</t>
  </si>
  <si>
    <t>Oplechování parapetu  z poplastovaného plechu - rš 171 mm, dl 3600 mm - dod+mont vč všech systémových detailů - viz Tabulka výrobků - ozn K03</t>
  </si>
  <si>
    <t>764100004</t>
  </si>
  <si>
    <t>Oplechování parapetu  z poplastovaného plechu - rš 171 mm, dl 4800 mm - dod+mont vč všech systémových detailů - viz Tabulka výrobků - ozn K04</t>
  </si>
  <si>
    <t>764100005</t>
  </si>
  <si>
    <t>Oplechování parapetu  z poplastovaného plechu - rš 171 mm, dl 6000 mm - dod+mont vč všech systémových detailů - viz Tabulka výrobků - ozn K05</t>
  </si>
  <si>
    <t>764100006</t>
  </si>
  <si>
    <t>Oplechování VZT z poplastovaného plechu - 3240/10200 mm - dod+mont vč všech systémových detailů - viz Tabulka výrobků - ozn K06</t>
  </si>
  <si>
    <t>Dveře dřev 1kř plné otevíravé - 700/1970 - dod+mont vč všech systémových detailů, kování a povrchové úpravy - viz Tabulka výrobků - ozn T01</t>
  </si>
  <si>
    <t>Dveře dřev 1kř plné otevíravé - 700/1970 - dod+mont vč všech systémových detailů, kování a povrchové úpravy - viz Tabulka výrobků - ozn T02</t>
  </si>
  <si>
    <t>Dveře dřev 1kř plné otevíravé - 800/1970 - dod+mont vč všech systémových detailů, kování a povrchové úpravy - viz Tabulka výrobků - ozn T03</t>
  </si>
  <si>
    <t>766100004</t>
  </si>
  <si>
    <t>Dveře dřev 1kř plné otevíravé bezpečnostní - 800/1970 - dod+mont vč všech systémových detailů, kování (8bodový zámek) a povrchové úpravy - viz Tabulka výrobků - ozn T04</t>
  </si>
  <si>
    <t>Dveře dřev 2kř plné otevíravé bezpečnostní/požární - 1500/1970 - dod+mont vč všech systémových detailů, kování (panikové+samozavírač) a povrchové úpravy - viz Tabulka výrobků - ozn T05</t>
  </si>
  <si>
    <t>Dveře dřev 1kř plné otevíravé bezpečnostní - 900/1970 - dod+mont vč všech systémových detailů, kování  a povrchové úpravy - viz Tabulka výrobků - ozn T06</t>
  </si>
  <si>
    <t>766100007</t>
  </si>
  <si>
    <t>Dveře dřev 2kř plné otevíravé bezpečnostní/požární - 1600/1970 - dod+mont vč všech systémových detailů, kování (panikové+samozavírač) a povrchové úpravy - viz Tabulka výrobků - ozn T07</t>
  </si>
  <si>
    <t>766100008</t>
  </si>
  <si>
    <t>Dveře dřev 1kř plné otevíravé bezpečnostní/požární - 900/1970 - dod+mont vč všech systémových detailů, kování (panikové+samozavírač) a povrchové úpravy - viz Tabulka výrobků - ozn T08</t>
  </si>
  <si>
    <t>766100009</t>
  </si>
  <si>
    <t>Dveře dřev 2kř plné otevíravé bezpečnostní/požární - 1450/1970 - dod+mont vč všech systémových detailů, kování (panikové+samozavírač) a povrchové úpravy - viz Tabulka výrobků - ozn T09</t>
  </si>
  <si>
    <t>767100001</t>
  </si>
  <si>
    <t>Systémová zdvojená montovaná podlaha - čtverce z MDF desek tl 40mm na rektifikovatelných podložkách - dod+mont vč všech systémových detailů</t>
  </si>
  <si>
    <t>767100002</t>
  </si>
  <si>
    <t>Akustický obklad stěn - ocelový perforovaný plech - dod+mont vč všech systémových detailů</t>
  </si>
  <si>
    <t>767200001</t>
  </si>
  <si>
    <t>Okno plastové 2400/1800 - dod+mont vč všech systémových detailů - podrobný popis - viz Tabulka výrobků - ozn P01</t>
  </si>
  <si>
    <t>767200002</t>
  </si>
  <si>
    <t>Okno plastové 2400/2160 - dod+mont vč všech systémových detailů - podrobný popis - viz Tabulka výrobků - ozn P02</t>
  </si>
  <si>
    <t>767200003</t>
  </si>
  <si>
    <t>Okno plastové 1200/2160 - dod+mont vč všech systémových detailů - podrobný popis - viz Tabulka výrobků - ozn P03</t>
  </si>
  <si>
    <t>767200004</t>
  </si>
  <si>
    <t>Okno plastové 3600/2160 - dod+mont vč všech systémových detailů - podrobný popis - viz Tabulka výrobků - ozn P04</t>
  </si>
  <si>
    <t>767200005</t>
  </si>
  <si>
    <t>Okno plastové 4800/2160 - dod+mont vč všech systémových detailů - podrobný popis - viz Tabulka výrobků - ozn P05</t>
  </si>
  <si>
    <t>767200006</t>
  </si>
  <si>
    <t>Okno plastové 6000/2160 - dod+mont vč všech systémových detailů - podrobný popis - viz Tabulka výrobků - ozn P06</t>
  </si>
  <si>
    <t>Okno plastové 2400/1510 - dod+mont vč všech systémových detailů - podrobný popis - viz Tabulka výrobků - ozn P07</t>
  </si>
  <si>
    <t>Dveře plastové plné 1kř 2100/900 - dod+mont vč všech systémových detailů - podrobný popis - viz Tabulka výrobků - ozn P08/L</t>
  </si>
  <si>
    <t>Hliníková stěna 4800/3850 - pevné zasklení, nad podhledem neprůhledná výplň - dod+mont vč všech systémových detailů - podrobný popis - viz Tabulka výrobků - ozn P09</t>
  </si>
  <si>
    <t>767200010</t>
  </si>
  <si>
    <t>Hliníková stěna 5400/3850 - pevné zasklení, nad podhledem neprůhledná výplň - dod+mont vč všech systémových detailů - podrobný popis - viz Tabulka výrobků - ozn P10</t>
  </si>
  <si>
    <t>767200011</t>
  </si>
  <si>
    <t>Hliníkové dveře 2kř 1600/1970- požární 15 min - dod+mont vč všech systémových detailů +samozavírač - podrobný popis - viz Tabulka výrobků - ozn P11/P</t>
  </si>
  <si>
    <t>767200012</t>
  </si>
  <si>
    <t>Hliníková stěna s 1kř dveřmi - 5100/3850 - pevné zasklení, nad podhledem neprůhledná výplň - dod+mont vč všech systémových detailů - podrobný popis - viz Tabulka výrobků - ozn P12</t>
  </si>
  <si>
    <t>767200013</t>
  </si>
  <si>
    <t>Hliníková stěna s 2kř dveřmi - 6625/3850 - pevné zasklení, nad podhledem neprůhledná výplň - dod+mont vč všech systémových detailů - podrobný popis - viz Tabulka výrobků - ozn P13</t>
  </si>
  <si>
    <t>767200014</t>
  </si>
  <si>
    <t>Hliníková stěna s 2kř dveřmi - 4050/3850 - pevné zasklení, nad podhledem neprůhledná výplň - dod+mont vč všech systémových detailů - podrobný popis - viz Tabulka výrobků - ozn P14</t>
  </si>
  <si>
    <t>767200015</t>
  </si>
  <si>
    <t>Hliníková stěna s 1kř dveřmi - 4600/3850 - pevné zasklení, nad podhledem neprůhledná výplň - dod+mont vč všech systémových detailů - podrobný popis - viz Tabulka výrobků - ozn P15</t>
  </si>
  <si>
    <t>767200016</t>
  </si>
  <si>
    <t>Hliníková stěna s 1kř dveřmi - 1575+4775/3850 - pevné zasklení, nad podhledem neprůhledná výplň - dod+mont vč všech systémových detailů - podrobný popis - viz Tabulka výrobků - ozn P16</t>
  </si>
  <si>
    <t>767200017</t>
  </si>
  <si>
    <t>Hliníkové dveře 2kř 1600/2100- bezpečnostní - dod+mont vč všech systémových detailů - podrobný popis - viz Tabulka výrobků - ozn P17/P</t>
  </si>
  <si>
    <t>767200018</t>
  </si>
  <si>
    <t>Hliníkové dveře 2kř 1600/1970- dod+mont vč všech systémových detailů - podrobný popis - viz Tabulka výrobků - ozn P18/P</t>
  </si>
  <si>
    <t>767200019</t>
  </si>
  <si>
    <t>Parapet plastový vnitřní 2400/200/20 - dod+mont vč všech systémových detailů - podrobný popis - viz Tabulka výrobků - ozn P19</t>
  </si>
  <si>
    <t>767200020</t>
  </si>
  <si>
    <t>Parapet plastový vnitřní 1200/200/20 - dod+mont vč všech systémových detailů - podrobný popis - viz Tabulka výrobků - ozn P20</t>
  </si>
  <si>
    <t>767200021</t>
  </si>
  <si>
    <t>Parapet plastový vnitřní 6000/200/20 - dod+mont vč všech systémových detailů - podrobný popis - viz Tabulka výrobků - ozn P21</t>
  </si>
  <si>
    <t>767200022</t>
  </si>
  <si>
    <t>Parapet plastový vnitřní 3600/200/20 - dod+mont vč všech systémových detailů - podrobný popis - viz Tabulka výrobků - ozn P21</t>
  </si>
  <si>
    <t>767200023</t>
  </si>
  <si>
    <t>Parapet plastový vnitřní 4800/200/20 - dod+mont vč všech systémových detailů - podrobný popis - viz Tabulka výrobků - ozn P22</t>
  </si>
  <si>
    <t>767200024</t>
  </si>
  <si>
    <t>Okno plastové vnitřní - 3250/1400 - pevné zasklení, nad podhledem neprůhledná výplň - dod+mont vč všech systémových detailů - podrobný popis - viz Tabulka výrobků - ozn P24</t>
  </si>
  <si>
    <t>767200025</t>
  </si>
  <si>
    <t>Parapet plastový vnitřní 3250/125/20 - dod+mont vč všech systémových detailů - podrobný popis - viz Tabulka výrobků - ozn P25</t>
  </si>
  <si>
    <t>767200026</t>
  </si>
  <si>
    <t>Okno plastové vnitřní - 3175/1400 - pevné zasklení, nad podhledem neprůhledná výplň - dod+mont vč všech systémových detailů - podrobný popis - viz Tabulka výrobků - ozn P26</t>
  </si>
  <si>
    <t>767200027</t>
  </si>
  <si>
    <t>Parapet plastový vnitřní 3175/125/20 - dod+mont vč všech systémových detailů - podrobný popis - viz Tabulka výrobků - ozn P27</t>
  </si>
  <si>
    <t>767200028</t>
  </si>
  <si>
    <t>Okno plastové vnitřní - 2650/1400 - pevné zasklení, nad podhledem neprůhledná výplň - dod+mont vč všech systémových detailů - podrobný popis - viz Tabulka výrobků - ozn P28</t>
  </si>
  <si>
    <t>767200029</t>
  </si>
  <si>
    <t>Parapet plastový vnitřní 2650/125/20 - dod+mont vč všech systémových detailů - podrobný popis - viz Tabulka výrobků - ozn P29</t>
  </si>
  <si>
    <t>767200030</t>
  </si>
  <si>
    <t>Okno plastové vnitřní - 6150/1400 - pevné zasklení, nad podhledem neprůhledná výplň - dod+mont vč všech systémových detailů - podrobný popis - viz Tabulka výrobků - ozn P30</t>
  </si>
  <si>
    <t>767200031</t>
  </si>
  <si>
    <t>Parapet plastový vnitřní 6150/125/20 - dod+mont vč všech systémových detailů - podrobný popis - viz Tabulka výrobků - ozn P31</t>
  </si>
  <si>
    <t>767200032</t>
  </si>
  <si>
    <t>Okno plastové 2400/2160 - dod+mont vč všech systémových detailů - podrobný popis - viz Tabulka výrobků - ozn P32</t>
  </si>
  <si>
    <t>767200033</t>
  </si>
  <si>
    <t>Okno plastové 1200/2160 - dod+mont vč všech systémových detailů - podrobný popis - viz Tabulka výrobků - ozn P33</t>
  </si>
  <si>
    <t>767200034</t>
  </si>
  <si>
    <t>Okno plastové 2400/1510 - dod+mont vč všech systémových detailů - podrobný popis - viz Tabulka výrobků - ozn P34</t>
  </si>
  <si>
    <t>767200039</t>
  </si>
  <si>
    <t xml:space="preserve">Systém centrálního zamykání - dod+mont vč všech systémových detailů </t>
  </si>
  <si>
    <t>Mříž bezpečnostní pro dveře T04 - dod+mont vč všech systémových detailů a povrch úpravy - podrobný popis - viz Tabulka výrobků - ozn T04</t>
  </si>
  <si>
    <t>767400001</t>
  </si>
  <si>
    <t>Poklop 1200/875 - ocel rošt vč rámu - dod+mont vč všech systémových detailů a povrch úpravy - podrobný popis - viz Tabulka výrobků - ozn Z01</t>
  </si>
  <si>
    <t>767400002</t>
  </si>
  <si>
    <t>Poklop 2405/770 - ocel rošt vč rámu - dod+mont vč všech systémových detailů a povrch úpravy - podrobný popis - viz Tabulka výrobků - ozn Z02</t>
  </si>
  <si>
    <t>767400003</t>
  </si>
  <si>
    <t>767400004</t>
  </si>
  <si>
    <t>767400005</t>
  </si>
  <si>
    <t>767400006</t>
  </si>
  <si>
    <t>Požární dvířka 300/300 (pož odolnost 30 min) - dod+mont vč všech systémových detailů - podrobný popis - viz Tabulka výrobků - ozn Z06</t>
  </si>
  <si>
    <t>767400007</t>
  </si>
  <si>
    <t>Poklop ocelový  vč rámu 300/300 - dod+mont vč všech systémových detailů a povrch úpravy - podrobný popis - viz Tabulka výrobků - ozn Z07</t>
  </si>
  <si>
    <t>767500001</t>
  </si>
  <si>
    <t xml:space="preserve">Přechodové lišty - dod+mont vč všech systémových detailů </t>
  </si>
  <si>
    <t>771471119</t>
  </si>
  <si>
    <t>Montáž soklíků z dlaždic keramických rovných do malty v do 120 mm - doplnění 1PP</t>
  </si>
  <si>
    <t>771570001</t>
  </si>
  <si>
    <t xml:space="preserve">Montáž podlah keramických lepených flexibilním lepidlem </t>
  </si>
  <si>
    <t>771590001</t>
  </si>
  <si>
    <t>Stáv dlažba v 1 PP - otryskání, změření soudržnosti, lokální oprava polymerem</t>
  </si>
  <si>
    <t>776</t>
  </si>
  <si>
    <t>Podlahy povlakové</t>
  </si>
  <si>
    <t>776572100</t>
  </si>
  <si>
    <t>Lepení povlakových podlah textilních, vč soklu</t>
  </si>
  <si>
    <t>697510060</t>
  </si>
  <si>
    <t>koberec zátěžový - vysoká zátěž</t>
  </si>
  <si>
    <t>776590100</t>
  </si>
  <si>
    <t>Úprava podkladu nášlapných ploch vysátím</t>
  </si>
  <si>
    <t>776590150</t>
  </si>
  <si>
    <t>Úprava podkladu nášlapných ploch penetrací</t>
  </si>
  <si>
    <t>776990111</t>
  </si>
  <si>
    <t>Vyrovnání podkladu samonivelační stěrkou tl 3 mm pevnosti 15 Mpa</t>
  </si>
  <si>
    <t>998776201</t>
  </si>
  <si>
    <t>Přesun hmot procentní pro podlahy povlakové v objektech v do 6 m</t>
  </si>
  <si>
    <t>777</t>
  </si>
  <si>
    <t>Podlahy lité</t>
  </si>
  <si>
    <t>141</t>
  </si>
  <si>
    <t>777510041</t>
  </si>
  <si>
    <t>Podlahy ze stěrky epoxydové s antistatik úpravou - dod+mont vč vytažení soklu a všech systémových detailů (výměra = půdorys plocha)</t>
  </si>
  <si>
    <t>998777201</t>
  </si>
  <si>
    <t>Přesun hmot procentní pro podlahy lité v objektech v do 6 m</t>
  </si>
  <si>
    <t>781400001</t>
  </si>
  <si>
    <t>Montáž obkladů vnitřních keramických  lepených flexibilním lepidlem</t>
  </si>
  <si>
    <t>146</t>
  </si>
  <si>
    <t>783100001</t>
  </si>
  <si>
    <t>Nátěr zárubní</t>
  </si>
  <si>
    <t>786</t>
  </si>
  <si>
    <t>Dokončovací práce - čalounické úpravy</t>
  </si>
  <si>
    <t>786600001</t>
  </si>
  <si>
    <t>Zastiňující žaluzie svislá látková 2600/1950, manuální ovládání - dod+mont vč všech systémových výrobků - podrobně dle Tabulky výrobků - ozn L01</t>
  </si>
  <si>
    <t>786600002</t>
  </si>
  <si>
    <t>Zastiňující žaluzie svislá látková 5600/2310 manuální ovládání - dod+mont vč všech systémových výrobků - podrobně dle Tabulky výrobků - ozn L02</t>
  </si>
  <si>
    <t>786600003</t>
  </si>
  <si>
    <t>Zastiňující žaluzie svislá látková 6600/2310 manuální ovládání - dod+mont vč všech systémových výrobků - podrobně dle Tabulky výrobků - ozn L03</t>
  </si>
  <si>
    <t>152</t>
  </si>
  <si>
    <t>786600004</t>
  </si>
  <si>
    <t>Zastiňující žaluzie svislá látková 2550/2310 manuální ovládání - dod+mont vč všech systémových výrobků - podrobně dle Tabulky výrobků - ozn L04</t>
  </si>
  <si>
    <t>153</t>
  </si>
  <si>
    <t>786600005</t>
  </si>
  <si>
    <t>Zastiňující žaluzie svislá látková 4000/2310 manuální ovládání - dod+mont vč všech systémových výrobků - podrobně dle Tabulky výrobků - ozn L05</t>
  </si>
  <si>
    <t>154</t>
  </si>
  <si>
    <t>786600006</t>
  </si>
  <si>
    <t>Zastiňující žaluzie svislá látková 1600/2310 manuální ovládání - dod+mont vč všech systémových výrobků - podrobně dle Tabulky výrobků - ozn L06</t>
  </si>
  <si>
    <t>155</t>
  </si>
  <si>
    <t>786600007</t>
  </si>
  <si>
    <t>Zastiňující žaluzie svislá látková 4875/2310 manuální ovládání - dod+mont vč všech systémových výrobků - podrobně dle Tabulky výrobků - ozn L07</t>
  </si>
  <si>
    <t>156</t>
  </si>
  <si>
    <t>786600008</t>
  </si>
  <si>
    <t>Zastiňující žaluzie svislá látková 2925/2310 manuální ovládání - dod+mont vč všech systémových výrobků - podrobně dle Tabulky výrobků - ozn L08</t>
  </si>
  <si>
    <t>157</t>
  </si>
  <si>
    <t>786600009</t>
  </si>
  <si>
    <t>Zastiňující žaluzie svislá látková 3650/2310 manuální ovládání - dod+mont vč všech systémových výrobků - podrobně dle Tabulky výrobků - ozn L09</t>
  </si>
  <si>
    <t>158</t>
  </si>
  <si>
    <t>786600010</t>
  </si>
  <si>
    <t>Zastiňující žaluzie svislá látková 1825/2310 manuální ovládání - dod+mont vč všech systémových výrobků - podrobně dle Tabulky výrobků - ozn L10</t>
  </si>
  <si>
    <t>159</t>
  </si>
  <si>
    <t>786600011</t>
  </si>
  <si>
    <t>Zastiňující žaluzie svislá látková 2600/2310 manuální ovládání - dod+mont vč všech systémových výrobků - podrobně dle Tabulky výrobků - ozn L11</t>
  </si>
  <si>
    <t>786600012</t>
  </si>
  <si>
    <t>Zastiňující žaluzie svislá látková 2500/2310 manuální ovládání - dod+mont vč všech systémových výrobků - podrobně dle Tabulky výrobků - ozn L12</t>
  </si>
  <si>
    <t>998786201</t>
  </si>
  <si>
    <t>Přesun hmot procentní pro čalounické úpravy v objektech v do 6 m</t>
  </si>
  <si>
    <t>Integrované operační středisko KŘ STŘK</t>
  </si>
  <si>
    <t>Integrované operační středisko KŘ STŘK, Na Baních 1304, areál MV ČR, objekt 03.1 a 03.4, Praha 5 Zbraslav</t>
  </si>
  <si>
    <t>919000001</t>
  </si>
  <si>
    <t>Průběžný úklid  po dobu bourání</t>
  </si>
  <si>
    <t>919000002</t>
  </si>
  <si>
    <t>Ochranná opatření a zakrývání po dobu bourání</t>
  </si>
  <si>
    <t>221</t>
  </si>
  <si>
    <t>919735121</t>
  </si>
  <si>
    <t>Řezání dlažby pro založení nových příček</t>
  </si>
  <si>
    <t>919735129</t>
  </si>
  <si>
    <t>Zdrsnění podkladu pro založení nových příček</t>
  </si>
  <si>
    <t>013</t>
  </si>
  <si>
    <t>962031133</t>
  </si>
  <si>
    <t>Bourání příček z cihel pálených na MVC tl do 150 mm</t>
  </si>
  <si>
    <t>962032231</t>
  </si>
  <si>
    <t>Bourání zdiva z cihel pálených nebo vápenopískových na MV nebo MVC</t>
  </si>
  <si>
    <t>965042141</t>
  </si>
  <si>
    <t>Bourání podkladů pod dlažby nebo mazanin betonových tl do 100 mm pl přes 4 m2</t>
  </si>
  <si>
    <t>965042241</t>
  </si>
  <si>
    <t>Bourání podkladů pod dlažby nebo mazanin betonových  tl přes 100 mm pl pře 4 m2</t>
  </si>
  <si>
    <t>965049111</t>
  </si>
  <si>
    <t>Příplatek k bourání betonových mazanin za bourání se svařovanou sítí tl do 100 mm</t>
  </si>
  <si>
    <t>965049112</t>
  </si>
  <si>
    <t>Příplatek k bourání betonových mazanin za bourání se svařovanou sítí tl přes 100 mm</t>
  </si>
  <si>
    <t>965081213</t>
  </si>
  <si>
    <t>Bourání podlah z dlaždic keramických tl do 10 mm pl přes 1 m2, vč soklu</t>
  </si>
  <si>
    <t>965081223</t>
  </si>
  <si>
    <t>Bourání podlah litých pl přes 1 m2</t>
  </si>
  <si>
    <t>967031732</t>
  </si>
  <si>
    <t>Přisekání plošné zdiva z cihel pálených na MV nebo MVC tl do 100 mm</t>
  </si>
  <si>
    <t>968071125</t>
  </si>
  <si>
    <t>Vyvěšení nebo zavěšení kovových křídel dveří pl do 2 m2</t>
  </si>
  <si>
    <t>968072356</t>
  </si>
  <si>
    <t>Vybourání kovových rámů oken zdvojených pl do 4 m2</t>
  </si>
  <si>
    <t>968072357</t>
  </si>
  <si>
    <t>Vybourání kovových rámů oken zdvojených pl přes 4 m2</t>
  </si>
  <si>
    <t>968072361</t>
  </si>
  <si>
    <t>Vybourání meziokenní vložky</t>
  </si>
  <si>
    <t>968072456</t>
  </si>
  <si>
    <t>Vybourání kovových dveřních zárubní pl přes 2 m2</t>
  </si>
  <si>
    <t>971033541</t>
  </si>
  <si>
    <t>Vybourání otvorů ve zdivu cihelném pl do 1 m2 na MVC nebo MV tl do 300 mm</t>
  </si>
  <si>
    <t>971033631</t>
  </si>
  <si>
    <t>Vybourání otvorů ve zdivu cihelném pl do 4 m2 na MVC nebo MV tl do 150 mm</t>
  </si>
  <si>
    <t>971033641</t>
  </si>
  <si>
    <t>Vybourání otvorů ve zdivu cihelném pl do 4 m2 na MVC nebo MV tl do 300 mm</t>
  </si>
  <si>
    <t>974031664</t>
  </si>
  <si>
    <t>Vysekání rýh ve zdivu cihelném pro vtahování nosníků hl do 150 mm v do 150 mm</t>
  </si>
  <si>
    <t>977151116</t>
  </si>
  <si>
    <t>Jádrové vrty diamantovými korunkami do D 80 mm do stavebních materiálů</t>
  </si>
  <si>
    <t>977151118</t>
  </si>
  <si>
    <t>Jádrové vrty diamantovými korunkami do D 100 mm do stavebních materiálů</t>
  </si>
  <si>
    <t>978059541</t>
  </si>
  <si>
    <t>Odsekání a odebrání obkladů stěn z vnitřních obkládaček pl přes 1 m2</t>
  </si>
  <si>
    <t>978080001</t>
  </si>
  <si>
    <t>Vybourání obkladu stěn 1PP - předpoklad: heraklit s omítkou + izolace</t>
  </si>
  <si>
    <t>978080002</t>
  </si>
  <si>
    <t>Vybourání mříží vč dveří - 1PP</t>
  </si>
  <si>
    <t>978080003</t>
  </si>
  <si>
    <t>Vybourání žaluzií 1PP</t>
  </si>
  <si>
    <t>978080004</t>
  </si>
  <si>
    <t>Vybourání okenních mříží</t>
  </si>
  <si>
    <t>978080005</t>
  </si>
  <si>
    <t>Vybourání výdejního pultu</t>
  </si>
  <si>
    <t>978080006</t>
  </si>
  <si>
    <t>Vybourání dveří ocelových 2kř vč zárubně</t>
  </si>
  <si>
    <t>978080007</t>
  </si>
  <si>
    <t>Vybourání dveří dřevěných 1kř vč ocel zárubně</t>
  </si>
  <si>
    <t>978080008</t>
  </si>
  <si>
    <t>Vybourání dveří dřevěných 2kř vč ocel zárubně</t>
  </si>
  <si>
    <t>978080009</t>
  </si>
  <si>
    <t>Vybourání konstrukce kanálku v podlaze</t>
  </si>
  <si>
    <t>978080010</t>
  </si>
  <si>
    <t>Vybourání výtahů</t>
  </si>
  <si>
    <t>978080011</t>
  </si>
  <si>
    <t>Vybourání ocelového schodiště</t>
  </si>
  <si>
    <t>978080012</t>
  </si>
  <si>
    <t>Vybourání skleněných nadpraží v ocel rámu</t>
  </si>
  <si>
    <t>978080013</t>
  </si>
  <si>
    <t>Vybourání guly vč zaslepení odpadu</t>
  </si>
  <si>
    <t>978080014</t>
  </si>
  <si>
    <t>Vybourání překladu</t>
  </si>
  <si>
    <t>978080021</t>
  </si>
  <si>
    <t>Demontáž ZTI</t>
  </si>
  <si>
    <t>978080022</t>
  </si>
  <si>
    <t>Demontáž ÚT</t>
  </si>
  <si>
    <t>978080023</t>
  </si>
  <si>
    <t>Demontáž ELEKTRO</t>
  </si>
  <si>
    <t>978080024</t>
  </si>
  <si>
    <t>Demontáž VZT</t>
  </si>
  <si>
    <t>979011111</t>
  </si>
  <si>
    <t>Svislá doprava suti a vybouraných hmot za prvé podlaží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</si>
  <si>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</si>
  <si>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</si>
  <si>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</si>
  <si>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</si>
  <si>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763431801</t>
  </si>
  <si>
    <t>Demontáž minerálního podhledu zavěšeného, vč roštu</t>
  </si>
  <si>
    <t>764410850</t>
  </si>
  <si>
    <t>Demontáž oplechování parapetu rš do 330 mm</t>
  </si>
  <si>
    <t>766411811</t>
  </si>
  <si>
    <t xml:space="preserve">Demontáž truhlářského obložení stěn a sloupů z panelů </t>
  </si>
  <si>
    <t>766441821</t>
  </si>
  <si>
    <t>Demontáž parapetních desek dřevěných, laminovaných šířky do 30 cm délky přes 1,0 m</t>
  </si>
  <si>
    <t>767581802</t>
  </si>
  <si>
    <t>Demontáž podhledu lamel (FEAL)</t>
  </si>
  <si>
    <t>767582800</t>
  </si>
  <si>
    <t>Demontáž roštu podhledu</t>
  </si>
  <si>
    <t>Bourací  práce</t>
  </si>
  <si>
    <t>Stavba :</t>
  </si>
  <si>
    <t>Na Baních 1304, Praha 5 Zbraslav</t>
  </si>
  <si>
    <t>stupeň dok.: DPS</t>
  </si>
  <si>
    <t>Objekt :</t>
  </si>
  <si>
    <t>Integrované oparační středisko KŘ STŘK</t>
  </si>
  <si>
    <t>E1.4b  Zdravotně  technické instalace</t>
  </si>
  <si>
    <t>P.č.</t>
  </si>
  <si>
    <t>Číslo položky</t>
  </si>
  <si>
    <t>Název položky</t>
  </si>
  <si>
    <t>cena / MJ</t>
  </si>
  <si>
    <t>celkem (Kč)</t>
  </si>
  <si>
    <t>hmotnost / MJ</t>
  </si>
  <si>
    <t>hmotnost celk.(t)</t>
  </si>
  <si>
    <t>Díl:</t>
  </si>
  <si>
    <t>Izolace tepelné potrubí</t>
  </si>
  <si>
    <t>72218-1211</t>
  </si>
  <si>
    <t>Ochrana potrubí z pěnového PE do 22mm tl.6mm</t>
  </si>
  <si>
    <t>72218-1222</t>
  </si>
  <si>
    <t>Ochrana potrubí z pěnového PE do 42mm tl 9mm</t>
  </si>
  <si>
    <t>99872-2101</t>
  </si>
  <si>
    <t xml:space="preserve">Přesun hmot pro vnitřní vodovod, výšky do 12 m </t>
  </si>
  <si>
    <t>Celkem za</t>
  </si>
  <si>
    <t>Vnitřní kanalizace</t>
  </si>
  <si>
    <t>72119-4104</t>
  </si>
  <si>
    <t>Vyvedení odpadní výpustky D 40 x 1,8</t>
  </si>
  <si>
    <t>72119-4105</t>
  </si>
  <si>
    <t>Vyvedení odpadní výpustky D 50 x 1,8</t>
  </si>
  <si>
    <t>72119-4109</t>
  </si>
  <si>
    <t>Vyvedení odpadní výpustky D 110 x 2,3</t>
  </si>
  <si>
    <t>72129-0111</t>
  </si>
  <si>
    <t>Zkouška těsnosti kanalizace vodou DN 125</t>
  </si>
  <si>
    <t>72129-0123</t>
  </si>
  <si>
    <t>Zkouška těsnosti kanalizace kouřem DN 300</t>
  </si>
  <si>
    <t>72114-0905</t>
  </si>
  <si>
    <t>Vysazení odbočky na litinovém potrubí DN100</t>
  </si>
  <si>
    <t>72114-0915</t>
  </si>
  <si>
    <t>Propojení dosavadního litinového potrubí DN100</t>
  </si>
  <si>
    <t>72117-4041</t>
  </si>
  <si>
    <r>
      <t xml:space="preserve">Kanalizační potrubí PP HT 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32</t>
    </r>
  </si>
  <si>
    <t>72117-4042</t>
  </si>
  <si>
    <r>
      <t xml:space="preserve">Kanalizační potrubí PP HT 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40</t>
    </r>
  </si>
  <si>
    <t>72117-4043</t>
  </si>
  <si>
    <r>
      <t xml:space="preserve">Kanalizační potrubí PP HT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50</t>
    </r>
  </si>
  <si>
    <t>72117-4024</t>
  </si>
  <si>
    <r>
      <t xml:space="preserve">Kanalizační potrubí PP HT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75</t>
    </r>
  </si>
  <si>
    <t>72117-4025</t>
  </si>
  <si>
    <r>
      <t xml:space="preserve">Kanalizační potrubí PP HT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110</t>
    </r>
  </si>
  <si>
    <t>72121-1913</t>
  </si>
  <si>
    <t>Montáž podlahových vpustí DN110</t>
  </si>
  <si>
    <t>PC 72121-01</t>
  </si>
  <si>
    <t>Podlahový koupelnový žlab dl. 700mm</t>
  </si>
  <si>
    <t>sbr</t>
  </si>
  <si>
    <t>PC 72121-02</t>
  </si>
  <si>
    <t>Sifon pro odvod kondenzátu DN40</t>
  </si>
  <si>
    <t>99872-1102</t>
  </si>
  <si>
    <t xml:space="preserve">Přesun hmot pro vnitřní kanalizaci, výšky do 12 m </t>
  </si>
  <si>
    <t>Vnitřní vodovod</t>
  </si>
  <si>
    <t>72213-0236</t>
  </si>
  <si>
    <t>Potrubí z trub.závit.pozink.svařovan. 11343,DN 50</t>
  </si>
  <si>
    <t>72213-0238</t>
  </si>
  <si>
    <t>Potrubí z trub.závit.pozink.svařovan. 11343,DN 80</t>
  </si>
  <si>
    <t>72217-4002</t>
  </si>
  <si>
    <r>
      <t xml:space="preserve">Potrubí z plastů PPR PN16 polyfúz. svařováním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20</t>
    </r>
  </si>
  <si>
    <t>72217-4003</t>
  </si>
  <si>
    <r>
      <t xml:space="preserve">Potrubí z plastů PPR PN16 polyfúz. svařováním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25</t>
    </r>
  </si>
  <si>
    <t>72217-4004</t>
  </si>
  <si>
    <r>
      <t xml:space="preserve">Potrubí z plastů PPR PN16 polyfúz. svařováním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32</t>
    </r>
  </si>
  <si>
    <t>72217-4005</t>
  </si>
  <si>
    <r>
      <t xml:space="preserve">Potrubí z plastů PPR PN16 polyfúz. svařováním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40</t>
    </r>
  </si>
  <si>
    <t>72217-4006</t>
  </si>
  <si>
    <r>
      <t xml:space="preserve">Potrubí z plastů PPR PN16 polyfúz. svařováním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50</t>
    </r>
  </si>
  <si>
    <t>72222-0151</t>
  </si>
  <si>
    <t>Nástěnky plastové (PPR) DN20xG1/2</t>
  </si>
  <si>
    <t>Nástěnky plastové (PPR) DN25xG3/4</t>
  </si>
  <si>
    <t>72222-0121</t>
  </si>
  <si>
    <t>Nástěnky pro baterii G1/2</t>
  </si>
  <si>
    <t>pár</t>
  </si>
  <si>
    <t>72223-2043</t>
  </si>
  <si>
    <t>Vodovodní armatury 2závity, G 1/2 kulové kohouty</t>
  </si>
  <si>
    <t>72223-2044</t>
  </si>
  <si>
    <t>Vodovodní armatury 2závity, G 3/4 kulové kohouty</t>
  </si>
  <si>
    <t>72223-2045</t>
  </si>
  <si>
    <t>Vodovodní armatury 2závity, G 1 kulové kohouty</t>
  </si>
  <si>
    <t>72225-0133</t>
  </si>
  <si>
    <t>Hydrantový systém  B25/30, stálotvará hadice</t>
  </si>
  <si>
    <t>72217-0942</t>
  </si>
  <si>
    <t>Propojení dosavadního plastového potrubí G1/2</t>
  </si>
  <si>
    <t>72217-0943</t>
  </si>
  <si>
    <t>Propojení dosavadního plastového potrubí G3/4</t>
  </si>
  <si>
    <t>72217-0944</t>
  </si>
  <si>
    <t>Propojení dosavadního plastového potrubí G1</t>
  </si>
  <si>
    <t>72217-0946</t>
  </si>
  <si>
    <t>Propojení dosavadního plastového potrubí G6/4</t>
  </si>
  <si>
    <t>72229-0226</t>
  </si>
  <si>
    <t>Zkouška tlaku potrubí závitového DN 50</t>
  </si>
  <si>
    <t>72229-0234</t>
  </si>
  <si>
    <t>Proplach a dezinfekce vodovod.potrubí DN 80</t>
  </si>
  <si>
    <t>99872-2102</t>
  </si>
  <si>
    <t xml:space="preserve">Přesun hmot pro vnitřní vodovod, výšky do 24 m </t>
  </si>
  <si>
    <t>Zařizovací předměty</t>
  </si>
  <si>
    <t>72511-2021</t>
  </si>
  <si>
    <t>Zařízení záchodů závěsné s hlubokým splach.</t>
  </si>
  <si>
    <t>soubor</t>
  </si>
  <si>
    <t>PC72511-01</t>
  </si>
  <si>
    <t>Montážní prvek pro závěsné WC</t>
  </si>
  <si>
    <t>PC72511-02</t>
  </si>
  <si>
    <t>Ovládací deska pro montážní prvek pro závěsné WC</t>
  </si>
  <si>
    <t>PC72511-03</t>
  </si>
  <si>
    <t>Klozetové sedátko pro WC</t>
  </si>
  <si>
    <t>72586-1211</t>
  </si>
  <si>
    <t>Zápach. uzávěrky umyvadlové chromové,s otv. odpadu</t>
  </si>
  <si>
    <t>72521-1602</t>
  </si>
  <si>
    <t xml:space="preserve">Zařízení umyvadel keramických 550mm </t>
  </si>
  <si>
    <t>72523-1203</t>
  </si>
  <si>
    <t>Zařízení bidetů keramických závěsných se sifonem</t>
  </si>
  <si>
    <t>PC72533-01</t>
  </si>
  <si>
    <t>Zařízení výlevky na šrouby do zdi</t>
  </si>
  <si>
    <t>72524-5103</t>
  </si>
  <si>
    <t>Zástěny sprchové v=2000mm, š=900mm</t>
  </si>
  <si>
    <t>72531-2111</t>
  </si>
  <si>
    <t>Montáž dřezů</t>
  </si>
  <si>
    <t>72512-1521</t>
  </si>
  <si>
    <t>Pisoárové mísy s automat.splachovačem infra</t>
  </si>
  <si>
    <t>72581-3111</t>
  </si>
  <si>
    <t>Ventil rohový s přípoj. trubičkou a filtrem G 1/2</t>
  </si>
  <si>
    <t>72582-1316</t>
  </si>
  <si>
    <t xml:space="preserve">Baterie dřezová nástěnná páková </t>
  </si>
  <si>
    <t>72581-2302</t>
  </si>
  <si>
    <t xml:space="preserve">Ventily tlačné umyvadlové stojánkové s omez. dobou </t>
  </si>
  <si>
    <t>72582-1328</t>
  </si>
  <si>
    <t>Baterie páková dřezová stojánková se sprškou</t>
  </si>
  <si>
    <t>72582-3121</t>
  </si>
  <si>
    <t xml:space="preserve">Baterie páková bidetová stojánková </t>
  </si>
  <si>
    <t>PC72584-01</t>
  </si>
  <si>
    <t>Ventily tlačné sprchové nástěnné se sprchou s omez. dobou výtoku</t>
  </si>
  <si>
    <t>PC72584-02</t>
  </si>
  <si>
    <t>Míchací baterie 55l/min pro umyvadla a sprchy</t>
  </si>
  <si>
    <t>725980113R00</t>
  </si>
  <si>
    <t>Dvířka ocelová komaxit bílý myt 200/200 dva tlačné zámky</t>
  </si>
  <si>
    <t>Dvířka ocelová komaxit bílý myt 300/300 dva tlačné zámky</t>
  </si>
  <si>
    <t>99872-5103</t>
  </si>
  <si>
    <t xml:space="preserve">Přesun hmot pro zařizovací předměty, výšky do 24 m </t>
  </si>
  <si>
    <t xml:space="preserve">                                     ZTI CELKEM</t>
  </si>
  <si>
    <t>Rozměr</t>
  </si>
  <si>
    <t>Jednotková cena</t>
  </si>
  <si>
    <t>vytápění - celkem</t>
  </si>
  <si>
    <t xml:space="preserve">Výpis materiálu  je nutné srovnat se skutečností na stavbě         </t>
  </si>
  <si>
    <t>Strojovny</t>
  </si>
  <si>
    <t>Kompaktní výměník tepla Pára-voda výkon 46 kW s regulací</t>
  </si>
  <si>
    <t>a zabezpečovacími armaturami viz. Příloha</t>
  </si>
  <si>
    <t>Teplovodní oběhové čerpadlo DN 25 - 40 kPa 3 otáčkové</t>
  </si>
  <si>
    <t>Teplovodní oběhové čerpadlo DN 25 - 60 kPa 3 otáčkové</t>
  </si>
  <si>
    <t>Teplovodní oběhové čerpadlo DN 32 - 60 kPa 3 otáčkové</t>
  </si>
  <si>
    <t>Rozvodné potrubí z trubek ocelových</t>
  </si>
  <si>
    <t>DN 3/8"</t>
  </si>
  <si>
    <t>DN 1/2"</t>
  </si>
  <si>
    <t>DN 3/4"</t>
  </si>
  <si>
    <t>DN 1"</t>
  </si>
  <si>
    <t>DN 5/4"</t>
  </si>
  <si>
    <t>DN 6/4"</t>
  </si>
  <si>
    <t>Armatury</t>
  </si>
  <si>
    <t>Kulový kohout</t>
  </si>
  <si>
    <t>G 1/2"</t>
  </si>
  <si>
    <t>G 1"</t>
  </si>
  <si>
    <t>G 5/4"</t>
  </si>
  <si>
    <t>G 6/4"</t>
  </si>
  <si>
    <t>Filtr pro zachycení nečistot</t>
  </si>
  <si>
    <t xml:space="preserve">Vypouštěcí ventil </t>
  </si>
  <si>
    <t>Automatický odvzdušňovací ventil</t>
  </si>
  <si>
    <t>Zpětná klapka</t>
  </si>
  <si>
    <t>G 3/4"</t>
  </si>
  <si>
    <t>Teploměr příložný 20 až 120°C</t>
  </si>
  <si>
    <t xml:space="preserve">Termostatické hlavice </t>
  </si>
  <si>
    <t>Radiátorový ventil  přímý</t>
  </si>
  <si>
    <t>G 3/8"</t>
  </si>
  <si>
    <t>Radiátorový ventil armatura HM rohová pro středové připojení</t>
  </si>
  <si>
    <t>Šroubení dvojité pro dvoutrubkovou soustavu rohové</t>
  </si>
  <si>
    <t>Šroubení  přímé</t>
  </si>
  <si>
    <t xml:space="preserve">Vypouštěcí ventil ke šroubení </t>
  </si>
  <si>
    <t>Tepelné izolace</t>
  </si>
  <si>
    <t>Izolace potrubí tepelné  z minerální vlny s povrchovou úpravou</t>
  </si>
  <si>
    <t>35 x 20</t>
  </si>
  <si>
    <t>Izolace potrubí tepelné  návlekové polyethylen</t>
  </si>
  <si>
    <t>18 x 13</t>
  </si>
  <si>
    <t>22 x 13</t>
  </si>
  <si>
    <t>28 x 13</t>
  </si>
  <si>
    <t>35 x 13</t>
  </si>
  <si>
    <t>42 x 13</t>
  </si>
  <si>
    <t>49 x 13</t>
  </si>
  <si>
    <t xml:space="preserve">Doplňkový, spojovací a upevňovací materiál </t>
  </si>
  <si>
    <t>Otopná tělesa</t>
  </si>
  <si>
    <t>Ocelová desková  typ  VK s vestavěným ventilem</t>
  </si>
  <si>
    <t>s odvzdušněním,bočními kryty a horní mřížkou</t>
  </si>
  <si>
    <t xml:space="preserve">typ / stavební výška ...  mm  x  délka …mm: </t>
  </si>
  <si>
    <t xml:space="preserve">10 VK  600 x     400  </t>
  </si>
  <si>
    <t xml:space="preserve">10 VK  600 x     500  </t>
  </si>
  <si>
    <t xml:space="preserve">10 VK  600 x     600  </t>
  </si>
  <si>
    <t xml:space="preserve">10 VK  600 x     700  </t>
  </si>
  <si>
    <t xml:space="preserve">21 VK  600 x     400  </t>
  </si>
  <si>
    <t xml:space="preserve">21 VK  600 x     500  </t>
  </si>
  <si>
    <t xml:space="preserve">21 VK  600 x  1 000  </t>
  </si>
  <si>
    <t xml:space="preserve">21 VK  600 x  1 100  </t>
  </si>
  <si>
    <t xml:space="preserve">21 VK  600 x  1 200  </t>
  </si>
  <si>
    <t xml:space="preserve">21 VK  600 x  1 400  </t>
  </si>
  <si>
    <t xml:space="preserve">22 VK  600 x     800  </t>
  </si>
  <si>
    <t xml:space="preserve">22 VK  600 x     900  </t>
  </si>
  <si>
    <t xml:space="preserve">22 VK  600 x  1 400  </t>
  </si>
  <si>
    <t xml:space="preserve">22 VK  600 x  1 800  </t>
  </si>
  <si>
    <t xml:space="preserve">21 VK  900 x     800  </t>
  </si>
  <si>
    <t>Topné žebříky  se středovým připojením</t>
  </si>
  <si>
    <t xml:space="preserve">KLCM  1 820  x    600 </t>
  </si>
  <si>
    <t>Montáže  a přesuny hmot tlakové a topné zkoušky, revize</t>
  </si>
  <si>
    <t>ELEKTROINSTALACE - SILNOPROUD</t>
  </si>
  <si>
    <t>1.000</t>
  </si>
  <si>
    <r>
      <t>SVÍTIDLA</t>
    </r>
    <r>
      <rPr>
        <b/>
        <sz val="10"/>
        <rFont val="Arial CE"/>
        <family val="2"/>
        <charset val="238"/>
      </rPr>
      <t xml:space="preserve"> - dodávka , montáž , zapojení a odskoušení</t>
    </r>
  </si>
  <si>
    <t xml:space="preserve">Veškerá svítidla budou dodána včetně světelných zdrojů a ostatního příslušenství </t>
  </si>
  <si>
    <t>1.001</t>
  </si>
  <si>
    <t>Svítidlo "A" - zářivkové zapuštěné kruhové s leštěným reflektorem a elektronickým předřadníkem - 1x18W , IP20</t>
  </si>
  <si>
    <t>1.002</t>
  </si>
  <si>
    <t>Svítidlo "B" - zářivkové zapuštěné kruhové s leštěným reflektorem a elektronickým předřadníkem - 1x18W , IP43</t>
  </si>
  <si>
    <t>1.003</t>
  </si>
  <si>
    <t xml:space="preserve">Svítidlo "C" - zářivkové zapuštěné do rastru 600x600mm s matnou Al mřížkou a elektronickým předřadníkem - 4x14W , IP20 </t>
  </si>
  <si>
    <t>1.004</t>
  </si>
  <si>
    <t>Svítidlo "D" - zářivkové zapuštěné do rastru 600x600mm s leštěnou PC mřížkou a elektronickým předřadníkem - 4x14W , IP20</t>
  </si>
  <si>
    <t>1.005</t>
  </si>
  <si>
    <t xml:space="preserve">Svítidlo "F" - zářivkové přisazené s matnou Al mřížkou a elektronickým předřadníkem - 1x36W , IP20 </t>
  </si>
  <si>
    <t>1.006</t>
  </si>
  <si>
    <t xml:space="preserve">Svítidlo "G" - zářivkové přisazené s matnou Al mřížkou a elektronickým předřadníkem - 2x36W , IP20 </t>
  </si>
  <si>
    <t>1.007</t>
  </si>
  <si>
    <t>Svítidlo "H" - zářivkové přisazené s PE krytem a elektronickým předřadníkem - 2x36W , IP54</t>
  </si>
  <si>
    <t>1.008</t>
  </si>
  <si>
    <t>Svítidlo "EXIT" - nouzové osvětlení s piktogr.úniku vč.AKU 1.hod do 1.PP - 1x8W , IP40 přisazené nástěnné</t>
  </si>
  <si>
    <t>1.009</t>
  </si>
  <si>
    <t xml:space="preserve">Svítidlo "EXIT" - nouzové osvětlení s piktogr.úniku vč.AKU 1.hod do 1.NP - 1x11W , IP20 zapuštěné do podhledu s </t>
  </si>
  <si>
    <t>2.000</t>
  </si>
  <si>
    <r>
      <t xml:space="preserve">PŘÍSTROJE </t>
    </r>
    <r>
      <rPr>
        <b/>
        <sz val="10"/>
        <rFont val="Arial CE"/>
        <family val="2"/>
        <charset val="238"/>
      </rPr>
      <t>- dodávka , montáž , zapojení a odskoušení</t>
    </r>
  </si>
  <si>
    <t>2.001</t>
  </si>
  <si>
    <t>Spínač jednopólový s orientační doutnavkou - velkoplošný pro zapuštěnou montáž</t>
  </si>
  <si>
    <t>2.002</t>
  </si>
  <si>
    <t>Vypínač jednopólový - velkoplošný pro zapuštěnou montáž</t>
  </si>
  <si>
    <t>2.003</t>
  </si>
  <si>
    <t>Vypínač jednopólový se signální doutnavkou - velkoplošný pro zapuštěnou montáž</t>
  </si>
  <si>
    <t>2.004</t>
  </si>
  <si>
    <t>Přepínač sériový - velkoplošný pro zapuštěnou montáž</t>
  </si>
  <si>
    <t>2.005</t>
  </si>
  <si>
    <t>Přepínač střídavý - velkoplošný pro zapuštěnou montáž</t>
  </si>
  <si>
    <t>2.006</t>
  </si>
  <si>
    <t>Přepínač sériový střídavý, zapojení 5a - velkoplošný pro zapuštěnou montáž</t>
  </si>
  <si>
    <t>2.007</t>
  </si>
  <si>
    <t>Přepínač křížový - velkoplošný pro zapuštěnou montáž</t>
  </si>
  <si>
    <t>2.008</t>
  </si>
  <si>
    <t>Ovladač žaluziový - velkoplošný pro zapuštěnou montáž</t>
  </si>
  <si>
    <t>2.009</t>
  </si>
  <si>
    <t>Vypínač jednopólový pro povrchovou montáž - velkoplošný</t>
  </si>
  <si>
    <t>2.010</t>
  </si>
  <si>
    <t>Přepínač sériový pro povrchovou montáž - velkoplošný</t>
  </si>
  <si>
    <t>2.011</t>
  </si>
  <si>
    <t>Zásuvka jednonásobná pro montáž do podlahové krabice - MDO ( málo důležité obvody )</t>
  </si>
  <si>
    <t>2.012</t>
  </si>
  <si>
    <t>Zásuvka jednonásobná pro montáž do podlahové krabice, bez přep.ochr."D" - DO ( důležité obvody )</t>
  </si>
  <si>
    <t>2.013</t>
  </si>
  <si>
    <t>Zásuvka jednonásobná pro montáž do podlahové krabice, s přep.ochr."D" - DO ( důležité obvody )</t>
  </si>
  <si>
    <t>2.014</t>
  </si>
  <si>
    <t>Zásuvka jednonásobná pro montáž do podlahové krabice, bez přep.ochr."D" - VDO ( velmi důležité obvody )</t>
  </si>
  <si>
    <t>2.015</t>
  </si>
  <si>
    <t>Zásuvka jednonásobná pro montáž do podlahové krabice, s přep.ochr."D" - VDO ( velmi důležité obvody )</t>
  </si>
  <si>
    <t>2.016</t>
  </si>
  <si>
    <t>Zásuvka jednonásobná pro zapuštěnou montáž - MDO ( málo důležité obvody )</t>
  </si>
  <si>
    <t>2.017</t>
  </si>
  <si>
    <t>Zásuvka jednonásobná pro zapuštěnou montáž, bez přep.ochr."D" - DO ( důležité obvody )</t>
  </si>
  <si>
    <t>2.018</t>
  </si>
  <si>
    <t>Zásuvka jednonásobná pro zapuštěnou montáž, s přep.ochr."D" - DO ( důležité obvody )</t>
  </si>
  <si>
    <t>2.019</t>
  </si>
  <si>
    <t>Zásuvka jednonásobná pro zapuštěnou montáž, bez přep.ochr."D" - VDO ( velmi důležité obvody )</t>
  </si>
  <si>
    <t>2.020</t>
  </si>
  <si>
    <t>Zásuvka jednonásobná pro zapuštěnou montáž, s přep.ochr."D" - VDO ( velmi důležité obvody )</t>
  </si>
  <si>
    <t>2.021</t>
  </si>
  <si>
    <t>Zásuvka jednonásobná pro povrchovou montáž - MDO</t>
  </si>
  <si>
    <t>2.022</t>
  </si>
  <si>
    <t>Zásuvka jednonásobná pro povrchovou montáž - DO</t>
  </si>
  <si>
    <t>2.023</t>
  </si>
  <si>
    <t>Zásuvka jednonásobná pro povrchovou montáž - VDO</t>
  </si>
  <si>
    <t>2.024</t>
  </si>
  <si>
    <t>Zásuvka pětipólová pro povrchovou montáž 400V/32A</t>
  </si>
  <si>
    <t>2.025</t>
  </si>
  <si>
    <t>Zásuvková podlahová krabice pro 12.přístrojů, včetně přístrojových vaniček, víka a ostatního příslušenství</t>
  </si>
  <si>
    <t>3.000</t>
  </si>
  <si>
    <r>
      <t xml:space="preserve">KABELY A VODIČE </t>
    </r>
    <r>
      <rPr>
        <b/>
        <sz val="10"/>
        <rFont val="Arial CE"/>
        <family val="2"/>
        <charset val="238"/>
      </rPr>
      <t>- dodávka , montáž , zapojení a označení</t>
    </r>
  </si>
  <si>
    <t>Kabely v základním provedení s izolací se samozhášecí izolací.</t>
  </si>
  <si>
    <t>3.001</t>
  </si>
  <si>
    <t>Kabel s Cu jádry dimenze 2x1,5 qmm - zkušební napětí 4kV</t>
  </si>
  <si>
    <t>3.002</t>
  </si>
  <si>
    <t>Kabel s Cu jádry dimenze 3x1,5 qmm - zkušební napětí 4kV</t>
  </si>
  <si>
    <t>3.003</t>
  </si>
  <si>
    <t>Kabel s Cu jádry dimenze 5x1,5 qmm - zkušební napětí 4kV</t>
  </si>
  <si>
    <t>3.004</t>
  </si>
  <si>
    <t>Kabel s Cu jádry dimenze 3x2,5 qmm - zkušební napětí 4kV</t>
  </si>
  <si>
    <t>3.005</t>
  </si>
  <si>
    <t>Kabel s Cu jádry dimenze 5x6 qmm - zkušební napětí 4kV</t>
  </si>
  <si>
    <t>3.006</t>
  </si>
  <si>
    <t>Kabel s Cu jádry dimenze 3x185+95 qmm - zkušební napětí 4kV</t>
  </si>
  <si>
    <t>3.007</t>
  </si>
  <si>
    <t>Vodič s Cu jádrem dimenze 1x6 qmm - zkušební napětí 4kV, barva z/žl</t>
  </si>
  <si>
    <t>3.008</t>
  </si>
  <si>
    <t>Vodič s Cu jádrem dimenze 1x25 qmm - zkušební napětí 4kV, barva z/žl</t>
  </si>
  <si>
    <t>3.009</t>
  </si>
  <si>
    <t>Vodič s Cu jádrem dimenze 1x70 qmm - zkušební napětí 4kV, barva z/žl</t>
  </si>
  <si>
    <t>3.010</t>
  </si>
  <si>
    <t>Vodič s Cu jádrem dimenze 1x95 qmm - zkušební napětí 4kV, barva z/žl</t>
  </si>
  <si>
    <t>3.011</t>
  </si>
  <si>
    <t>Zemnící pásek FeZn 30/4 mm</t>
  </si>
  <si>
    <t>Kabely v souladu s vyhláškou ministerstva vnitra č.23/2008 splňující požární odolnost a zajištění funkce dle kategorie B2ca, s1, d0.</t>
  </si>
  <si>
    <t>3.012</t>
  </si>
  <si>
    <t>Kabel s Cu jádry dimenze 2x1,5 qmm - zkušební napětí 4kV - B2ca, s1, d0 - P30</t>
  </si>
  <si>
    <t>3.013</t>
  </si>
  <si>
    <t>Kabel s Cu jádry dimenze 3x1,5 qmm - zkušební napětí 4kV - B2ca, s1, d0 - P30</t>
  </si>
  <si>
    <t>3.014</t>
  </si>
  <si>
    <t>Kabel s Cu jádry dimenze 5x1,5 qmm - zkušební napětí 4kV - B2ca, s1, d0 - P30</t>
  </si>
  <si>
    <t>3.015</t>
  </si>
  <si>
    <t>Kabel s Cu jádry dimenze 3x2,5 qmm - zkušební napětí 4kV - B2ca, s1, d0 - P30</t>
  </si>
  <si>
    <t>3.016</t>
  </si>
  <si>
    <t>Kabel s Cu jádry dimenze 5x2,5 qmm - zkušební napětí 4kV - B2ca, s1, d0 - P30</t>
  </si>
  <si>
    <t>3.017</t>
  </si>
  <si>
    <t>Kabel s Cu jádry dimenze 5x4 qmm - zkušební napětí 4kV - B2ca, s1, d0 - P30</t>
  </si>
  <si>
    <t>3.018</t>
  </si>
  <si>
    <t>Kabel s Cu jádry dimenze 5x6 qmm - zkušební napětí 4kV - B2ca, s1, d0 - P30</t>
  </si>
  <si>
    <t>3.019</t>
  </si>
  <si>
    <t>Kabel s Cu jádry dimenze 5x10 qmm - zkušební napětí 4kV - B2ca, s1, d0 - P30</t>
  </si>
  <si>
    <t>3.020</t>
  </si>
  <si>
    <t>Kabel s Cu jádry dimenze 5x16 qmm - zkušební napětí 4kV - B2ca, s1, d0 - P30</t>
  </si>
  <si>
    <t>3.021</t>
  </si>
  <si>
    <t>Kabel s Cu jádry dimenze 5x35 qmm - zkušební napětí 4kV - B2ca, s1, d0 - P30</t>
  </si>
  <si>
    <t>3.022</t>
  </si>
  <si>
    <t>Kabel s Cu jádry dimenze 5x50 qmm - zkušební napětí 4kV - B2ca, s1, d0 - P30</t>
  </si>
  <si>
    <t>3.023</t>
  </si>
  <si>
    <t>Kabel s Cu jádry dimenze 3x185+95qmm qmm - zkušební napětí 4kV - B2ca, s1, d0 - P30</t>
  </si>
  <si>
    <t>3.024</t>
  </si>
  <si>
    <t>Kabel s Cu jádry dimenze 1x95qmm qmm - zkušební napětí 4kV - B2ca, s1, d0 - P30</t>
  </si>
  <si>
    <t>4.000</t>
  </si>
  <si>
    <r>
      <t xml:space="preserve">ELEKTROINSTAL.MATERIÁL </t>
    </r>
    <r>
      <rPr>
        <b/>
        <sz val="10"/>
        <rFont val="Arial CE"/>
        <family val="2"/>
        <charset val="238"/>
      </rPr>
      <t>- dodávka, montáž a zapojení</t>
    </r>
  </si>
  <si>
    <t>4.001</t>
  </si>
  <si>
    <t>Krabice přístrojová pod omítku, případně do sádrokartonových stěn , samozhášivý PVC , průměr 68</t>
  </si>
  <si>
    <t>4.002</t>
  </si>
  <si>
    <t>Krabice rozbočná pod omítku, případně do sádrokartonových stěn , samozhášivý PVC , průměr 68</t>
  </si>
  <si>
    <t>4.003</t>
  </si>
  <si>
    <t>Krabice rozbočná pod omítku, případně do sádrokartonových stěn , samozhášivý PVC , průměr 97</t>
  </si>
  <si>
    <t>4.004</t>
  </si>
  <si>
    <t>Krabice rozbočná pro povrchovou montáž 4xP16 - barva bílá , samozhášivý PVC</t>
  </si>
  <si>
    <t>4.005</t>
  </si>
  <si>
    <t>Trubka instalační ohebná průměr 16 , samozhášivý PVC</t>
  </si>
  <si>
    <t>4.006</t>
  </si>
  <si>
    <t>Trubka instalační ohebná průměr 23, samozhášivý PVC</t>
  </si>
  <si>
    <t>4.007</t>
  </si>
  <si>
    <t>Trubka instalační ohebná průměr 36, samozhášivý PVC</t>
  </si>
  <si>
    <t>4.008</t>
  </si>
  <si>
    <t xml:space="preserve">Kabelový žlab vč.víka,odbočných a konc.profilů a materiálu k upenvění , FeZn - perforovaný plech š=62,5 mm </t>
  </si>
  <si>
    <t>4.009</t>
  </si>
  <si>
    <t xml:space="preserve">Kabelový žlab vč.víka,odbočných a konc.profilů a materiálu k upenvění , FeZn - perforovaný plech š=125 mm </t>
  </si>
  <si>
    <t>4.010</t>
  </si>
  <si>
    <t xml:space="preserve">Kabelový žlab vč.víka,odbočných a konc.profilů a materiálu k upenvění , FeZn - perforovaný plech š=250 mm </t>
  </si>
  <si>
    <t>4.011</t>
  </si>
  <si>
    <t>Kabelový žlab drátový vč.odbočných a konc.profilů a materiálu k upenvění , rozvod mezi podlahovými krabicemi a rozvaděčem</t>
  </si>
  <si>
    <t>4.012</t>
  </si>
  <si>
    <t>Svorka pro pospojování včetně Cu pásku</t>
  </si>
  <si>
    <t>4.013</t>
  </si>
  <si>
    <t>Svorka pro pospojování pro PVC potrubí</t>
  </si>
  <si>
    <t>4.014</t>
  </si>
  <si>
    <t xml:space="preserve">Hlavní ochranná přípojnice </t>
  </si>
  <si>
    <t>4.015</t>
  </si>
  <si>
    <t>Ocelová konstrukce nosná do 5.kg z páskové ocely vč.nátěru</t>
  </si>
  <si>
    <t>4.016</t>
  </si>
  <si>
    <t>Ocelová konstrukce nosná do 10.kg z páskové ocely vč.nátěru</t>
  </si>
  <si>
    <t>4.017</t>
  </si>
  <si>
    <t>Ocelová konstrukce nosná obecně z páskové ocely vč.nátěru</t>
  </si>
  <si>
    <t>5.000</t>
  </si>
  <si>
    <r>
      <t xml:space="preserve">ROZVADĚČE - DODÁVKY </t>
    </r>
    <r>
      <rPr>
        <b/>
        <sz val="10"/>
        <rFont val="Arial CE"/>
        <family val="2"/>
        <charset val="238"/>
      </rPr>
      <t>- dodávka , montáž a zapojení</t>
    </r>
  </si>
  <si>
    <t>5.001</t>
  </si>
  <si>
    <t>Hlavní přístrojový rozvaděč  RH + RK</t>
  </si>
  <si>
    <t xml:space="preserve">krytí IP55/20, 3+PE+N stř., 50Hz, 400/230V :TN-C/S </t>
  </si>
  <si>
    <t xml:space="preserve">Skříňový rozvaděč o čtyřech polích s přístrojovými rámy a atyp.náplní dle schéma v.č. F.1.4g-9,  vxšxh=4x(2000x800x400) mm </t>
  </si>
  <si>
    <t>v sestavě s typovým polem kompenzace o výkonu 110 kVAr a s dvanástistupňovým regulátorem o rozměrech vxšxh=2000x600x400 mm.</t>
  </si>
  <si>
    <t>5.002</t>
  </si>
  <si>
    <t>Přístrojový rozvaděč RM1</t>
  </si>
  <si>
    <t xml:space="preserve">krytí IP55/20, 3+PE+N stř., 50Hz, 400/230V :TN-S </t>
  </si>
  <si>
    <t xml:space="preserve">Skříňový rozvaděč s přístrojovým rámem a atyp.náplní dle schéma v.č. F.1.4g-10,  vxšxh=2000x600x300 mm </t>
  </si>
  <si>
    <t>5.003</t>
  </si>
  <si>
    <t>Přístrojový rozvaděč RM2</t>
  </si>
  <si>
    <t xml:space="preserve">Skříňový rozvaděč s přístrojovým rámem a atyp.náplní dle schéma v.č. F.1.4g-11,  vxšxh=2000x600x300 mm </t>
  </si>
  <si>
    <t>5.004</t>
  </si>
  <si>
    <t>Přístrojový rozvaděč RM3</t>
  </si>
  <si>
    <t xml:space="preserve">Skříňový rozvaděč s přístrojovým rámem a atyp.náplní dle schéma v.č. F.1.4g-12,  vxšxh=2000x600x300 mm </t>
  </si>
  <si>
    <t>5.005</t>
  </si>
  <si>
    <t>Přístrojový rozvaděč RMS1</t>
  </si>
  <si>
    <t xml:space="preserve">krytí IP30/20, 3+PE+N stř., 50Hz, 400/230V :TN-S </t>
  </si>
  <si>
    <t xml:space="preserve">Rozvodnice zapuštěná s atyp.náplní dle schéma v.č. F.1.4g-13 , vxšxh=1575x590x210 mm </t>
  </si>
  <si>
    <t>6.000</t>
  </si>
  <si>
    <r>
      <t xml:space="preserve">Hromosvod </t>
    </r>
    <r>
      <rPr>
        <b/>
        <sz val="10"/>
        <rFont val="Arial CE"/>
        <family val="2"/>
        <charset val="238"/>
      </rPr>
      <t>- dodávka , montáž a proměření</t>
    </r>
  </si>
  <si>
    <t>6.001</t>
  </si>
  <si>
    <t>Jímací vedení - vodič FeZn 8 mm , včetně příchytek</t>
  </si>
  <si>
    <t>6.002</t>
  </si>
  <si>
    <t xml:space="preserve">Svorka spojovací </t>
  </si>
  <si>
    <t>6.003</t>
  </si>
  <si>
    <t>Svorka křížová</t>
  </si>
  <si>
    <t>6.004</t>
  </si>
  <si>
    <t>Svorka připojovací</t>
  </si>
  <si>
    <t>6.005</t>
  </si>
  <si>
    <t>Svorka na potrubí</t>
  </si>
  <si>
    <t>6.006</t>
  </si>
  <si>
    <t xml:space="preserve">Jímací tyč JD2 včetně příchytek , stříšek a stojanu </t>
  </si>
  <si>
    <t>7.000</t>
  </si>
  <si>
    <r>
      <t xml:space="preserve">Ostatní dodávky </t>
    </r>
    <r>
      <rPr>
        <b/>
        <sz val="10"/>
        <rFont val="Arial CE"/>
        <family val="2"/>
        <charset val="238"/>
      </rPr>
      <t>- dodávka a kompletní montáž vč. uvedení do provozu a proměření</t>
    </r>
  </si>
  <si>
    <t>7.001</t>
  </si>
  <si>
    <t xml:space="preserve">Cena včetně připojení, zprovoznění s dopravou a osazením na připravený základ. </t>
  </si>
  <si>
    <t>7.002</t>
  </si>
  <si>
    <t xml:space="preserve">Náhradní zdroj - UPS 400V/400V - 60 kVA s dobou zálohováním 5min. Baterie s životností 10let. Integrovaný BayPas </t>
  </si>
  <si>
    <t>7.003</t>
  </si>
  <si>
    <t xml:space="preserve">Protipožádní ucpávka  pro průchod kabelů mezi požárními úseky  cca 100 x 50 mm  </t>
  </si>
  <si>
    <t>7.004</t>
  </si>
  <si>
    <t xml:space="preserve">Protipožádní ucpávka  pro průchod kabelů mezi požárními úseky  cca 150 x 70 mm  </t>
  </si>
  <si>
    <t>7.005</t>
  </si>
  <si>
    <t xml:space="preserve">Protipožádní ucpávka  pro průchod kabelů mezi požárními úseky  cca 200 x 100 mm  </t>
  </si>
  <si>
    <t>8.000</t>
  </si>
  <si>
    <r>
      <t xml:space="preserve">Kabelová přípojka </t>
    </r>
    <r>
      <rPr>
        <b/>
        <sz val="10"/>
        <rFont val="Arial CE"/>
        <family val="2"/>
        <charset val="238"/>
      </rPr>
      <t>- dodávka a kompletní montáž vč. uvedení do provozu a proměření vč. zemních prácí</t>
    </r>
  </si>
  <si>
    <t>8.001</t>
  </si>
  <si>
    <t>Kabel s Al jádry dimenze 3x240+120 qmm - zkušební napětí 4kV - pevně uložený na kabelovém roštu</t>
  </si>
  <si>
    <t>8.002</t>
  </si>
  <si>
    <t>Kabel s Al jádry dimenze 3x240+120 qmm - zkušební napětí 4kV - volně uložený ve výkopu</t>
  </si>
  <si>
    <t>8.003</t>
  </si>
  <si>
    <t>8.004</t>
  </si>
  <si>
    <t>Kabelová koncovka eprosinová - pro kabel 4x240 staniční</t>
  </si>
  <si>
    <t>8.005</t>
  </si>
  <si>
    <t xml:space="preserve">Kabelový rošt š=300mm zesílené provedení včetně vytvarování a materiálu k upenvění  </t>
  </si>
  <si>
    <t>8.006</t>
  </si>
  <si>
    <t xml:space="preserve">Kabelový příchytka na kabelový rošt pro kabel 4x240  </t>
  </si>
  <si>
    <t>8.007</t>
  </si>
  <si>
    <t xml:space="preserve">Zhotovení otvoru v cihelné zdi o průměru cca 100 mm  </t>
  </si>
  <si>
    <t>8.008</t>
  </si>
  <si>
    <t xml:space="preserve">Protipožádní ucpávka  pro průchod kabelů mezi požárními úseky,  průměr cca 80 mm  </t>
  </si>
  <si>
    <t>8.009</t>
  </si>
  <si>
    <t>Vytýčení trati kabelového vedení v zastavěném prostoru</t>
  </si>
  <si>
    <t>km</t>
  </si>
  <si>
    <t>8.010</t>
  </si>
  <si>
    <t>Sejmutí ornice, zemina tř. 2 při síle do 15 cm</t>
  </si>
  <si>
    <t>8.011</t>
  </si>
  <si>
    <t>Výkop kabelové rýhy 35x70 cm v zemině tř. 4</t>
  </si>
  <si>
    <t>8.012</t>
  </si>
  <si>
    <t>Výkop kabelové rýhy 50x120 cm v zemině tř. 4</t>
  </si>
  <si>
    <t>8.013</t>
  </si>
  <si>
    <t>Zhotovení křižovatky se silovým kabelem</t>
  </si>
  <si>
    <t>8.014</t>
  </si>
  <si>
    <t>Zřízení a odstranění lávky přes výkop</t>
  </si>
  <si>
    <t>8.015</t>
  </si>
  <si>
    <t>Fólie výstražná dle ČSN 73 6006 o šířce 22 cm</t>
  </si>
  <si>
    <t>8.016</t>
  </si>
  <si>
    <t>Kabelový prostup z trubky JANOPLAST o f=10,5 cm</t>
  </si>
  <si>
    <t>8.017</t>
  </si>
  <si>
    <t>Zához kabelové rýhy 35x70 cm v zemině tř. 4</t>
  </si>
  <si>
    <t>8.018</t>
  </si>
  <si>
    <t>Zához kabelové rýhy 50x120 cm v zemině tř. 4</t>
  </si>
  <si>
    <t>8.019</t>
  </si>
  <si>
    <t>Odvoz zeminy na skládku s ručním naložením do 1.km</t>
  </si>
  <si>
    <t>8.020</t>
  </si>
  <si>
    <t>Provisorní úprava terénu v zemině tř. 4</t>
  </si>
  <si>
    <t>8.021</t>
  </si>
  <si>
    <t>Podkladová vrstva ze štěrkopísku</t>
  </si>
  <si>
    <t>8.022</t>
  </si>
  <si>
    <t>Podkladová vrstva z betonu či hlinobetonu</t>
  </si>
  <si>
    <t>8.023</t>
  </si>
  <si>
    <t>Geodetické zaměření trasy nového kabelu</t>
  </si>
  <si>
    <t>9.000</t>
  </si>
  <si>
    <t xml:space="preserve">Demontáž a ekologická likvidace </t>
  </si>
  <si>
    <t>9.001</t>
  </si>
  <si>
    <t xml:space="preserve">Souhrnná položka pro demontáž stávajících rozvodů elektro     </t>
  </si>
  <si>
    <t>sada</t>
  </si>
  <si>
    <t>10.000</t>
  </si>
  <si>
    <t xml:space="preserve">Výchozí revizní zpráva </t>
  </si>
  <si>
    <t>PPV podle PRAVIDEL pro stanovení cen</t>
  </si>
  <si>
    <t>Elektroinstalace silnoproud, hromosvod, přípojka NN, náhradní zdroje - CELKEM</t>
  </si>
  <si>
    <t>ELEKTRO SLABOPROUD</t>
  </si>
  <si>
    <t>EZS elektronický zabezpečovací systém</t>
  </si>
  <si>
    <t xml:space="preserve">ústředna zabezpečení, stupeň III., modulární , 16 zón na základní desce, celkem 520 zón, 32 podsystémů, 63 koncentrátorů, 4x sběrnice, délka sběrnice 1000m, 230V/50Hz, AUX1A, záloha max. 34Ah/12V, </t>
  </si>
  <si>
    <t>klávesnice LCD, dvouřádkový displej LCD displej, 32 znaků, funkční klávesy 2x</t>
  </si>
  <si>
    <t>signalizační tablo, 16 vstupů, 16 LED signalizace, RS485, počet funkcí 75</t>
  </si>
  <si>
    <t>grafický a vizualizační SW</t>
  </si>
  <si>
    <t>modul RS232-RS485-TCPIP</t>
  </si>
  <si>
    <t>komunikační modul pro integraci ustředny</t>
  </si>
  <si>
    <t>krabice, sabotážní kontakt, oceloplechová se zámkem, 300x287x113 mm</t>
  </si>
  <si>
    <t>krabice propojovací, sabotážní kontakt, 5+1, šroubovací, stupeň III.,</t>
  </si>
  <si>
    <t>krabice propojovací, sabotážní kontakt, 8+2, šroubovací, stupeň III.,</t>
  </si>
  <si>
    <t>magnetický kontakt, polarizovaný, s pracovní mezerou 11mm, stupeň III.</t>
  </si>
  <si>
    <t>prostorový duální detektor, dosah 15m, stupeň III.</t>
  </si>
  <si>
    <t>držák prostorového čidla</t>
  </si>
  <si>
    <t>pomocný spínaný zdroj k systému EZS, 230stupeň III./50Hz/170VA, 10A/38Ah/12V</t>
  </si>
  <si>
    <t>záložní akumulátor 12V/18Ah</t>
  </si>
  <si>
    <t>záložní akumulátor 12V/38Ah</t>
  </si>
  <si>
    <t xml:space="preserve">kabel sběrnicový, stíněný, 2xAWG24, 7x0,2mm, </t>
  </si>
  <si>
    <t>kabel stíněný, nízkofrekvenční, lanko, 10x 0,22mm2 + 2x 0,75mm2, vně.prům 6,3mm</t>
  </si>
  <si>
    <t>kabel stíněný, nízkofrekvenční, lanko, 8x 0,22mm2 + 2x 0,75mm2, vně.prům 5,2mm</t>
  </si>
  <si>
    <t>kabel stíněný, nízkofrekvenční, lanko, 6x 0,22mm2 + 2x 0,75mm2, vně.prům 5mm</t>
  </si>
  <si>
    <t>kabel stíněný, nízkofrekvenční, lanko, 4x 0,22mm2 + 2x 0,75mm2, vně.prům 4,8mm</t>
  </si>
  <si>
    <t>trubka elektroinstalační pevná, bezhalogenová, průměr vnější 20mm, 320N</t>
  </si>
  <si>
    <t>trubka elektroinstalační pevná, bezhalogenová, průměr vnější 32mm, 320N</t>
  </si>
  <si>
    <t>příchytky, průměr vnější 20mm</t>
  </si>
  <si>
    <t>spojky, průměr vnější 20mm</t>
  </si>
  <si>
    <t>příchytky, průměr vnější 32mm</t>
  </si>
  <si>
    <t>spojky, průměr vnější 32mm</t>
  </si>
  <si>
    <t>trubka elektroinstalační ohebná, UV stabilní, bezhalogenová, průměr vnější 21,1mm, 320N</t>
  </si>
  <si>
    <t>trubka elektroinstalační ohebná, UV stabilní, bezhalogenová, průměr vnější 34,5mm, 320N</t>
  </si>
  <si>
    <t>příchytky, průměr vnější 21,1mm</t>
  </si>
  <si>
    <t>spojky, průměr vnější 21,1mm</t>
  </si>
  <si>
    <t>příchytky, průměr vnější 34,5mm</t>
  </si>
  <si>
    <t>spojky, průměr vnější 34,5mm</t>
  </si>
  <si>
    <t>kotvící materiál do cihel, betonu</t>
  </si>
  <si>
    <t>spojovací materiál, svorky, svorkovnice, izolace, pásky, apod.</t>
  </si>
  <si>
    <t>provozní kniha systému EZS</t>
  </si>
  <si>
    <t>montáž systému</t>
  </si>
  <si>
    <t>zaškolení obsluhy</t>
  </si>
  <si>
    <t>nastavení, funkční zkouška systému</t>
  </si>
  <si>
    <t>revize systému</t>
  </si>
  <si>
    <t>EKS elektronická kontrola vstupu</t>
  </si>
  <si>
    <t>čtečka karet, bezdotyková, dodávka PČR</t>
  </si>
  <si>
    <t>řídíci jednotka, pro 2 čtečky, dodávka PČR</t>
  </si>
  <si>
    <t>řídíci jednotka, pro 4 čtečky, dodávka PČR</t>
  </si>
  <si>
    <t>převodník RS-485/USB, dodávka PČR</t>
  </si>
  <si>
    <t>karta dle provedení čtečky, bezkontaktní, dodávka PČR</t>
  </si>
  <si>
    <t>SW správce elektronické kontroly vstupu, dodávka PČR</t>
  </si>
  <si>
    <t>pomocný spínaný zdroj k systému EZS, 230stupeň III./50Hz/85VA, 5A/38Ah/12V</t>
  </si>
  <si>
    <t>elektromgnetický zámek, reverzní, 12Vss, 170mA, stavitelná střelka, dle dveří</t>
  </si>
  <si>
    <t>příslušenství k el.mag. zámku dle provedení dveří</t>
  </si>
  <si>
    <t>magnetický snímač stavu dveří, s kabelem 3m, plastový, pracovní mezera 25mm</t>
  </si>
  <si>
    <t xml:space="preserve">kabel sběrnice RS-485, LSZH, U/FTP 4x2x0,24mm2, Cat.6a, </t>
  </si>
  <si>
    <t xml:space="preserve">kabel napájení zámků, bezhalogenový,  2x2,5mm2, </t>
  </si>
  <si>
    <t xml:space="preserve">kabel napájení zámků, bezhalogenový, 2x0,75mm2, </t>
  </si>
  <si>
    <t>CCTV uzavřený kamerový systém</t>
  </si>
  <si>
    <t>kamera venkovní v krytu, TD/N, 65/7000TVL, poplachový výstup, IR přísvit, 12/24V, CCD1/3", 0,15/0 lux, 2,8-10mm objektiv, detekce pohybu, stabilizace obrazu, HLC,WDR SSDR, SSNR III, rozhraní koaxiální nebo RS-485, AWC, AWT, integ.analýza videa, -10-50°C</t>
  </si>
  <si>
    <t xml:space="preserve">DVR, 16 průchozích vstupů, 1 audio vstupů, záznam 704x576 rozlišení, max rychlost záznamu 400obr./s., (záznam při max. rozlišení 100obr./s.) komprase MJPEG, MPEG4, H.264, HDD 500Gb max rozšíření +2 HDD, mechanika DVD, 8x USB 2.0, monitor DVI/VGA/BNC +1 výstup BNC, eternet 1Gb, výstupy poplach 16x, </t>
  </si>
  <si>
    <t>licence systému CCTV pro 4 kamery</t>
  </si>
  <si>
    <t>krabice koncová u kamery, 100x100x35mm</t>
  </si>
  <si>
    <t>přepěťová ochrana na koaxiál, třída TYPE1,DC Uc 180V, 5kA (D1, 10/350Iimp), DC-1GHz,</t>
  </si>
  <si>
    <t>kabel koaxiální 75 ohm, přenos do 250m, útlum 4,2-4,5dB, vnější průměr 6,8mm, plášť PE, kapacita 55pF/m</t>
  </si>
  <si>
    <t>spínaný zdroj k systému CCTV v krytu, 230V/50Hz, 5A/18Ah/12V</t>
  </si>
  <si>
    <t xml:space="preserve">kabel napájení, bezhalogenový,  2x1mm2, </t>
  </si>
  <si>
    <t>konektory pro připojení napájení</t>
  </si>
  <si>
    <t>konektor pro připojení koaxiální kebele, krimplovaci, s převlekem, do 6,8mm</t>
  </si>
  <si>
    <t>konektor RS-485, s převlekem</t>
  </si>
  <si>
    <t>STA společná televizní anténa</t>
  </si>
  <si>
    <t>soubor anténního stožáru s uchyty</t>
  </si>
  <si>
    <t>anténa FM, Frekvenční rozsah: 88- 108 MHz, Zisk: 0 dB, Polarizace horizontální a vertikální, Výstup: F - konektor, Horizontální šířka vyzařovacího diagramu: 360°, Vertikální šířka vyzařovacího diagramu: 360°, Rozměry: 590x925 mm</t>
  </si>
  <si>
    <t>anténa pro digitální příjem, Kanály: 21-69,Frekvenční rozsah: 470- 862 MHz, Zisk: 12,5 dB, Elementů : 19, Možnost změny polarizace horizontální / vertikální,Výstup: F - konektor, Horizontální šířka vyzařovacího diagramu: 37°, Vertikální šířka vyzařovacího diagramu: 42°, Předozadní poměr: 20 dB, Délka: 1165 mm</t>
  </si>
  <si>
    <t>rozvaděč nástěnný, oceloplechový, 500x700x220mm</t>
  </si>
  <si>
    <t xml:space="preserve">více pásmový zesilovač, oddělené pásmové vstupy, připraveno pro příjem DVB-T (digitální terestrické vysílání), zemnící svorka, krytí IP20, zesílení VHF I ... UHF V: 30 dB, Max. výstupní úroveň: EN 50083-5 / 66dB KMA:114 dbµV, EN 50083-3 / 60dB IMA2:114 dbµV, Samostatná regulace pro každý vstup,
regulace vstupní úrovně VHF/FM: 0 ... -15 dB, TV: 0 ... -10 dB, Šumové číslo VHF I/U/VHF III 5 ... 6 dB, UHF IV-V: 7 dB, zabudovaný napájecí zdroj U~: 100 ... 240 V / 50 ... 60 Hz
 </t>
  </si>
  <si>
    <t>pasivní rozbočovač, 1/8 vstup/výstup, 30V/1A, 122x58x29</t>
  </si>
  <si>
    <t>konektor F, krimplovací s převlekem</t>
  </si>
  <si>
    <t>odpor zakončovací 75ohm</t>
  </si>
  <si>
    <t>přepěťová ochrana na koaxiál, třída TYPE1+TYPE3/P1,DC Uc 24V, 10kA (C2, 8/20In), DC, 5-24000MHz,</t>
  </si>
  <si>
    <t>zásuvka 230V, montáž na povrch, IP44, 230V/16A</t>
  </si>
  <si>
    <t>zásuvka koncová, TV+R, 5-862MHz, útlum 3,5dB, 75 ohm, 3,6-6,8mm kabel</t>
  </si>
  <si>
    <t>instalační krabice na povrch, bezhalogenová 80,5x80,5x28mm</t>
  </si>
  <si>
    <t>DST strukturovaná kabeláž-kabelové trasy uvnitř objektu</t>
  </si>
  <si>
    <t>datový rozvaděč 1000x800/45U, černý</t>
  </si>
  <si>
    <t>datový rozvaděč 800x600/45U, černý</t>
  </si>
  <si>
    <t>police, 1U/650mm, nosnost 45kg</t>
  </si>
  <si>
    <t>patch panel, 24 portu, Cat 6a, osazený</t>
  </si>
  <si>
    <t>vyvazovací panel 1U</t>
  </si>
  <si>
    <t>zásuvka 2xRJ45, Cat6a kompletní, datová připojení</t>
  </si>
  <si>
    <t>zásuvka 1xRJ45, Cat6a kompletní, (BETA)</t>
  </si>
  <si>
    <t>zásuvka RJ45, Cat 6A, modu 45x45 do podlahové krabice</t>
  </si>
  <si>
    <t>podlahová krabice, modul 45x45, (společné se zásuvkami 230V)</t>
  </si>
  <si>
    <t>příslušenství k podlahovým krabicím (vnitřní krabice, rámečky)</t>
  </si>
  <si>
    <t>telefonní hláska, audio, 6x tlačítko</t>
  </si>
  <si>
    <t xml:space="preserve">kabel datový, F/UTP, 4x2x0,4, Cat 6A, LSZH, </t>
  </si>
  <si>
    <t>trubka elektroinstalační pevná, ocelová ZN, bez závitu, průměr vnější 28,3mm, 1250N (BETA)</t>
  </si>
  <si>
    <t>příchytky 13-21/0,8mm, průměr vnější 28,3mm (BETA)</t>
  </si>
  <si>
    <t>spojky-ocel, průměr vnější 30,9mm (BETA)</t>
  </si>
  <si>
    <t>kabelový žebřík 100x35, drát 35, ZNCR</t>
  </si>
  <si>
    <t>kabelový žebřík 150x35, drát 35, ZNCR</t>
  </si>
  <si>
    <t>kabelový žebřík 200x35, drát 35, ZNCR</t>
  </si>
  <si>
    <t>spojka, šrob+2xpodložka+matice, ZNCR</t>
  </si>
  <si>
    <t>závěs středový pro ukotvení k podlaze, ZNCR</t>
  </si>
  <si>
    <t>kotvící šrob do podlahy, 8x77 mm, PO</t>
  </si>
  <si>
    <t>kabelový žlab 110x500x1,25, 6,3kg/m, provedení S, délka 3m</t>
  </si>
  <si>
    <t>upevnovací šroub 6x10, ZNCR, (8ks na spoj)</t>
  </si>
  <si>
    <t>kabelový žlab 60x100x0,75, 1,37kg/m, provedení S, délka 3m</t>
  </si>
  <si>
    <t>T-kus, 110x500/700+900x1, 6,09kg/ks; provedení S</t>
  </si>
  <si>
    <t>Kříž, 110x500/900x1, 6,87kg/ks, provedení S</t>
  </si>
  <si>
    <t>koleno vnitřní trasaklesající, 90x110x500/295x1, 1,91 kg/ks</t>
  </si>
  <si>
    <t>upevnovací šroub 6x10, ZNCR</t>
  </si>
  <si>
    <t xml:space="preserve">závěs kabelové trasy, 545x průměr 11x20/1mm,provedení S </t>
  </si>
  <si>
    <t xml:space="preserve">závěs kabelové trasy, 170x průměr 9x18/1mm,provedení S </t>
  </si>
  <si>
    <t>závytová tyč, průměr 8mm, l=2m</t>
  </si>
  <si>
    <t>zarážecí kotva do betonu, 8mm</t>
  </si>
  <si>
    <t>matice šestihranná 8mm</t>
  </si>
  <si>
    <t>měření strukturované kabeláže, zápis tisk+CD</t>
  </si>
  <si>
    <t>kabelová trasa na střechu - antény</t>
  </si>
  <si>
    <t>kabelový žlab 85x150x0,75, 1,56kg/m, provedení S, délka 3m</t>
  </si>
  <si>
    <t>upevnovací šroub 6x10, ZNCR, (6ks na spoj)</t>
  </si>
  <si>
    <t>víko kabelového žlabu 150x11x0,55mm, 0,75kg/ks, provedení S, délka 2m</t>
  </si>
  <si>
    <t>úchyt víka</t>
  </si>
  <si>
    <t>úchyt kabelového žlabu ke stěně</t>
  </si>
  <si>
    <t>upevnovací šroub 6x10, ZNCR, (2ks na spoj)</t>
  </si>
  <si>
    <t>kotvící šrob do betonu, 10x95 mm, PO</t>
  </si>
  <si>
    <t>nosný profil pro příchytky kabelů, 147,5mm, 0,1kg/ks</t>
  </si>
  <si>
    <t>příchytka, max 36x40mm, 0,08kg/ks, provedení F</t>
  </si>
  <si>
    <t>podpěra na stěnu, provedení S</t>
  </si>
  <si>
    <t>betonový podstavec na ploché střechy, podložka plast EVA</t>
  </si>
  <si>
    <t>zemnění kabelové trasy anténních svodů</t>
  </si>
  <si>
    <t>závěs středový pro ukotvení k betonovému podstavci, ZNCR</t>
  </si>
  <si>
    <t>kabelové trasy propojení se stávajícímy uzly v IOS a KŘ STŘK</t>
  </si>
  <si>
    <t xml:space="preserve">výkop do kolektoru, 1000x1000x14000mm, </t>
  </si>
  <si>
    <t>zapravení výkopu, terénní úpravy, zatravnění</t>
  </si>
  <si>
    <t>protlak do kolektoru</t>
  </si>
  <si>
    <t>zemní kanál, 200x125x2000mm,  v pískovém loži</t>
  </si>
  <si>
    <t>spojka zemního kanálu, 221x80x120mm</t>
  </si>
  <si>
    <t>trubka, bezhalogenová, dvouplášťová, průměr 120</t>
  </si>
  <si>
    <t>zemní kabel stíněný pro telekomunikační sítě, 50x4x0,8</t>
  </si>
  <si>
    <t xml:space="preserve">Kabel datový, F/UTP, 4x2x24AWG, Cat 6A, LSZH, </t>
  </si>
  <si>
    <t>kabel optický, 50/125, 24 vláknový, 4x vlákno v trubičce skupinově, gelová výplň, centrální tahový prvek 60/150kg, panceřování</t>
  </si>
  <si>
    <t xml:space="preserve">rozvaděč nástěnný, optické zakončení pro 24konektorů </t>
  </si>
  <si>
    <t xml:space="preserve">rozvaděč nástěnný, metalické sítě, 600 párů </t>
  </si>
  <si>
    <t>montážní vana pro 20 svorkovnic, výška 22mm</t>
  </si>
  <si>
    <t>zářezová svorkovnice, spojovací</t>
  </si>
  <si>
    <t>zásobník pro přepěťové ochrany na svorkovnici 8/10</t>
  </si>
  <si>
    <t>zemnění rozvaděčů</t>
  </si>
  <si>
    <t>průrazy do stávajících rozvoden</t>
  </si>
  <si>
    <t xml:space="preserve">uložení kabelové trasy v kolektorech </t>
  </si>
  <si>
    <t>protipožární ucpávky prostupů</t>
  </si>
  <si>
    <t>normovaný materiál protipožárních ucpávek</t>
  </si>
  <si>
    <t>normovaný materiál a montáž protipožárních ucpávek, povrchová úprava</t>
  </si>
  <si>
    <t>demontáže</t>
  </si>
  <si>
    <t>demontování stávajících SLB vývodů a zakonzervování</t>
  </si>
  <si>
    <t>EPS - požární systém</t>
  </si>
  <si>
    <t>EPS elektronický požární systém</t>
  </si>
  <si>
    <t>ústředna požární ochranny, adresná, 4x linka, vstupy 6x max. počet detekčních modulů na lince 128, napájení 230V/24Vss, AUX max.1,5A, AKU 65Ah, výstup pro sirénu napěťový hlýdaný, sirénový výstup max. 500mA zatížení, možnost síťování ústředen, programovat</t>
  </si>
  <si>
    <t>Akumulátor 12V/38Ah</t>
  </si>
  <si>
    <t>propojovací kabel</t>
  </si>
  <si>
    <t>Kovový kryt pro akumulátor 2x38Ah</t>
  </si>
  <si>
    <t>tiskárna, RS-232</t>
  </si>
  <si>
    <t>deska pro OPPO</t>
  </si>
  <si>
    <t>deska rozhraní RS 485</t>
  </si>
  <si>
    <t>tablo obsluhy</t>
  </si>
  <si>
    <t>obslužné pole požární ochrany</t>
  </si>
  <si>
    <t>jednotka výstupů, 4 násobná v krabici, IP40 (SHZ)</t>
  </si>
  <si>
    <t>akční člen, adresný vstup, releový výstup (klapky, VZT, zámky, apod.)</t>
  </si>
  <si>
    <t xml:space="preserve">ks </t>
  </si>
  <si>
    <t>hlásič optický, s izolátorem, IP43</t>
  </si>
  <si>
    <t>hlásič tlačítkový, adresovatelný, červené provedení</t>
  </si>
  <si>
    <t>patice hlásiče interaktiní</t>
  </si>
  <si>
    <t>signalizace poplachu-paraelní signalizace</t>
  </si>
  <si>
    <t xml:space="preserve">dvoutonová nezálohovaná siréna, polarizovaná, 9-28Vss, 16mA/24V, akustický výkon 102dB/1m, IP54, průměr 93mm x výška 75mm, povrchová montáž, 32 možností signalizačního tónu </t>
  </si>
  <si>
    <t>maják s červenou čočkou, xenonová výbojka, 10-60Vss, 88mA/24V, frekvence záblesku 1Hz, IP65C, průměr 93mm x výška 100mm</t>
  </si>
  <si>
    <t>Elektromechanický úzký zámek-rozteč 92mm, napájení 12-24VDC, odběr nominální 0,13A(12V)/0,065A(24V)-max.0,4A, signalizace- záv.zatažená, záv. vysunutá, klíč odemyká/volný, klika stisknutá/volná, dveře otevřené/zavřené; výsuv závory 20mm, bakset standart 3</t>
  </si>
  <si>
    <t>propojovací kabel s konektorem pro elektrické zámky, délka 10m</t>
  </si>
  <si>
    <t>kabelová průchodka, délka 478mm, 478x23x16mm, kovová</t>
  </si>
  <si>
    <t>bezpečnostní kování klika/klika, rozteč 92mm, čtyřhran 9mm,bezpečnostní třída 4</t>
  </si>
  <si>
    <t>příčné panikové kování, otvor pro vložku 92mm</t>
  </si>
  <si>
    <t>venkovní kování pro panikovou hrazdu</t>
  </si>
  <si>
    <t>kabel se sníženou hořlavostí pro hlásičové linky EPS, 1x2x0,8</t>
  </si>
  <si>
    <t>kabel se sníženou hořlavostí pro hlásičové linky EPS, 2x2x0,8</t>
  </si>
  <si>
    <t>kabel s funkčností kabelového systému při požáru, 1x2x0,8 ; B2ca_s1_d1</t>
  </si>
  <si>
    <t>kabel s funkčností kabelového systému při požáru, 2x2x0,8 ; B2ca_s1_d1</t>
  </si>
  <si>
    <t>kabel s funkčností kabelového systému při požáru, 10x2x0,8 ; B2ca_s1_d1</t>
  </si>
  <si>
    <t>kovová příchytka na stěnu nebo strop, funkční při požáru, normová, rozteč 0,3m</t>
  </si>
  <si>
    <t>kotvící materiál pro příchytky funkční při požáru, normované</t>
  </si>
  <si>
    <t>požární kniha, záznam systému EPS</t>
  </si>
  <si>
    <t xml:space="preserve">Integrované operační středisko KŘ STŘK, Na Baních 1304, areál MV ČR, objekt 03.1 a 03.4, Praha 5 Zbraslav </t>
  </si>
  <si>
    <t>Vzduchotechnika, Chlazení</t>
  </si>
  <si>
    <t>Vzduchotechnika, chlazení celkem bez DPH</t>
  </si>
  <si>
    <t>Zařízení č. 1  Přívod upraveného vzduchu do řídícího centra (rekuperace) + 4900 m3/hod; + 420SUT                                                                                                                                                                                                                                                                                        odtah z řídícího centra                                                                                           -  4900 m3/hod</t>
  </si>
  <si>
    <t>1.1.</t>
  </si>
  <si>
    <t xml:space="preserve">Sestavná VZT jednotka vnitřní provedení do strojovny VZT v 1.PP </t>
  </si>
  <si>
    <t>údaje o jednotce 1 :</t>
  </si>
  <si>
    <t>funkce - Odvod</t>
  </si>
  <si>
    <t>objemový proud 4900 m³/h</t>
  </si>
  <si>
    <t>Rychlost 2.22 m/s</t>
  </si>
  <si>
    <t>údaje o jednotce 2</t>
  </si>
  <si>
    <t>funkce - Přívod</t>
  </si>
  <si>
    <t>objemový proud 5320 m³/h</t>
  </si>
  <si>
    <t>Rychlost 2.41 m/s</t>
  </si>
  <si>
    <t>Uspořádání: nad sebou</t>
  </si>
  <si>
    <t xml:space="preserve">tloušťka stěny pláště 50mm </t>
  </si>
  <si>
    <t>tepelná izolace T3</t>
  </si>
  <si>
    <t xml:space="preserve">panelovou výplní K = 0,57 W/m2K </t>
  </si>
  <si>
    <t>Základní rám, pozinkovaný - výška 80 mm</t>
  </si>
  <si>
    <t xml:space="preserve">Nohy jednotky - pozinkované, Výška 160mm, zatížení max. 250 kg/noha </t>
  </si>
  <si>
    <t>čidlo oběhového(zpětného) vzduchu teplota : 2 ks</t>
  </si>
  <si>
    <t>vnější/vnitřní/průmyslové čidlo  : 1 ks</t>
  </si>
  <si>
    <t xml:space="preserve">Kompaktní regulační systém pro standardní VZT jednotky, vhodné pro cirkulační, provoz s čerstvým vzduchem a směšovací jednotky </t>
  </si>
  <si>
    <t xml:space="preserve">Topení s čerpadlem topné vody / chlazení výparníkem včetně zpětného získávání tepla vhodné pro individuální ovládání              2 motorů ventilátorů </t>
  </si>
  <si>
    <t>ovládací panel pro montáž na zeď  : 1 ks</t>
  </si>
  <si>
    <t>Přívod</t>
  </si>
  <si>
    <t>Pružný spoj  : 1 ks</t>
  </si>
  <si>
    <t>Žaluziová klapka, tlaková ztráta 5Pa : 1 ks</t>
  </si>
  <si>
    <t>Komora kapsového filtru.Filtrační třída: G4 podle EN 779. Médium syntetická vlákna, stupeň odloučení AM 90%.  Tlaková ztráta : začátek- 25Pa, konec doporučený 200Pa, konec maximum 250Pa, dimenzování 113 Pa. :- 1 ks</t>
  </si>
  <si>
    <t>Spínač diferenčního tlaku filtr - namontovaný. : - 1 ks</t>
  </si>
  <si>
    <t>Komora tlumiče hluku. Kulisy 3, objemový proud 5320 m3/hod, tlaková ztráta 44 Pa. :      1 ks</t>
  </si>
  <si>
    <t>Rekuperační komora, s obtokem (bypassem)  : 1 ks</t>
  </si>
  <si>
    <t>výpočet pro:                                              léto                                  zima</t>
  </si>
  <si>
    <t xml:space="preserve">faktor zpětného získávání tepla                0,42                                 0,44 </t>
  </si>
  <si>
    <t>účinnost %                                                41,5                                 43,6</t>
  </si>
  <si>
    <t>výkon celkový kW                                     4,4                                   26,2</t>
  </si>
  <si>
    <t>tepelný výměník - deska</t>
  </si>
  <si>
    <t>výpočet zima</t>
  </si>
  <si>
    <t>vzduch                                                   přívod                                odvod</t>
  </si>
  <si>
    <t>objemový proud m3/hod                         5320                                 4900</t>
  </si>
  <si>
    <t>tlaková ztráta Pa                                     182                                   172</t>
  </si>
  <si>
    <t>vstup</t>
  </si>
  <si>
    <t>teplota/relativní vlhkost °C/%                  -12,0/90                           22,0/45</t>
  </si>
  <si>
    <t>absolutní vlhkost g/kg                               1,2                                 7,4</t>
  </si>
  <si>
    <t>výstup</t>
  </si>
  <si>
    <t>teplota/relativní vlhkost °C/%                  29,5/58                           28,7/51</t>
  </si>
  <si>
    <t>absolutní vlhkost g/kg                               1,2                                 6,6</t>
  </si>
  <si>
    <t>výpočet léto</t>
  </si>
  <si>
    <t>teplota/relativní vlhkost °C/%                  32,0/50                           26,0/60</t>
  </si>
  <si>
    <t>absolutní vlhkost g/kg                               14,9                                 12,6</t>
  </si>
  <si>
    <t>teplota/relativní vlhkost °C/%                   2,8/26                             7,9/99</t>
  </si>
  <si>
    <t>Eliminátor TA1, tlaková ztrátat 46Pa : 1 ks</t>
  </si>
  <si>
    <t>Vysoký panel vany(nádrže) na kondenzát s náklonem do všech stran, Vnitřní vrstva ušlechtilá ocel (1.4301) : 1 ks</t>
  </si>
  <si>
    <t>Kulový sifon DN 40 max. 2000Pa podtlak : 1 ks</t>
  </si>
  <si>
    <t>Čidlo zamrznutí ECOflow - namontované : 1 ks</t>
  </si>
  <si>
    <t>Komora ohřívače, médium: teplá voda. tepelný výměník-materiál Rám ocel, pozinkovaná ,provedení potrubí měděné potrubí, lamely hliník. Počet přípojek vstup DN 32 - 1x, Počet přípojek výstup DN 32 -1x. : 1 ks</t>
  </si>
  <si>
    <t>Vzduch : objemový proud 5320 m3/hod, talková ztráta 73 Pa</t>
  </si>
  <si>
    <t xml:space="preserve">teplota/relativní vlhkost °C/%                 0,8/20,0                          </t>
  </si>
  <si>
    <t xml:space="preserve">absolutní vlhkost g/kg                               0,8                               </t>
  </si>
  <si>
    <t xml:space="preserve">teplota/relativní vlhkost °C/%                 20,0/5,5                           </t>
  </si>
  <si>
    <t xml:space="preserve">výkon celkový kW                                    34,3                              </t>
  </si>
  <si>
    <t>Médium - voda</t>
  </si>
  <si>
    <t xml:space="preserve">průtočné množství kg/hod                        1965,0                               </t>
  </si>
  <si>
    <t xml:space="preserve">objemový proud m3/hod                           2,0                             </t>
  </si>
  <si>
    <t xml:space="preserve">sání / výfuk  °c/°c                                  70,0/55,0                             </t>
  </si>
  <si>
    <t xml:space="preserve">tlaková ztráta Pa                                      2,9                                   </t>
  </si>
  <si>
    <t xml:space="preserve">maximální přípustný tlak bar                   16,0                                   </t>
  </si>
  <si>
    <t xml:space="preserve">maximální přípustná teplota °C               110                                  </t>
  </si>
  <si>
    <t>Termostat ochrany proti zamrznutí/námraze - namontovaný  : 1 ks</t>
  </si>
  <si>
    <t>Dvou nebo třícestný motorický ventil ,jmenovitý průměr DN 25 (1"), jmenovitý tlak 16 bar, Kvs = 10,0; Maximální diferenční tlak 750 kPa : 1 ks</t>
  </si>
  <si>
    <t>Komora s rámem čidel s pletivovou mřížkou : 1 ks</t>
  </si>
  <si>
    <t>Přímý výparník. Medium: chladivo. Tepelný výměník ,materiál : Rám ocel, pozinkovaná , provedení potrubí měděné potrubí, lamely hliník  : 1 ks</t>
  </si>
  <si>
    <t xml:space="preserve">vzduch                                                   přívod                               </t>
  </si>
  <si>
    <t xml:space="preserve">objemový proud m3/hod                         5320                                 </t>
  </si>
  <si>
    <t xml:space="preserve">tlaková ztráta Pa                                     99                         </t>
  </si>
  <si>
    <t xml:space="preserve">teplota/relativní vlhkost °C/%                  32,0/35,0                      </t>
  </si>
  <si>
    <t xml:space="preserve">absolutní vlhkost g/kg                              10,4                     </t>
  </si>
  <si>
    <t xml:space="preserve">teplota/relativní vlhkost °C/%                   17,5/78,2                      </t>
  </si>
  <si>
    <t xml:space="preserve">výkon celkový kW                                    29,2                           </t>
  </si>
  <si>
    <t xml:space="preserve">výkon citelný  kW                                     26,4                          </t>
  </si>
  <si>
    <t>Médium : typ chladiva                              R410A</t>
  </si>
  <si>
    <t>Teplta</t>
  </si>
  <si>
    <t xml:space="preserve">výparník sání °C                                      8                         </t>
  </si>
  <si>
    <t xml:space="preserve">odpařování °C                                         6                         </t>
  </si>
  <si>
    <t xml:space="preserve">maximální přípustný tlak bar                   40                                </t>
  </si>
  <si>
    <t>Eliminátor TA4, tlaková ztrátat 84 Pa : 1 ks</t>
  </si>
  <si>
    <t>Vysoký panel vany(nádrže) na kondenzát s náklonem do všech stran, Vnitřní vrstva ušlechtilá ocel (1.4301). :1 ks</t>
  </si>
  <si>
    <t xml:space="preserve">Ventilátorová komora, vysoce výkonný ventilátor (volnoběžné kolo bez spirální skříně) </t>
  </si>
  <si>
    <t>ventilátor</t>
  </si>
  <si>
    <t xml:space="preserve">vzduch                                                                                 </t>
  </si>
  <si>
    <t xml:space="preserve">tlaková vrstva bar                                   1,013                         </t>
  </si>
  <si>
    <t xml:space="preserve">teplotní vrstva °C                                     20                      </t>
  </si>
  <si>
    <t>tlak</t>
  </si>
  <si>
    <t xml:space="preserve">suma externí Pa                                      500                </t>
  </si>
  <si>
    <t>tlaková ztráta jednotky  Pa                      644</t>
  </si>
  <si>
    <t>celková  Pa                                             1249</t>
  </si>
  <si>
    <t xml:space="preserve">počet otáček skutečný  1/min                  3154        </t>
  </si>
  <si>
    <t xml:space="preserve">počet otáček max.  1/min                         3354        </t>
  </si>
  <si>
    <t xml:space="preserve">účinnost %                                               75,7        </t>
  </si>
  <si>
    <t xml:space="preserve">jmenovitý výkon motoru kW                     3,00        </t>
  </si>
  <si>
    <t xml:space="preserve">jmenovité otáčky motoru 1/min                2890        </t>
  </si>
  <si>
    <t xml:space="preserve">počet pólů                                                2        </t>
  </si>
  <si>
    <t xml:space="preserve">napětí / frekvence  V/Hz                           3x400/50              </t>
  </si>
  <si>
    <t xml:space="preserve">proud A                                                    5,86              </t>
  </si>
  <si>
    <t xml:space="preserve">krytí                                                          IP 55           </t>
  </si>
  <si>
    <t xml:space="preserve">třída izolace                                             THCL155            </t>
  </si>
  <si>
    <t>ochrna vinutí                                            PTC termistor</t>
  </si>
  <si>
    <t>data frekvenční měnič</t>
  </si>
  <si>
    <t>jmenovitý výkon motoru kW</t>
  </si>
  <si>
    <t>Provozní frekvence frekv.měniče  Hz       55</t>
  </si>
  <si>
    <t>Provozní frekvence max. Hz                     58</t>
  </si>
  <si>
    <t>Nastavovač dveří - pozinkovaný : 1 ks</t>
  </si>
  <si>
    <t>Frekvenční měnič IP55 - dodáván volně : 1 ks</t>
  </si>
  <si>
    <t>Servisní vypínač - namontovaný a odstíněně zapojený, pro provoz měniče frekvence - pro 1-stupňové motory do 15,5 A  :              1 ks</t>
  </si>
  <si>
    <t>Převodník tlaku 0…500 Pa - dodáván volně  : 1 ks</t>
  </si>
  <si>
    <t>Komora tlumiče hluku, princip komorové absorpce , kulisy 3ks, objemový proud 5320 m3/hod, tlaková ztráta 44 Pa : 1 ks</t>
  </si>
  <si>
    <t>Čelní stěna s otvorem přes celý profil jednotky s připojovací přírubou na potrubí : 1 ks</t>
  </si>
  <si>
    <t>Pružný spoj, namontováno na čelní zeď  : 1 ks</t>
  </si>
  <si>
    <t>Odvod</t>
  </si>
  <si>
    <t>Pružný spoj, namontováno na čelní zeď   : 1 ks</t>
  </si>
  <si>
    <t>Žaluziová klapka, přez průřez jednotky vější,namontováno na čelní zeď , tlaková ztráta 4Pa : 1 ks</t>
  </si>
  <si>
    <t>Komora kapsového filtru.Filtrační třída: G4 podle EN 779. Médium syntetická vlákna, stupeň odloučení AM 90%. Tlaková ztráta : začátek- 22Pa, konec doporučený 200Pa, konec maximum 250Pa, dimenzování 111 Pa : 1 ks</t>
  </si>
  <si>
    <t>Spínač diferenčního tlaku filtr - namontovaný  : 1 ks</t>
  </si>
  <si>
    <t>Komora tlumiče hluku, princip komorové absorpce , kulisy 3ks, objemový proud 4900 m3/hod, tlaková ztráta 37 Pa : 1 ks</t>
  </si>
  <si>
    <t>Rekuperační komora,  s obtokem (bypassem)  : 1 ks</t>
  </si>
  <si>
    <t>Multifunkční komora pro standardně vestavěné části , délka komory 200mm : 1 ks</t>
  </si>
  <si>
    <t xml:space="preserve">Ventilátorová komora vysoce výkonný ventilátor (volnoběžné kolo bez spirální skříně) </t>
  </si>
  <si>
    <t xml:space="preserve">vzduch                                                                        </t>
  </si>
  <si>
    <t xml:space="preserve">objemový proud m3/hod                         4900                            </t>
  </si>
  <si>
    <t>tlaková ztráta jednotky  Pa                      407</t>
  </si>
  <si>
    <t>celková  Pa                                             961</t>
  </si>
  <si>
    <t>počet otáček max.  1/min                        2506</t>
  </si>
  <si>
    <t xml:space="preserve">účinnost %                                               75,4    </t>
  </si>
  <si>
    <t xml:space="preserve">jmenovitý výkon motoru kW                     2,20   </t>
  </si>
  <si>
    <t xml:space="preserve">jmenovité otáčky motoru 1/min               1440  </t>
  </si>
  <si>
    <t xml:space="preserve">počet pólů                                                4        </t>
  </si>
  <si>
    <t xml:space="preserve">napětí / frekvence  V/Hz                           3x(230/400)/50          </t>
  </si>
  <si>
    <t xml:space="preserve">proud A                                                    4,65         </t>
  </si>
  <si>
    <t>ochrana vinutí                                            PTC termistor</t>
  </si>
  <si>
    <t xml:space="preserve">napětí / frekvence  V/Hz                            3x(230/400)/50          </t>
  </si>
  <si>
    <t>Provozní frekvence frekv.měniče  Hz        81</t>
  </si>
  <si>
    <t>Provozní frekvence max. Hz                      87</t>
  </si>
  <si>
    <t>Servisní vypínač - namontovaný a odstíněně zapojený, pro provoz měniče frekvence - pro 1-stupňové motory do 15,5 A  :               1 ks</t>
  </si>
  <si>
    <t>Komora tlumiče hluku, princip komorové absorpce , kulisy 3ks, objemový proud 4900m3/hod, tlaková ztráta 37 Pa : 1 ks</t>
  </si>
  <si>
    <t>Pružný spoj, namontováno na čelní zeď :1 ks</t>
  </si>
  <si>
    <t>1.1</t>
  </si>
  <si>
    <t>Uvedení sestavné VZT jednotky do provozu od výrobce</t>
  </si>
  <si>
    <t>1.2</t>
  </si>
  <si>
    <t>Požární klapka čtyřhranná 710x355. Požární odolnost EIS90D1 se servopohonem 24V, s komunikačním a napájecím zařízením</t>
  </si>
  <si>
    <t>1.3</t>
  </si>
  <si>
    <t>Požární klapka čtyřhranná 560x355. Požární odolnost EIS90D1 se servopohonem 24V, s komunikačním a napájecím zařízením</t>
  </si>
  <si>
    <t>1.4</t>
  </si>
  <si>
    <t>Požární klapka čtyřhranná 560x355.  Požární odolnost EIS90D1 se servopohonem 24V, s komunikačním a napájecím zařízením</t>
  </si>
  <si>
    <t>1.5</t>
  </si>
  <si>
    <t>1.6</t>
  </si>
  <si>
    <t>Nasávací krabice se stříškou 700x560x900 s osazenou trojicí potiděšťových žaluzií 500x500 z pozinkovaného plechu, lamely pevné, síť proti hmyzu.</t>
  </si>
  <si>
    <t>1.7</t>
  </si>
  <si>
    <t>Ukončení potrubí pro výdech pod 45°se sítí proti ptactvu 560x315/300, oka sítě 25x25</t>
  </si>
  <si>
    <t>1.8</t>
  </si>
  <si>
    <t>škrtící klapka kruhová, ruční Ø  160</t>
  </si>
  <si>
    <t>1.9</t>
  </si>
  <si>
    <t>Požární klapka kruhová Ø 160. POžární odolnost EIS90D1 se servopohonem 24V, s komunikačním a napájecím zařízením.</t>
  </si>
  <si>
    <t>1.10</t>
  </si>
  <si>
    <t>výustka pro kruhové potrubí, průmyslová, s regulací, velikost 625x75, vyrobena z ocelového plechu</t>
  </si>
  <si>
    <t>1.11</t>
  </si>
  <si>
    <t>1.11a</t>
  </si>
  <si>
    <t>škrtící klapka kruhová, ruční Ø 100</t>
  </si>
  <si>
    <t>1.12</t>
  </si>
  <si>
    <t>škrtící klapka kruhová, ruční Ø 250</t>
  </si>
  <si>
    <t>1.13</t>
  </si>
  <si>
    <t>škrtící klapka kruhová, ruční Ø 280</t>
  </si>
  <si>
    <t>1.14</t>
  </si>
  <si>
    <t>neobsazeno</t>
  </si>
  <si>
    <t>1.15</t>
  </si>
  <si>
    <t>plastové universální talířové ventily Ø 100 s montážním kroužkem, barva bílá RAL 9010</t>
  </si>
  <si>
    <t>1.16</t>
  </si>
  <si>
    <t>vířivé anemostaty pro přívod vzduchu tvořené připojovací komorou s nápojným hrdlem  Ø 250, velikost čelní desky 600x600mm, opatřenou práškovou barvou RAL9010</t>
  </si>
  <si>
    <t>1.17</t>
  </si>
  <si>
    <t>platové universální talířové ventily Ø 100 s montážním kroužkem, barva bílá RAL 9010</t>
  </si>
  <si>
    <t>1.18</t>
  </si>
  <si>
    <t>vířiví anemostaty pro odvod vzduchu tvořené připojovací komorou s nápojným hrdlem     Ø 250, velikost čelní desky 600x600mm, opatřenou práškovou barvou RAL9010</t>
  </si>
  <si>
    <t>1.19</t>
  </si>
  <si>
    <t>Zařízení č. 1 CELKEM</t>
  </si>
  <si>
    <t>Zařízení č. 2  Přívod  upraveného vzduchu pro šatny, WC, zázemí (rekuperace) + 2100 m3/hod                                                                                                                                                                                                                                                                          odtah WC, zázemí                                                                                                                   - 2170m3/hod</t>
  </si>
  <si>
    <t>2.1</t>
  </si>
  <si>
    <t xml:space="preserve">Podstropní sestavná jednotka vnitřní provedení </t>
  </si>
  <si>
    <t>průtok vzduchu  m3/hod               2100                                 2170</t>
  </si>
  <si>
    <t>externí tlak Pa                               300                                   400</t>
  </si>
  <si>
    <t xml:space="preserve">ocelový plech žárově pozinkovaný </t>
  </si>
  <si>
    <t>tl. stěn 25 mm</t>
  </si>
  <si>
    <t>tepelné hodnoty panelu K=0,95W/m2K</t>
  </si>
  <si>
    <t>tlumící hodnoty Rw=32dB</t>
  </si>
  <si>
    <t>Žaluziová klapka : 1 ks. Standart pozinkováno protiběžně, tlaková ztráta 5 Pa</t>
  </si>
  <si>
    <t>Tlumící vložka - 1ks</t>
  </si>
  <si>
    <t>Kapsový filtr. Filtrační třída G4. Filtrační vložka syntetická vlákna, stupeň odloučení       AM 92,2%. Tlak.diference : začátek - 30 Pa, doporučen.tlakov.diference 200 Pa, ztráta dimenzováním 115 Pa, max. přípůstná teplota 80°C. : 1 ks</t>
  </si>
  <si>
    <t>Rám filtru z ušlechtilé oceli : 1 ks</t>
  </si>
  <si>
    <t>Spínač tlakové diference . : 1 ks</t>
  </si>
  <si>
    <t>Tlumič hluku. Kulisy 1ks, dl. 610mm, š.230 mm, tlaková ztráta 34 Pa : 1 ks</t>
  </si>
  <si>
    <t>Zpětné získávání tepla . Rekuperační zpětné získávání energie pomocí Al-deskového výměníku s obtokem. Hodnota zpětného získ.tepla 0,52; výkon 11,7 kW; provedení standard, materiál AL. : 1 ks</t>
  </si>
  <si>
    <t>proud vzduchu                            ohřívač                               chladič</t>
  </si>
  <si>
    <t>tlaková ztráta Pa                           164                                    187</t>
  </si>
  <si>
    <t>teplota vstupního vzduchu °C      -12,0                                  20,0</t>
  </si>
  <si>
    <t>teplota výstupního vzduchu °C      4,6                                     8,4</t>
  </si>
  <si>
    <t>množství kondenzátu  kg/hod        4,6</t>
  </si>
  <si>
    <t>Kulový syfon DN 32, vnitřní použití, max 2000Pa podtlak : 1 ks</t>
  </si>
  <si>
    <t>Odlučovač kapek, talková ztráta 10 Pa : 1 ks</t>
  </si>
  <si>
    <t>Jednotka ohřívače, komora s lamelovým výměníkem : 1 ks</t>
  </si>
  <si>
    <t>výměník</t>
  </si>
  <si>
    <t>materiál                                     Cu/Al</t>
  </si>
  <si>
    <t>připoj. rozměr DN                     1 x 25</t>
  </si>
  <si>
    <t>vzduch</t>
  </si>
  <si>
    <t>proud vzduchu  m3/hod            2100</t>
  </si>
  <si>
    <t>tlaková ztráta Pa                        25</t>
  </si>
  <si>
    <t>teplota vstupního vzduchu °C    2,6</t>
  </si>
  <si>
    <t>teplota vlh.kul.-vstup °C           -2,5</t>
  </si>
  <si>
    <t>teplota výstupního vzduchu °C  20,0</t>
  </si>
  <si>
    <t>teplota vlh.kul.-výstup °C            7,1</t>
  </si>
  <si>
    <t>celkový výkon kW                       12</t>
  </si>
  <si>
    <t>voda</t>
  </si>
  <si>
    <t>vstupní teplota media °C             70,0</t>
  </si>
  <si>
    <t>výstupní teplota media °C            55,0</t>
  </si>
  <si>
    <t>průtočné množství vody m3/hod  0,7</t>
  </si>
  <si>
    <t>tlaková ztráta kPa                        4,4</t>
  </si>
  <si>
    <t>Třícetný ventil : 1 ks</t>
  </si>
  <si>
    <t>Jednotka výparníku, komora s lamelovým výměníkem  : 1 ks</t>
  </si>
  <si>
    <t>průtok vzduchu  m3/hod            2100</t>
  </si>
  <si>
    <t>tlaková ztráta Pa                        58</t>
  </si>
  <si>
    <t>teplota vstupního vzduchu °C   32,0</t>
  </si>
  <si>
    <t>vlhkost vstup.vzduchu (relat.) %  35</t>
  </si>
  <si>
    <t>abs.vlhkost - vstup g/kg             10,4</t>
  </si>
  <si>
    <t>teplota vlh.kul.-vstup °C            20,5</t>
  </si>
  <si>
    <t>teplota výstupního vzduchu °C  18,1</t>
  </si>
  <si>
    <t>vlhkost výstup.vzduchu (relat.) %  74</t>
  </si>
  <si>
    <t>abs.vlhkost - vstup g/kg             9,6</t>
  </si>
  <si>
    <t>teplota vlh.kul.-výstup °C           15,3</t>
  </si>
  <si>
    <t>množ.kondenzátu kg/hod            1,9</t>
  </si>
  <si>
    <t>celkový výkon kW                       11,3</t>
  </si>
  <si>
    <t>chladivo</t>
  </si>
  <si>
    <t>druh chladiva                             R410A</t>
  </si>
  <si>
    <t xml:space="preserve">vstup pro výpar °C                     5,6    </t>
  </si>
  <si>
    <t>teplota odpařovací °C                5,0</t>
  </si>
  <si>
    <t>Ventilátor - Přívod. Radiální ventilátor se skříní : 1 ks</t>
  </si>
  <si>
    <t>tvar lopatek                                dopředu zahnuté</t>
  </si>
  <si>
    <t>externí tlak Pa                             300</t>
  </si>
  <si>
    <t>max. otáčky 1/min                       3500</t>
  </si>
  <si>
    <t>motor</t>
  </si>
  <si>
    <t>jmenovitý výkon motoru kW       2,20</t>
  </si>
  <si>
    <t>počet pólů                                  4</t>
  </si>
  <si>
    <t>druh vinutí                                 jedno vinutí</t>
  </si>
  <si>
    <t>napětí / frekvence  V/HZ            3x(230   400)50</t>
  </si>
  <si>
    <t>odběr proudu A                         4,60</t>
  </si>
  <si>
    <t>rozběh proudu A                       32,2</t>
  </si>
  <si>
    <t xml:space="preserve">krytí                                          IP 55           </t>
  </si>
  <si>
    <t xml:space="preserve">třída izolace                              F          </t>
  </si>
  <si>
    <t>ochrana vinutí                         PTC termistor</t>
  </si>
  <si>
    <t>Opravný spínač, propojen. : 1 ks</t>
  </si>
  <si>
    <t>Spínač diferen.tlaku ventilátoru - namontovaný. : 1 ks</t>
  </si>
  <si>
    <t>Komora difusoru : 1 ks</t>
  </si>
  <si>
    <t>Krátký difusor. : 1 ks</t>
  </si>
  <si>
    <t>Tlumící vložka. : 1 ks</t>
  </si>
  <si>
    <t>Kapsový filtr. Filtrační třída G4. Filtrační vložka syntetická vlákna, stupeň odloučení       AM 92,2%. Tlak.diference : začátek - 31 Pa, doporučen.tlakov.diference 200 Pa, ztráta dimenzováním 116 Pa, max. přípůstná teplota 80°C. : 1 ks</t>
  </si>
  <si>
    <t>Tlumič hluku. Kulisy 1ks, dl. 610mm, š.230 mm, tlaková ztráta 37 Pa. : 1 ks</t>
  </si>
  <si>
    <t>Zpětné získávání tepla. Rekuperační zpětné získávání energie pomocí Al-deskového výměníku s obtokem. : 1 ks</t>
  </si>
  <si>
    <t>Ventilátor -  Odvod. Radiální ventilátor se skříní : 1 ks</t>
  </si>
  <si>
    <t>průtok vzduchu  m3/hod            2170</t>
  </si>
  <si>
    <t>základní tlak       bar                  1,013</t>
  </si>
  <si>
    <t>teplota přepravního media °C    20</t>
  </si>
  <si>
    <t>externí tlak Pa                            400</t>
  </si>
  <si>
    <t>odpor jednotky Pa                      392</t>
  </si>
  <si>
    <t>tlak.ztráta ventil.komory Pa        28</t>
  </si>
  <si>
    <t>celk.tlak.diference Pa                851</t>
  </si>
  <si>
    <t>max. otáčky 1/min                     3500</t>
  </si>
  <si>
    <t>jmenovité otáčky motoru 1/min   1435</t>
  </si>
  <si>
    <t>Tlumič hluku. Kulisy 1ks, dl. 610mm, š.230 mm, tlaková ztráta 37 Pa : 1 ks</t>
  </si>
  <si>
    <t>Kompletní ochrana motoru : 1 ks</t>
  </si>
  <si>
    <t>Kompaktní regulační systém pro standardní VZT jednotky, vhodné pro cirkulační provoz s čerstvým vzduchem a směšovací jednotky. Topení s čerpadlem topné vody/chlazení výparníkem včetně zpětného získávání tepla. Vhodné pro souběžné ovládání 2 motorů ventilátoru : 1 ks</t>
  </si>
  <si>
    <t>Uvedení podstropní sestavné VZT jednotky do provozu od výrobce</t>
  </si>
  <si>
    <t>2.2</t>
  </si>
  <si>
    <t>Protidešťová žaluzie 700x400, rám a lamely z pozink.plechu, lamely pevné, síť proti ptactvu</t>
  </si>
  <si>
    <t>2.3</t>
  </si>
  <si>
    <t>2.4</t>
  </si>
  <si>
    <t>2.5</t>
  </si>
  <si>
    <t>2.6</t>
  </si>
  <si>
    <t>mřížka stěnová, uzavřená, rozteč listů 20mm, velikost 625x225 mm, vyrobena z AL profilu</t>
  </si>
  <si>
    <t>2.7</t>
  </si>
  <si>
    <t>mřížka stěnová, uzavřená, rozteč listů 20mm, velikost 825x225 mm, vyrobena z AL profilu</t>
  </si>
  <si>
    <t>2.8</t>
  </si>
  <si>
    <t>plastové universální talířové ventily Ø 125 s montážním kroužkem, barva bílá RAL 9010</t>
  </si>
  <si>
    <t>2.9</t>
  </si>
  <si>
    <t>plastové universální talířové ventily Ø 200 s montážním kroužkem, barva bílá RAL 9010</t>
  </si>
  <si>
    <t>2.10</t>
  </si>
  <si>
    <t>Ukončení potrubí pro výdech pod 45°se sítí proti ptactvu 400x250/300, oka sítě 25x25</t>
  </si>
  <si>
    <t>2.11</t>
  </si>
  <si>
    <t>mřížka stěnová, uzavřená, rozteč listů 20mm, velikost 325x225 mm, vyrobena z AL profilu</t>
  </si>
  <si>
    <t>2.12</t>
  </si>
  <si>
    <t>axiální ventilátor  Ø 125, Q=80m3/hod, tlak 35Pa, výkon 16W</t>
  </si>
  <si>
    <t>Zařízení č. 2 CELKEM</t>
  </si>
  <si>
    <t>Zařízení č. 3 Chladící agregát pro zař.č. 1.1                                                   1 kpl</t>
  </si>
  <si>
    <t>3.1</t>
  </si>
  <si>
    <t>Venkovní chladící jednotka, el.příkon 7,16kW; zdroj napětí 380-415;3+N;50. Provozní el.proud 11,5A; jištění 32A. Chladící výkon 28kW. Vybavená : připojovacím rozhraním pro tepelné výměníky - Provoz, režim kompresoru, odmrazování, provozní režim chlazení, provozní režim topení.</t>
  </si>
  <si>
    <t>Uvedení do provozu od výrobce</t>
  </si>
  <si>
    <t>Zařízení č. 3 CELKEM</t>
  </si>
  <si>
    <t>4.1</t>
  </si>
  <si>
    <t xml:space="preserve">Venkovní chladící jednotka, el.příkon 5,7kW; zdroj napětí 380-415;3+N;50. Provozní el.proud 9,1A; jištění 32A. Chladící výkon 22,4kW. </t>
  </si>
  <si>
    <t>4.2</t>
  </si>
  <si>
    <t>Stropní kazetové jednotky, chladící výkon 6,0kW; velikost 960x960x258; bez kabelového olvadače. Zdroj napětí 230-240;1;50; provozní  el.prou 0,36A. Vybaveno : kabelové dálkové ovládání - 3 ks, rozbočovač potrubí - 3 ks.</t>
  </si>
  <si>
    <t>Zařízení č. 4 CELKEM</t>
  </si>
  <si>
    <t>5.1</t>
  </si>
  <si>
    <t xml:space="preserve">Venkovní chladící jednotka, el.příkon 4,64kW; zdroj napětí 380-415;3+N;50. Jištění 25A. Chladící výkon 15,5kW. </t>
  </si>
  <si>
    <t>5.2</t>
  </si>
  <si>
    <t>Stropní kazetové jednotky, chladící výkon 5,0kW; zdroj napětí 220-240;1;50. Provozní el.proud 0,62A.                                                                                                                    Vybavení : rozbočovací box - 1 ks, ovládání režimů - 3 ks, dálkové ovládání venkovní jedntky pro 3 ks, nastavení rozdílné adresy chladících okruhů</t>
  </si>
  <si>
    <t>Zařízení č. 5 CELKEM</t>
  </si>
  <si>
    <t>6.1</t>
  </si>
  <si>
    <t xml:space="preserve">Venkovní chladící jednotka, el.příkon 2,07kW; zdroj napětí 220-240;1;50. Jištění 25A. Chladící výkon 9,2kW. </t>
  </si>
  <si>
    <t>6.2</t>
  </si>
  <si>
    <t xml:space="preserve">Stropní kazetové jednotky, chladící výkon 5,0kW; zdroj napětí 220-240;1;50. Provozní el.proud 0,62A.                                                                                                                    </t>
  </si>
  <si>
    <t>6.3</t>
  </si>
  <si>
    <t xml:space="preserve">Stropní kazetové jednotky, chladící výkon 2,5kW; zdroj napětí 220-240;1;50. Provozní el.proud 0,4A.                                                                                                                    </t>
  </si>
  <si>
    <t>Zařízení č. 6 CELKEM</t>
  </si>
  <si>
    <t>7.1</t>
  </si>
  <si>
    <t xml:space="preserve">Venkovní chladící jednotka, el.příkon 3,79kW; zdroj napětí 380-415;3+N;50. Jištění 25A. Chladící výkon 14,0kW. </t>
  </si>
  <si>
    <t>7.2</t>
  </si>
  <si>
    <t>Stropní kazetové jednotky, chladící výkon 5,0kW; zdroj napětí 220-240;1;50. Provozní el.proud 0,62A.                                                                                                                    Vybavení : rozbočovací box - 1 ks, ovládání režimů - 2 ks, dálkové ovládání venkovní jedntky pro 2 ks, nastavení rozdílné adresy chladících okruhů</t>
  </si>
  <si>
    <t>Zařízení č. 7 CELKEM</t>
  </si>
  <si>
    <t>Zařízení č. 8  Jednotky přesné klimatizace pro m.č. 51                                   2 kpl</t>
  </si>
  <si>
    <t>jednotky s horním výfukem, opláštění opatřeno práškovou epoxidovou barvou, chladící výkon 42,2 kW, celkový el. příkon 17,7 kW, jedna jednotka vybavena zvlhčovačem 6,0 kW. (24,0 kW)</t>
  </si>
  <si>
    <t>8.1</t>
  </si>
  <si>
    <t xml:space="preserve">Sálová jednotka přesné klimatizace, Qch = 42,2 kW, DX-chlazení, 2 Scroll kompresory, EEV, EC-ventilátor, chladivo R410A, LAN karta, TCP/IP karta, rozměry 1.720 x 865 x 1.960 mm, hmotnost 575 kg </t>
  </si>
  <si>
    <t>8.2</t>
  </si>
  <si>
    <t xml:space="preserve">Sálová jednotka přesné klimatizace, Qch = 42,2 kW, DX-chlazení, 2 Scroll kompresory, EEV, EC-ventilátor, chladivo R410A, parní zvlhčovač, LAN karta, TCP/IP karta, rozměry 1.720 x 865 x 1.960 mm, hmotnost 575 kg </t>
  </si>
  <si>
    <t>Zařízení č. 8 CELKEM</t>
  </si>
  <si>
    <t>Zařízení č. 9  Jednotky přesné klimatizace pro m.č. 53                                   3 kpl</t>
  </si>
  <si>
    <t>9.1</t>
  </si>
  <si>
    <t>9.2</t>
  </si>
  <si>
    <t>Zařízení č. 9 CELKEM</t>
  </si>
  <si>
    <t>Zařízení č. 10  Jednotky přesné klimatizace pro m.č. 54                                  3 kpl</t>
  </si>
  <si>
    <t>jednotky s horním výfukem, opláštění opatřeno práškovou epoxidovou barvou, chladící výkon 26,1 kW, celkový el. příkon 9,4 kW, jedna jednotka vybavena zvlhčovačem   6,0 kW. (15,6 kW)</t>
  </si>
  <si>
    <t>10.1</t>
  </si>
  <si>
    <t xml:space="preserve">Sálová jednotka přesné klimatizace, Qch = 26,1 kW, DX-chlazení, 2 Scroll kompresory, EEV, EC-ventilátor, chladivo R410A, LAN karta, TCP/IP karta, rozměry 1310 x 865 x 1.960 mm, hmotnost 575 kg </t>
  </si>
  <si>
    <t>10.2</t>
  </si>
  <si>
    <t xml:space="preserve">Sálová jednotka přesné klimatizace, Qch = 26,1 kW, DX-chlazení, 2 Scroll kompresory, EEV, EC-ventilátor, chladivo R410A, parní zvlhčovač, LAN karta, TCP/IP karta, rozměry 1310 x 865 x 1.960 mm, hmotnost 575 kg </t>
  </si>
  <si>
    <t>jednotky s horním výfukem, opláštění opatřeno práškovou epoxidovou barvou, chladící výkon 42,2 kW, celkový el. příkon 17,7 kW</t>
  </si>
  <si>
    <t>10.3</t>
  </si>
  <si>
    <t>Zařízení č. 10 CELKEM</t>
  </si>
  <si>
    <t>Zařízení č. 11  Jednotky přesné klimatizace pro m.č. 52                                  1 kpl</t>
  </si>
  <si>
    <t>jednotky s horním výfukem, opláštění opatřeno práškovou epoxidovou barvou, chladící výkon 12,6 kW, celkový el. příkon 4,3 kW.</t>
  </si>
  <si>
    <t>11.1</t>
  </si>
  <si>
    <t xml:space="preserve">Sálová jednotka přesné klimatizace, Qch = 12,6 kW, DX-chlazení, 1 Scroll kompresory, EEV, EC-ventilátor, chladivo R410A, LAN karta, TCP/IP karta, rozměry 850 x 450 x 1.740 mm, hmotnost 185 kg </t>
  </si>
  <si>
    <t>Zařízení č. 11 CELKEM</t>
  </si>
  <si>
    <t>Zařízení č. 12  Venkovní kondenzační jednotka pro zař. č. 8 a 9  a 10.3                  6 ks</t>
  </si>
  <si>
    <t>12.1</t>
  </si>
  <si>
    <t>Venkovní jednotka pro přímé chlazení. Napájení 230/1 z vnitřní jedntoky, velikost 2277x700x700, hmotnost 87 kg, ventilátor axiální 4 ks, příkon 0,56kW; proud 2,8 A</t>
  </si>
  <si>
    <t>Zařízení č. 12 CELKEM</t>
  </si>
  <si>
    <t>Zařízení č. 13  Venkovní kondenzační jednotka pro zař. č. 10.1 a 10.2                          2 ks</t>
  </si>
  <si>
    <t>13.1</t>
  </si>
  <si>
    <t>Venkovní jednotka pro přímé chlazení. Napájení 230/1 z vnitřní jedntoky, velikost 1877x700x700, hmotnost 68 kg, ventilátor axiální 3 ks; příkon 0,42kW; proud 2,1 A</t>
  </si>
  <si>
    <t>Zařízení č. 13 CELKEM</t>
  </si>
  <si>
    <t>Zařízení č. 14  Venkovní kondenzační jednotka pro zař. č. 11                         1 ks</t>
  </si>
  <si>
    <t>14.1</t>
  </si>
  <si>
    <t>Zařízení č. 14 CELKEM</t>
  </si>
  <si>
    <t>Zařízení č. 15  Nucené odvětrání místností P51, P55, P54                             - 420 m3/hod</t>
  </si>
  <si>
    <t>15.1</t>
  </si>
  <si>
    <t>radiální ventilátor do kruhového potrubí Ø 200. Výkon 120 W; 230V; průtok 420m3/hod; ext.tlak 200Pa</t>
  </si>
  <si>
    <t>15.2</t>
  </si>
  <si>
    <t>Tlumič hluku pro kruhové potrubí Ø 200, délka 600mm, plášť tlumiče z galvanizovaného plechu.</t>
  </si>
  <si>
    <t>15.3</t>
  </si>
  <si>
    <t>Požární klapka kruhová Ø 160. Požární odolnost EIS90D1 se servopohonem 24V, s komunikačním a napájecím zařízením.</t>
  </si>
  <si>
    <t>15.4</t>
  </si>
  <si>
    <t>Zpětná klapka pro kruhové potrubí Ø 200, provedení motýlová, z galvanizované oceli</t>
  </si>
  <si>
    <t>15.5</t>
  </si>
  <si>
    <t>15.6</t>
  </si>
  <si>
    <t>Ukončení potrubí pro výdech pod 45°se sítí proti ptactvu Ø 200, oka sítí 25x25 mm</t>
  </si>
  <si>
    <t>Zařízení č. 15 CELKEM</t>
  </si>
  <si>
    <t>Zařízení č. 16  Chladící agregát pro zař. č. 2.1.                                                   1 kpl</t>
  </si>
  <si>
    <t>16.1</t>
  </si>
  <si>
    <t xml:space="preserve">Venkovní chladící jednotka, el.příkon 2,39kW; zdroj napětí 380-415;3+N;50; provozní el.proud 3,8A. Jištění 16A. Chladící výkon 11,4kW. Vybavená : připojovacím rozhraním pro tepelné výměníky - Provoz, režim kompresoru, odmrazování, provozní režim chlazení, provozní režim topení. </t>
  </si>
  <si>
    <t>Zařízení č. 16 CELKEM</t>
  </si>
  <si>
    <t>Zařízení č. 17  Potrubí, izolace, doplňkový materiál a práce</t>
  </si>
  <si>
    <t>POTRUBÍ</t>
  </si>
  <si>
    <t>17.1</t>
  </si>
  <si>
    <t>Čtyřhranné potrubí sk. I z pozink. plechu vč. montáže, sumární rozvinutá plocha</t>
  </si>
  <si>
    <t>SPIRO potrubí, včetně montáže uvažováno 30% tvarovek</t>
  </si>
  <si>
    <t>Ø 100</t>
  </si>
  <si>
    <t>bm</t>
  </si>
  <si>
    <t>Ø 125</t>
  </si>
  <si>
    <t>Ø 160</t>
  </si>
  <si>
    <t>Ø 180</t>
  </si>
  <si>
    <t>Ø 200</t>
  </si>
  <si>
    <t>Ø 225</t>
  </si>
  <si>
    <t>Ø 250</t>
  </si>
  <si>
    <t>Ø 280</t>
  </si>
  <si>
    <t>Ø 315</t>
  </si>
  <si>
    <t>17.2</t>
  </si>
  <si>
    <t xml:space="preserve">FLEXO potrubí, </t>
  </si>
  <si>
    <t>17.3</t>
  </si>
  <si>
    <t>TERMOFLEX MI</t>
  </si>
  <si>
    <t>17.4</t>
  </si>
  <si>
    <t>Rozvody chladiva, včetně náplně, izolace, závěsů, vodících žebříků a ochranných žlabů</t>
  </si>
  <si>
    <t>Ø 6/10 mm (délka dvojice)</t>
  </si>
  <si>
    <t>Ø 6/12 mm (délka dvojice)</t>
  </si>
  <si>
    <t>Ø 10/16 mm (délka dvojice)</t>
  </si>
  <si>
    <t>Ø 10/22 mm (délka dvojice)</t>
  </si>
  <si>
    <t>Ø 12/22 mm (délka dvojice)</t>
  </si>
  <si>
    <t>Ø 16/22 mm (délka dvojice)</t>
  </si>
  <si>
    <t>Zařízení č. 17  POTRUBÍ CELKEM</t>
  </si>
  <si>
    <t>TEPELNÁ  IZOLACE</t>
  </si>
  <si>
    <t>18.1</t>
  </si>
  <si>
    <t>přívodní potrubí do jednotky a venkovních částí opatřeno izolací na bázi minerální vlny tl . 40mm s hliníkovou folií, rohy opatřeny rohovníky z pozinkovaného plechu.</t>
  </si>
  <si>
    <t>18.2</t>
  </si>
  <si>
    <t>Rozvody potrubí ve strojovně a přívodní potrubí mimo výtlačného potrubí odpadního vzduchu opatřeno izolací na bázi minerální vlny tl. 30mm</t>
  </si>
  <si>
    <t>18.3</t>
  </si>
  <si>
    <t>protipožární zatěsnění ucpávky nožnost použít materiál intumex CSP, AS, případně HILTY CP 611A, CP 601S</t>
  </si>
  <si>
    <t>KS</t>
  </si>
  <si>
    <t>TEPELNÁ  IZOLACE CELKEM</t>
  </si>
  <si>
    <t>DOPLŇKOVÝ MATERIÁL</t>
  </si>
  <si>
    <t>19.1</t>
  </si>
  <si>
    <t>Upevňovací, těsnící materiál, držáky přerušené gumou o průměru 8 mm, HILTI</t>
  </si>
  <si>
    <t>19.2</t>
  </si>
  <si>
    <t>Štítky s popisem zařízení 50x100mm</t>
  </si>
  <si>
    <t>19.3</t>
  </si>
  <si>
    <t>Závěsný materiál pro jednotky VZT</t>
  </si>
  <si>
    <t>19.4</t>
  </si>
  <si>
    <t>Vzduchotechnicky profilový materiál pro stojany pod venkovní jednotky</t>
  </si>
  <si>
    <t>DOPLŇKOVÝ MATERIÁL CELKEM</t>
  </si>
  <si>
    <t>SVISLÁ DOPRAVA MATERIÁLU</t>
  </si>
  <si>
    <t>Svislá doprava do 10 m (zvýšené náklady na dopravu na střechu)</t>
  </si>
  <si>
    <t>20.1</t>
  </si>
  <si>
    <t>zař. č.3; zař.č.4; zař. č.5; zař. č.6; zař. č.7; zař. č.16; zař. č.12.1; zař. č.13.1; zař. č.13.2, zař.č.14.1</t>
  </si>
  <si>
    <t>Doprava do suterénu (zvýšené náklady na dopravu do suterénu a vodorovná doprava do 50m)</t>
  </si>
  <si>
    <t>20.2</t>
  </si>
  <si>
    <t>zařízení č.1.1; zařízení č.8.1; zařízení č.8.2; zařízení č.9.1; zařízení č.9.2; zařízení č.10.1; zařízení č.10.2; zařízení 10.3; zařízení č.11.1</t>
  </si>
  <si>
    <t>SVISLÁ DOPRAVA MATERIÁLU CELKEM</t>
  </si>
  <si>
    <t xml:space="preserve">ZPROVOZNĚNÍ ZAŘÍZENÍ </t>
  </si>
  <si>
    <t>21.1</t>
  </si>
  <si>
    <t>zprovoznění zařízení a konečné zaregulování</t>
  </si>
  <si>
    <t>hodin</t>
  </si>
  <si>
    <t>21.2</t>
  </si>
  <si>
    <t>21.3</t>
  </si>
  <si>
    <t>měření hluku a revizní zpráva</t>
  </si>
  <si>
    <t xml:space="preserve">ZPROVOZNĚNÍ ZAŘÍZENÍ CELKEM </t>
  </si>
  <si>
    <t>Poznámka : Cena za dopravu je zahrnutá do celkové ceny dodávky VZT. Lešení pro montáž není zahrnuto do ceny VZT.</t>
  </si>
  <si>
    <r>
      <t>data jednotky</t>
    </r>
    <r>
      <rPr>
        <sz val="10"/>
        <rFont val="Arial"/>
        <family val="2"/>
        <charset val="238"/>
      </rPr>
      <t xml:space="preserve">                                přívod                                odvod</t>
    </r>
  </si>
  <si>
    <r>
      <t xml:space="preserve">Zařízení č. 4 Chlazení pro řídící centrum                                                        3 kpl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1x venkovní jednotka a  3x vnitřní jednotky (3x3ks po  5,5kW)</t>
    </r>
  </si>
  <si>
    <r>
      <t>Zařízení č. 5 Zařízení č. 5 Chlazení pro m.č. 155 a 166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a 152 </t>
    </r>
    <r>
      <rPr>
        <sz val="10"/>
        <rFont val="Arial"/>
        <family val="2"/>
        <charset val="238"/>
      </rPr>
      <t xml:space="preserve">(1+1+1  vnitřní)      </t>
    </r>
    <r>
      <rPr>
        <b/>
        <sz val="10"/>
        <rFont val="Arial"/>
        <family val="2"/>
        <charset val="238"/>
      </rPr>
      <t xml:space="preserve">   1 kpl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1x venkovní jednotka (1x5,5kW + 1x5,5kW + 1x5,5kW)</t>
    </r>
  </si>
  <si>
    <r>
      <t xml:space="preserve">Zařízení č. 6 Chlazení pro m.č. 167 a 168 </t>
    </r>
    <r>
      <rPr>
        <sz val="10"/>
        <rFont val="Arial"/>
        <family val="2"/>
        <charset val="238"/>
      </rPr>
      <t xml:space="preserve">(5kW + 2,5kW)     </t>
    </r>
    <r>
      <rPr>
        <b/>
        <sz val="10"/>
        <rFont val="Arial"/>
        <family val="2"/>
        <charset val="238"/>
      </rPr>
      <t xml:space="preserve">                           1 kpl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1x venkovní jednotka</t>
    </r>
  </si>
  <si>
    <r>
      <t xml:space="preserve">Zařízení č. 7 Chlazení pro m.č. 169 a 170 </t>
    </r>
    <r>
      <rPr>
        <sz val="10"/>
        <rFont val="Arial"/>
        <family val="2"/>
        <charset val="238"/>
      </rPr>
      <t xml:space="preserve">(5,0kW + 5,0kW)    </t>
    </r>
    <r>
      <rPr>
        <b/>
        <sz val="10"/>
        <rFont val="Arial"/>
        <family val="2"/>
        <charset val="238"/>
      </rPr>
      <t xml:space="preserve">                           1 kpl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1x venkovní jednotka</t>
    </r>
  </si>
  <si>
    <t>Anténní systém - Praha Zbraslav</t>
  </si>
  <si>
    <t>Měření kabelů (DTF, CL, RL) včetně měřících protokolů, měření vst. signálů</t>
  </si>
  <si>
    <t>Anténní nosič</t>
  </si>
  <si>
    <t>Kabelový žlab 125/50, s víkem, prostředí vnější</t>
  </si>
  <si>
    <t>Spojovací materiál (pružný uzávěr víka, spojky, šroub, matice, podložka, ochr. trubka)</t>
  </si>
  <si>
    <t>Montáž anténního nosiče včetně uzemnění</t>
  </si>
  <si>
    <t>Montáž kabelových žlabů</t>
  </si>
  <si>
    <t>Anténa všesměrová - BO 320</t>
  </si>
  <si>
    <t>Vysokofrekvenční koaxiální kabel</t>
  </si>
  <si>
    <t>Konektor N-male</t>
  </si>
  <si>
    <t>Zemnicí sada</t>
  </si>
  <si>
    <t xml:space="preserve">Ochrana přepěťová </t>
  </si>
  <si>
    <t xml:space="preserve">Konektor/spojka do panelu N-female / N-female </t>
  </si>
  <si>
    <t>Vložný útlum 25dB</t>
  </si>
  <si>
    <t>Spojka N-male / N-male</t>
  </si>
  <si>
    <t>Drobný montážní materiál</t>
  </si>
  <si>
    <t>Instalace koaxiálních kabelů</t>
  </si>
  <si>
    <t>Instalace antény</t>
  </si>
  <si>
    <t>Montáž konektoru</t>
  </si>
  <si>
    <t>Montáž zemnicí sady</t>
  </si>
  <si>
    <t>Instalace přepěťové ochrany a uzemnění</t>
  </si>
  <si>
    <t>Dokumentace DSP</t>
  </si>
  <si>
    <t>Revize uzemnění</t>
  </si>
  <si>
    <t>Anténní systém - celkem</t>
  </si>
  <si>
    <t xml:space="preserve">Dodávka a montáž SHZ celkem bez DPH </t>
  </si>
  <si>
    <t>P51</t>
  </si>
  <si>
    <t xml:space="preserve">Systémy SHZ </t>
  </si>
  <si>
    <t>počet</t>
  </si>
  <si>
    <t>cena/počet</t>
  </si>
  <si>
    <t>celk. cena</t>
  </si>
  <si>
    <t>SHZ (nádoba s 60 kg FM200)</t>
  </si>
  <si>
    <t>Detekce a spouštění</t>
  </si>
  <si>
    <t>ústředna SHZ</t>
  </si>
  <si>
    <t>Akubat 7 Ah, 12 V</t>
  </si>
  <si>
    <t xml:space="preserve">hasební modul </t>
  </si>
  <si>
    <t xml:space="preserve">multifunkční siréna+maják </t>
  </si>
  <si>
    <t xml:space="preserve">opticko-kouřový hlásič </t>
  </si>
  <si>
    <t>patice hlásiče</t>
  </si>
  <si>
    <t xml:space="preserve">Tlačítko ruční </t>
  </si>
  <si>
    <t>Drobný instalační materiál</t>
  </si>
  <si>
    <t>Hmoždinky, šrouby,  lišty, štítky, popisky, atd.</t>
  </si>
  <si>
    <t>kpl.</t>
  </si>
  <si>
    <t>kabeláž</t>
  </si>
  <si>
    <t>Montáž řídící elektrické části</t>
  </si>
  <si>
    <t xml:space="preserve">Montáž elektrických rozvodů </t>
  </si>
  <si>
    <t>Montáž SHZ</t>
  </si>
  <si>
    <t>programování a uvedení do provozu</t>
  </si>
  <si>
    <t>zaškolení obsluhy a zkušební provoz</t>
  </si>
  <si>
    <t>výstup na EPS</t>
  </si>
  <si>
    <t>doprava</t>
  </si>
  <si>
    <t>nabídka neobsahuje přívod 230 V jištěný zvlášť jističem  6A , char. B,  ten zajišťuje investor</t>
  </si>
  <si>
    <t>P52</t>
  </si>
  <si>
    <t>SHZ (nádoba s 12 kg FM200)</t>
  </si>
  <si>
    <t>SHZ (nádoba s 2 kg FM200)</t>
  </si>
  <si>
    <t>P53</t>
  </si>
  <si>
    <t>Akubat 17 Ah, 12 V</t>
  </si>
  <si>
    <t>P54</t>
  </si>
  <si>
    <t>SHZ (nádoba s 6 kg FM200)</t>
  </si>
  <si>
    <t>P55</t>
  </si>
  <si>
    <t>SHZ P51 - P55 CELKEM</t>
  </si>
  <si>
    <t>HASÍCÍ SYSTÉM</t>
  </si>
  <si>
    <t>Základ pro náhradní zdroj</t>
  </si>
  <si>
    <t>131101101</t>
  </si>
  <si>
    <t>Hloubení jam nezapažených v hornině tř. 1 a 2 objemu do 100 m3</t>
  </si>
  <si>
    <t>132101101</t>
  </si>
  <si>
    <t>Hloubení rýh šířky do 600 mm v hornině tř. 1 a 2 objemu do 100 m3</t>
  </si>
  <si>
    <t>162201101</t>
  </si>
  <si>
    <t>162701105</t>
  </si>
  <si>
    <t>Vodorovné přemístění do 10000 m výkopku z horniny tř. 1 až 4</t>
  </si>
  <si>
    <t>171201201</t>
  </si>
  <si>
    <t>Uložení sypaniny na skládku vč poplatku</t>
  </si>
  <si>
    <t>174101101</t>
  </si>
  <si>
    <t>271532212</t>
  </si>
  <si>
    <t>Násyp pod základové konstrukce se zhutněním z hrubého kameniva frakce 16 až 32 mm</t>
  </si>
  <si>
    <t>275313811</t>
  </si>
  <si>
    <t>Základové patky z betonu tř. C 25/30</t>
  </si>
  <si>
    <t>275351215</t>
  </si>
  <si>
    <t>Zřízení bednění stěn základových patek</t>
  </si>
  <si>
    <t>275351216</t>
  </si>
  <si>
    <t>Odstranění bednění stěn základových patek</t>
  </si>
  <si>
    <t>275990001</t>
  </si>
  <si>
    <t>Chránička z betonových žlabovek - dod+mont</t>
  </si>
  <si>
    <t>275990002</t>
  </si>
  <si>
    <t>Chránička pro kabely DN 80 - dod+mont</t>
  </si>
  <si>
    <t>998012020</t>
  </si>
  <si>
    <t xml:space="preserve">Přesun hmot </t>
  </si>
  <si>
    <t>BOURACÍ PRÁCE</t>
  </si>
  <si>
    <t xml:space="preserve">BOURACÍ PRÁCE  celkem </t>
  </si>
  <si>
    <t>STAVEBNÍ PRÁCE</t>
  </si>
  <si>
    <t xml:space="preserve">STAVEBNÍ PRÁCE  celkem </t>
  </si>
  <si>
    <t>EPS</t>
  </si>
  <si>
    <t>ANTENNÍ SYSTÉM</t>
  </si>
  <si>
    <t>SLABOPROUD - celkem</t>
  </si>
  <si>
    <t>EPS - celkem</t>
  </si>
  <si>
    <t>PROFESE</t>
  </si>
  <si>
    <t xml:space="preserve">PROFESE  celkem </t>
  </si>
  <si>
    <t xml:space="preserve">Základ pro náhradní zdroj  celkem </t>
  </si>
  <si>
    <t>IOS  celkem Kč v ZRN</t>
  </si>
  <si>
    <t>Integrované operační středisko KŘ STŘK,                                                                                                               Na Baních 1304, areál MV ČR, objekt 03.1 a 03.4, Praha 5 Zbraslav</t>
  </si>
  <si>
    <t>Na Baních 1304, areál MV ČR, objekt 03.1 a 03.4, Praha 5 Zbraslav</t>
  </si>
  <si>
    <t>ČR - MINISTERSTVO VNITRA</t>
  </si>
  <si>
    <t>ARI atelier s.r.o.</t>
  </si>
  <si>
    <t>12.2012</t>
  </si>
  <si>
    <t>801 61</t>
  </si>
  <si>
    <t>CS:</t>
  </si>
  <si>
    <t>ÚRS</t>
  </si>
  <si>
    <t>SOUPIS PRACÍ</t>
  </si>
  <si>
    <t>Odvoz suti a vybouraných hmot na skládku do 1 km</t>
  </si>
  <si>
    <t>Odvoz suti a vybouraných hmot na skládku ZKD 1 km přes 1 km (+19km)</t>
  </si>
  <si>
    <t>Poplatek za uložení stavebního směsného odpadu na skládce (skládkovné)</t>
  </si>
  <si>
    <t>Vodorovné konstrukce</t>
  </si>
  <si>
    <t>Betonový stupeň v 150mm, vyztužený KARI sítí, osazený na VSŽ plech - dod+mont vč všech systémových detailů</t>
  </si>
  <si>
    <t>Oprava vnitřních omítek vápenných hladkých stropů ŽB rovných v rozsahu do 50 %</t>
  </si>
  <si>
    <t>Oprava vnitřních omítek hladkých stěn MV v rozsahu do 50 %</t>
  </si>
  <si>
    <t>Zábradlí nerez u turniketů - dod+mont vč všech systémových detailů a povrch úpravy - podrobný popis - viz Tabulka výrobků - ozn Z03</t>
  </si>
  <si>
    <t>Zábradlí nerez u turniketů - dod+mont vč všech systémových detailů a povrch úpravy - podrobný popis - viz Tabulka výrobků - ozn Z04</t>
  </si>
  <si>
    <t>Žaluzie hliníková eloxovaná exterierová pro okno 2160/1200, el ovládání - dod+mont vč všech systémových detailů - podrobný popis - viz Tabulka výrobků - ozn Z05</t>
  </si>
  <si>
    <t>Montáž podlah keramických lepených flexibilním lepidlem - venk stupeň</t>
  </si>
  <si>
    <t>dlaždice keramické mrazuvzdorné</t>
  </si>
  <si>
    <t>Nátěry podlah betonových jednonásobné - uzavírací</t>
  </si>
  <si>
    <t>požární stěnový uzávěr 300x215 se servopohonem na 24V s termostatickým aktivačním zařízením</t>
  </si>
  <si>
    <t>požární stěnový uzávěr 300x315 se servopohonam na 24V, s termostatickým aktivačním zařízením</t>
  </si>
  <si>
    <t>18.a</t>
  </si>
  <si>
    <t xml:space="preserve"> POŽÁRNÍ  IZOLACE</t>
  </si>
  <si>
    <t>18a.1</t>
  </si>
  <si>
    <t>požární izolace pro stupeň požární bezpečnosti požárního úseku II.SPB - 1.PP přívodní potrubí do strojovny a VZT potrubí v anglickém dvoru pro zařízení č.1, přívodní potrubí 1.NP, č.m. 103 pro zařízení č.2</t>
  </si>
  <si>
    <t>POŽÁRNÍ IZOLACE CELKEM</t>
  </si>
  <si>
    <t>Dieselagregát s automatiským startem, Stand-by power 500 kVA / 400 kW s odhlučněnou kapotou a venkovním provedení s dvojpláštěm a vestavěnou nádrží na minimální dobu provozu 8 hodin s ochrana proti úkapu při doplňování paliva ocelovou vanou pod celým agregátem. Rádiové rušení-soulad s EN61000-6 , Telefon rušení - TIF &lt;50, THF &lt;2% .Kompletní systém navržený a postavený na ISO9001 - certifikované zařízení</t>
  </si>
  <si>
    <t>04.2013</t>
  </si>
  <si>
    <t>DZS</t>
  </si>
</sst>
</file>

<file path=xl/styles.xml><?xml version="1.0" encoding="utf-8"?>
<styleSheet xmlns="http://schemas.openxmlformats.org/spreadsheetml/2006/main">
  <numFmts count="1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#,##0.000;\-#,##0.000"/>
    <numFmt numFmtId="167" formatCode="#,##0.00;\-#,##0.00"/>
    <numFmt numFmtId="168" formatCode="#,##0.00000;\-#,##0.00000"/>
    <numFmt numFmtId="169" formatCode="#,##0;\-#,##0"/>
    <numFmt numFmtId="170" formatCode="0.000"/>
    <numFmt numFmtId="171" formatCode="#,##0.00\ "/>
    <numFmt numFmtId="172" formatCode="#,##0\ "/>
    <numFmt numFmtId="173" formatCode="_ * #,##0_ ;_ * \-#,##0_ ;_ * \-_ ;_ @_ "/>
    <numFmt numFmtId="174" formatCode="_ * #,##0.00_ ;_ * \-#,##0.00_ ;_ * \-??_ ;_ @_ "/>
    <numFmt numFmtId="175" formatCode="#,##0.000"/>
    <numFmt numFmtId="176" formatCode="_ &quot;Fr. &quot;* #,##0_ ;_ &quot;Fr. &quot;* \-#,##0_ ;_ &quot;Fr. &quot;* \-_ ;_ @_ "/>
    <numFmt numFmtId="177" formatCode="_ &quot;Fr. &quot;* #,##0.00_ ;_ &quot;Fr. &quot;* \-#,##0.00_ ;_ &quot;Fr. &quot;* \-??_ ;_ @_ "/>
    <numFmt numFmtId="178" formatCode="#,##0\ &quot;Kč&quot;"/>
    <numFmt numFmtId="179" formatCode="#,##0.00000"/>
    <numFmt numFmtId="180" formatCode="#,##0\ _K_č"/>
  </numFmts>
  <fonts count="76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8"/>
      <name val="MS Sans Serif"/>
      <family val="2"/>
      <charset val="238"/>
    </font>
    <font>
      <sz val="10"/>
      <color rgb="FFC00000"/>
      <name val="Arial CE"/>
      <family val="2"/>
      <charset val="238"/>
    </font>
    <font>
      <sz val="10"/>
      <color rgb="FFC00000"/>
      <name val="Arial"/>
      <family val="2"/>
      <charset val="238"/>
    </font>
    <font>
      <b/>
      <sz val="24"/>
      <name val="Tahoma"/>
      <family val="2"/>
      <charset val="238"/>
    </font>
    <font>
      <sz val="12"/>
      <name val="Arial CE"/>
      <family val="2"/>
      <charset val="238"/>
    </font>
    <font>
      <sz val="8"/>
      <name val="MS Sans Serif"/>
      <family val="2"/>
      <charset val="238"/>
    </font>
    <font>
      <sz val="9"/>
      <name val="Arial CE"/>
      <family val="2"/>
      <charset val="238"/>
    </font>
    <font>
      <sz val="14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2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rgb="FFC00000"/>
      <name val="Arial CE"/>
      <family val="2"/>
      <charset val="238"/>
    </font>
    <font>
      <b/>
      <sz val="10"/>
      <name val="Arial CE"/>
      <charset val="238"/>
    </font>
    <font>
      <b/>
      <i/>
      <sz val="14"/>
      <name val="Arial CE"/>
      <family val="2"/>
      <charset val="238"/>
    </font>
    <font>
      <b/>
      <sz val="8"/>
      <name val="Arial Black"/>
      <family val="2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Symbol"/>
      <family val="1"/>
      <charset val="2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charset val="238"/>
    </font>
    <font>
      <i/>
      <sz val="11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Alignment="0">
      <alignment vertical="top" wrapText="1"/>
      <protection locked="0"/>
    </xf>
    <xf numFmtId="0" fontId="25" fillId="0" borderId="0" applyAlignment="0">
      <alignment vertical="top" wrapText="1"/>
      <protection locked="0"/>
    </xf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71" fontId="1" fillId="30" borderId="40">
      <alignment horizontal="right"/>
      <protection hidden="1"/>
    </xf>
    <xf numFmtId="172" fontId="1" fillId="0" borderId="40">
      <protection hidden="1"/>
    </xf>
    <xf numFmtId="0" fontId="21" fillId="30" borderId="40">
      <alignment horizontal="center"/>
    </xf>
    <xf numFmtId="4" fontId="21" fillId="0" borderId="0" applyBorder="0" applyProtection="0">
      <protection locked="0"/>
    </xf>
    <xf numFmtId="3" fontId="20" fillId="0" borderId="13" applyFill="0" applyBorder="0">
      <alignment vertical="center"/>
    </xf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0" fontId="22" fillId="0" borderId="0"/>
    <xf numFmtId="0" fontId="28" fillId="0" borderId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9" fillId="0" borderId="0" applyBorder="0"/>
    <xf numFmtId="0" fontId="30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" fillId="0" borderId="0"/>
    <xf numFmtId="0" fontId="30" fillId="0" borderId="0" applyAlignment="0">
      <alignment vertical="top" wrapText="1"/>
      <protection locked="0"/>
    </xf>
    <xf numFmtId="0" fontId="1" fillId="0" borderId="0"/>
    <xf numFmtId="0" fontId="31" fillId="0" borderId="41" applyBorder="0">
      <alignment horizontal="left" vertical="center"/>
    </xf>
    <xf numFmtId="0" fontId="32" fillId="0" borderId="0"/>
    <xf numFmtId="0" fontId="21" fillId="0" borderId="12" applyProtection="0">
      <alignment horizontal="center"/>
    </xf>
    <xf numFmtId="0" fontId="21" fillId="0" borderId="0" applyProtection="0"/>
    <xf numFmtId="4" fontId="21" fillId="0" borderId="10" applyProtection="0"/>
    <xf numFmtId="175" fontId="21" fillId="0" borderId="10"/>
    <xf numFmtId="0" fontId="1" fillId="0" borderId="0"/>
    <xf numFmtId="0" fontId="20" fillId="32" borderId="0">
      <alignment horizontal="left"/>
    </xf>
    <xf numFmtId="0" fontId="23" fillId="32" borderId="0"/>
    <xf numFmtId="49" fontId="20" fillId="0" borderId="41" applyNumberFormat="0" applyBorder="0">
      <alignment horizontal="left" vertical="center"/>
    </xf>
    <xf numFmtId="0" fontId="20" fillId="0" borderId="0"/>
    <xf numFmtId="165" fontId="2" fillId="0" borderId="42">
      <alignment horizontal="right" vertical="center"/>
    </xf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64" fillId="0" borderId="81">
      <alignment horizontal="center"/>
      <protection hidden="1"/>
    </xf>
    <xf numFmtId="171" fontId="1" fillId="36" borderId="40">
      <alignment horizontal="right"/>
      <protection locked="0"/>
    </xf>
    <xf numFmtId="172" fontId="1" fillId="36" borderId="40">
      <protection locked="0"/>
    </xf>
    <xf numFmtId="1" fontId="1" fillId="36" borderId="40">
      <alignment horizontal="center"/>
      <protection locked="0"/>
    </xf>
    <xf numFmtId="0" fontId="25" fillId="0" borderId="0" applyAlignment="0">
      <alignment vertical="top" wrapText="1"/>
      <protection locked="0"/>
    </xf>
    <xf numFmtId="9" fontId="31" fillId="0" borderId="0" applyFont="0" applyFill="0" applyBorder="0" applyAlignment="0" applyProtection="0"/>
    <xf numFmtId="0" fontId="65" fillId="0" borderId="0"/>
    <xf numFmtId="2" fontId="68" fillId="0" borderId="0"/>
    <xf numFmtId="0" fontId="1" fillId="0" borderId="0"/>
  </cellStyleXfs>
  <cellXfs count="778">
    <xf numFmtId="0" fontId="0" fillId="0" borderId="0" xfId="0"/>
    <xf numFmtId="0" fontId="27" fillId="0" borderId="0" xfId="43" applyFont="1" applyAlignment="1" applyProtection="1">
      <alignment horizontal="left" vertical="center" wrapText="1"/>
    </xf>
    <xf numFmtId="0" fontId="26" fillId="18" borderId="0" xfId="43" applyFont="1" applyFill="1" applyAlignment="1" applyProtection="1">
      <alignment horizontal="left" vertical="center" wrapText="1"/>
    </xf>
    <xf numFmtId="0" fontId="27" fillId="18" borderId="0" xfId="43" applyFont="1" applyFill="1" applyAlignment="1" applyProtection="1">
      <alignment horizontal="left" vertical="center" wrapText="1"/>
    </xf>
    <xf numFmtId="0" fontId="27" fillId="18" borderId="26" xfId="43" applyFont="1" applyFill="1" applyBorder="1" applyAlignment="1" applyProtection="1">
      <alignment horizontal="left" vertical="center" wrapText="1"/>
    </xf>
    <xf numFmtId="0" fontId="40" fillId="29" borderId="0" xfId="0" applyFont="1" applyFill="1" applyAlignment="1" applyProtection="1">
      <alignment horizontal="left" vertical="center" wrapText="1"/>
    </xf>
    <xf numFmtId="0" fontId="40" fillId="25" borderId="0" xfId="0" applyFont="1" applyFill="1" applyAlignment="1" applyProtection="1">
      <alignment horizontal="left" vertical="center" wrapText="1"/>
    </xf>
    <xf numFmtId="166" fontId="40" fillId="25" borderId="0" xfId="0" applyNumberFormat="1" applyFont="1" applyFill="1" applyAlignment="1" applyProtection="1">
      <alignment horizontal="right" vertical="center" wrapText="1"/>
    </xf>
    <xf numFmtId="0" fontId="27" fillId="0" borderId="0" xfId="0" applyFont="1" applyAlignment="1" applyProtection="1">
      <alignment horizontal="left" vertical="center" wrapText="1"/>
    </xf>
    <xf numFmtId="166" fontId="27" fillId="0" borderId="0" xfId="0" applyNumberFormat="1" applyFont="1" applyAlignment="1" applyProtection="1">
      <alignment horizontal="right" vertical="center" wrapText="1"/>
    </xf>
    <xf numFmtId="168" fontId="27" fillId="0" borderId="0" xfId="0" applyNumberFormat="1" applyFont="1" applyAlignment="1" applyProtection="1">
      <alignment horizontal="right" vertical="center" wrapText="1"/>
    </xf>
    <xf numFmtId="169" fontId="27" fillId="0" borderId="0" xfId="0" applyNumberFormat="1" applyFont="1" applyAlignment="1" applyProtection="1">
      <alignment horizontal="right" vertical="center" wrapText="1"/>
    </xf>
    <xf numFmtId="166" fontId="40" fillId="29" borderId="0" xfId="0" applyNumberFormat="1" applyFont="1" applyFill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0" fontId="44" fillId="0" borderId="0" xfId="0" applyFont="1" applyAlignment="1" applyProtection="1">
      <alignment horizontal="left" vertical="center" wrapText="1"/>
    </xf>
    <xf numFmtId="0" fontId="40" fillId="29" borderId="0" xfId="0" applyFont="1" applyFill="1" applyBorder="1" applyAlignment="1" applyProtection="1">
      <alignment horizontal="left" vertical="center" wrapText="1"/>
    </xf>
    <xf numFmtId="166" fontId="40" fillId="29" borderId="0" xfId="0" applyNumberFormat="1" applyFont="1" applyFill="1" applyBorder="1" applyAlignment="1" applyProtection="1">
      <alignment horizontal="right" vertical="center" wrapText="1"/>
    </xf>
    <xf numFmtId="168" fontId="27" fillId="25" borderId="0" xfId="0" applyNumberFormat="1" applyFont="1" applyFill="1" applyAlignment="1" applyProtection="1">
      <alignment horizontal="right" vertical="center" wrapText="1"/>
    </xf>
    <xf numFmtId="166" fontId="27" fillId="25" borderId="0" xfId="0" applyNumberFormat="1" applyFont="1" applyFill="1" applyAlignment="1" applyProtection="1">
      <alignment horizontal="right" vertical="center" wrapText="1"/>
    </xf>
    <xf numFmtId="169" fontId="27" fillId="25" borderId="0" xfId="0" applyNumberFormat="1" applyFont="1" applyFill="1" applyAlignment="1" applyProtection="1">
      <alignment horizontal="right" vertical="center" wrapText="1"/>
    </xf>
    <xf numFmtId="0" fontId="27" fillId="25" borderId="0" xfId="0" applyFont="1" applyFill="1" applyAlignment="1" applyProtection="1">
      <alignment horizontal="left" vertical="center" wrapText="1"/>
    </xf>
    <xf numFmtId="0" fontId="27" fillId="25" borderId="0" xfId="43" applyFont="1" applyFill="1" applyAlignment="1" applyProtection="1">
      <alignment horizontal="left" vertical="center" wrapText="1"/>
    </xf>
    <xf numFmtId="168" fontId="27" fillId="33" borderId="0" xfId="0" applyNumberFormat="1" applyFont="1" applyFill="1" applyAlignment="1" applyProtection="1">
      <alignment horizontal="right" vertical="center" wrapText="1"/>
    </xf>
    <xf numFmtId="166" fontId="27" fillId="33" borderId="0" xfId="0" applyNumberFormat="1" applyFont="1" applyFill="1" applyAlignment="1" applyProtection="1">
      <alignment horizontal="right" vertical="center" wrapText="1"/>
    </xf>
    <xf numFmtId="169" fontId="27" fillId="33" borderId="0" xfId="0" applyNumberFormat="1" applyFont="1" applyFill="1" applyAlignment="1" applyProtection="1">
      <alignment horizontal="right" vertical="center" wrapText="1"/>
    </xf>
    <xf numFmtId="0" fontId="27" fillId="33" borderId="0" xfId="0" applyFont="1" applyFill="1" applyAlignment="1" applyProtection="1">
      <alignment horizontal="left" vertical="center" wrapText="1"/>
    </xf>
    <xf numFmtId="168" fontId="27" fillId="0" borderId="0" xfId="0" applyNumberFormat="1" applyFont="1" applyFill="1" applyAlignment="1" applyProtection="1">
      <alignment horizontal="right" vertical="center" wrapText="1"/>
    </xf>
    <xf numFmtId="166" fontId="27" fillId="0" borderId="0" xfId="0" applyNumberFormat="1" applyFont="1" applyFill="1" applyAlignment="1" applyProtection="1">
      <alignment horizontal="right" vertical="center" wrapText="1"/>
    </xf>
    <xf numFmtId="169" fontId="27" fillId="0" borderId="0" xfId="0" applyNumberFormat="1" applyFont="1" applyFill="1" applyAlignment="1" applyProtection="1">
      <alignment horizontal="right" vertical="center" wrapText="1"/>
    </xf>
    <xf numFmtId="0" fontId="27" fillId="0" borderId="0" xfId="0" applyFont="1" applyFill="1" applyAlignment="1" applyProtection="1">
      <alignment horizontal="left" vertical="center" wrapText="1"/>
    </xf>
    <xf numFmtId="166" fontId="45" fillId="0" borderId="0" xfId="0" applyNumberFormat="1" applyFont="1" applyAlignment="1" applyProtection="1">
      <alignment horizontal="right" vertical="center" wrapText="1"/>
    </xf>
    <xf numFmtId="0" fontId="0" fillId="30" borderId="30" xfId="0" applyFont="1" applyFill="1" applyBorder="1"/>
    <xf numFmtId="0" fontId="0" fillId="30" borderId="31" xfId="0" applyFont="1" applyFill="1" applyBorder="1"/>
    <xf numFmtId="0" fontId="39" fillId="30" borderId="31" xfId="0" applyFont="1" applyFill="1" applyBorder="1"/>
    <xf numFmtId="0" fontId="0" fillId="30" borderId="32" xfId="0" applyFont="1" applyFill="1" applyBorder="1"/>
    <xf numFmtId="0" fontId="0" fillId="31" borderId="0" xfId="0" applyFont="1" applyFill="1"/>
    <xf numFmtId="0" fontId="0" fillId="0" borderId="0" xfId="0" applyFont="1"/>
    <xf numFmtId="0" fontId="0" fillId="30" borderId="33" xfId="0" applyFont="1" applyFill="1" applyBorder="1"/>
    <xf numFmtId="0" fontId="0" fillId="30" borderId="0" xfId="0" applyFont="1" applyFill="1" applyBorder="1"/>
    <xf numFmtId="0" fontId="0" fillId="30" borderId="34" xfId="0" applyFont="1" applyFill="1" applyBorder="1"/>
    <xf numFmtId="0" fontId="0" fillId="30" borderId="35" xfId="0" applyFont="1" applyFill="1" applyBorder="1"/>
    <xf numFmtId="0" fontId="0" fillId="30" borderId="36" xfId="0" applyFont="1" applyFill="1" applyBorder="1"/>
    <xf numFmtId="0" fontId="0" fillId="30" borderId="37" xfId="0" applyFont="1" applyFill="1" applyBorder="1"/>
    <xf numFmtId="0" fontId="20" fillId="30" borderId="0" xfId="0" applyFont="1" applyFill="1" applyBorder="1"/>
    <xf numFmtId="49" fontId="0" fillId="30" borderId="0" xfId="0" applyNumberFormat="1" applyFont="1" applyFill="1" applyBorder="1"/>
    <xf numFmtId="0" fontId="0" fillId="30" borderId="0" xfId="0" applyFont="1" applyFill="1"/>
    <xf numFmtId="0" fontId="20" fillId="30" borderId="0" xfId="0" applyFont="1" applyFill="1" applyBorder="1" applyAlignment="1">
      <alignment vertical="center"/>
    </xf>
    <xf numFmtId="170" fontId="0" fillId="30" borderId="0" xfId="0" applyNumberFormat="1" applyFont="1" applyFill="1" applyBorder="1"/>
    <xf numFmtId="0" fontId="0" fillId="30" borderId="0" xfId="0" applyFont="1" applyFill="1" applyBorder="1" applyAlignment="1">
      <alignment horizontal="justify" vertical="center"/>
    </xf>
    <xf numFmtId="0" fontId="0" fillId="30" borderId="38" xfId="0" applyFont="1" applyFill="1" applyBorder="1"/>
    <xf numFmtId="0" fontId="0" fillId="30" borderId="18" xfId="0" applyFont="1" applyFill="1" applyBorder="1"/>
    <xf numFmtId="0" fontId="0" fillId="30" borderId="39" xfId="0" applyFont="1" applyFill="1" applyBorder="1"/>
    <xf numFmtId="49" fontId="20" fillId="0" borderId="0" xfId="0" applyNumberFormat="1" applyFont="1" applyFill="1" applyBorder="1" applyAlignment="1">
      <alignment vertical="top"/>
    </xf>
    <xf numFmtId="49" fontId="0" fillId="30" borderId="0" xfId="0" applyNumberFormat="1" applyFont="1" applyFill="1" applyBorder="1" applyAlignment="1">
      <alignment vertical="top"/>
    </xf>
    <xf numFmtId="0" fontId="0" fillId="31" borderId="0" xfId="0" applyFont="1" applyFill="1" applyBorder="1"/>
    <xf numFmtId="0" fontId="0" fillId="30" borderId="43" xfId="0" applyFont="1" applyFill="1" applyBorder="1"/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left"/>
    </xf>
    <xf numFmtId="0" fontId="0" fillId="30" borderId="10" xfId="0" applyFont="1" applyFill="1" applyBorder="1"/>
    <xf numFmtId="0" fontId="20" fillId="30" borderId="46" xfId="0" applyFont="1" applyFill="1" applyBorder="1" applyAlignment="1">
      <alignment horizontal="center"/>
    </xf>
    <xf numFmtId="0" fontId="0" fillId="30" borderId="48" xfId="0" applyFont="1" applyFill="1" applyBorder="1"/>
    <xf numFmtId="0" fontId="0" fillId="30" borderId="49" xfId="0" applyFont="1" applyFill="1" applyBorder="1"/>
    <xf numFmtId="0" fontId="0" fillId="30" borderId="25" xfId="0" applyFont="1" applyFill="1" applyBorder="1"/>
    <xf numFmtId="4" fontId="0" fillId="30" borderId="34" xfId="0" applyNumberFormat="1" applyFont="1" applyFill="1" applyBorder="1"/>
    <xf numFmtId="0" fontId="0" fillId="30" borderId="14" xfId="0" applyFont="1" applyFill="1" applyBorder="1"/>
    <xf numFmtId="0" fontId="0" fillId="30" borderId="15" xfId="0" applyFont="1" applyFill="1" applyBorder="1"/>
    <xf numFmtId="0" fontId="0" fillId="30" borderId="54" xfId="0" applyFont="1" applyFill="1" applyBorder="1"/>
    <xf numFmtId="0" fontId="48" fillId="30" borderId="36" xfId="0" applyFont="1" applyFill="1" applyBorder="1" applyAlignment="1">
      <alignment horizontal="right"/>
    </xf>
    <xf numFmtId="0" fontId="49" fillId="30" borderId="18" xfId="0" applyFont="1" applyFill="1" applyBorder="1"/>
    <xf numFmtId="0" fontId="49" fillId="30" borderId="39" xfId="0" applyFont="1" applyFill="1" applyBorder="1"/>
    <xf numFmtId="0" fontId="22" fillId="0" borderId="0" xfId="0" applyFont="1" applyAlignment="1">
      <alignment vertical="center"/>
    </xf>
    <xf numFmtId="0" fontId="20" fillId="24" borderId="62" xfId="0" applyFont="1" applyFill="1" applyBorder="1" applyAlignment="1">
      <alignment vertical="center"/>
    </xf>
    <xf numFmtId="0" fontId="20" fillId="24" borderId="6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/>
    </xf>
    <xf numFmtId="4" fontId="20" fillId="24" borderId="36" xfId="0" applyNumberFormat="1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24" borderId="45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8" fillId="0" borderId="0" xfId="43" applyFont="1" applyAlignment="1" applyProtection="1">
      <alignment horizontal="left" vertical="center"/>
    </xf>
    <xf numFmtId="0" fontId="38" fillId="25" borderId="0" xfId="43" applyFont="1" applyFill="1" applyAlignment="1" applyProtection="1">
      <alignment horizontal="left" vertical="center"/>
    </xf>
    <xf numFmtId="0" fontId="21" fillId="27" borderId="28" xfId="43" applyFont="1" applyFill="1" applyBorder="1" applyAlignment="1" applyProtection="1">
      <alignment horizontal="center" vertical="center" wrapText="1"/>
    </xf>
    <xf numFmtId="0" fontId="21" fillId="27" borderId="29" xfId="43" applyFont="1" applyFill="1" applyBorder="1" applyAlignment="1" applyProtection="1">
      <alignment horizontal="center" vertical="center" wrapText="1"/>
    </xf>
    <xf numFmtId="0" fontId="21" fillId="27" borderId="21" xfId="43" applyFont="1" applyFill="1" applyBorder="1" applyAlignment="1" applyProtection="1">
      <alignment horizontal="center" vertical="center" wrapText="1"/>
    </xf>
    <xf numFmtId="0" fontId="21" fillId="27" borderId="20" xfId="43" applyFont="1" applyFill="1" applyBorder="1" applyAlignment="1" applyProtection="1">
      <alignment horizontal="center" vertical="center" wrapText="1"/>
    </xf>
    <xf numFmtId="0" fontId="1" fillId="0" borderId="0" xfId="43" applyFont="1" applyAlignment="1" applyProtection="1">
      <alignment horizontal="left" vertical="center"/>
    </xf>
    <xf numFmtId="0" fontId="1" fillId="18" borderId="22" xfId="43" applyFont="1" applyFill="1" applyBorder="1" applyAlignment="1" applyProtection="1">
      <alignment horizontal="left" vertical="center"/>
    </xf>
    <xf numFmtId="0" fontId="1" fillId="18" borderId="23" xfId="43" applyFont="1" applyFill="1" applyBorder="1" applyAlignment="1" applyProtection="1">
      <alignment horizontal="left" vertical="center"/>
    </xf>
    <xf numFmtId="0" fontId="1" fillId="18" borderId="24" xfId="43" applyFont="1" applyFill="1" applyBorder="1" applyAlignment="1" applyProtection="1">
      <alignment horizontal="left" vertical="center"/>
    </xf>
    <xf numFmtId="0" fontId="2" fillId="25" borderId="17" xfId="43" applyFont="1" applyFill="1" applyBorder="1" applyAlignment="1" applyProtection="1">
      <alignment horizontal="center" vertical="center"/>
    </xf>
    <xf numFmtId="0" fontId="2" fillId="25" borderId="17" xfId="43" applyFont="1" applyFill="1" applyBorder="1" applyAlignment="1" applyProtection="1">
      <alignment horizontal="left" vertical="center"/>
    </xf>
    <xf numFmtId="166" fontId="1" fillId="0" borderId="0" xfId="43" applyNumberFormat="1" applyFont="1" applyAlignment="1" applyProtection="1">
      <alignment horizontal="right" vertical="center"/>
    </xf>
    <xf numFmtId="0" fontId="1" fillId="0" borderId="0" xfId="43" applyFont="1" applyAlignment="1" applyProtection="1">
      <alignment horizontal="center" vertical="center"/>
    </xf>
    <xf numFmtId="166" fontId="52" fillId="0" borderId="0" xfId="44" applyNumberFormat="1" applyFont="1" applyAlignment="1" applyProtection="1">
      <alignment horizontal="right" vertical="center"/>
    </xf>
    <xf numFmtId="0" fontId="52" fillId="0" borderId="0" xfId="44" applyFont="1" applyAlignment="1" applyProtection="1">
      <alignment horizontal="left" vertical="center"/>
    </xf>
    <xf numFmtId="0" fontId="20" fillId="0" borderId="0" xfId="44" applyFont="1" applyAlignment="1" applyProtection="1">
      <alignment horizontal="left" vertical="center"/>
    </xf>
    <xf numFmtId="0" fontId="2" fillId="25" borderId="15" xfId="43" applyFont="1" applyFill="1" applyBorder="1" applyAlignment="1" applyProtection="1">
      <alignment horizontal="center" vertical="center"/>
    </xf>
    <xf numFmtId="0" fontId="2" fillId="25" borderId="15" xfId="43" applyFont="1" applyFill="1" applyBorder="1" applyAlignment="1" applyProtection="1">
      <alignment horizontal="left" vertical="center"/>
    </xf>
    <xf numFmtId="0" fontId="2" fillId="0" borderId="0" xfId="43" applyFont="1" applyAlignment="1" applyProtection="1">
      <alignment horizontal="center" vertical="center"/>
    </xf>
    <xf numFmtId="0" fontId="2" fillId="0" borderId="0" xfId="43" applyFont="1" applyAlignment="1" applyProtection="1">
      <alignment horizontal="left" vertical="center"/>
    </xf>
    <xf numFmtId="0" fontId="1" fillId="0" borderId="18" xfId="43" applyFont="1" applyBorder="1" applyAlignment="1" applyProtection="1">
      <alignment horizontal="center" vertical="center"/>
    </xf>
    <xf numFmtId="0" fontId="1" fillId="0" borderId="18" xfId="43" applyFont="1" applyBorder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 wrapText="1"/>
    </xf>
    <xf numFmtId="0" fontId="21" fillId="27" borderId="19" xfId="43" applyFont="1" applyFill="1" applyBorder="1" applyAlignment="1" applyProtection="1">
      <alignment horizontal="center" vertical="center" wrapText="1"/>
    </xf>
    <xf numFmtId="0" fontId="1" fillId="27" borderId="21" xfId="43" applyFont="1" applyFill="1" applyBorder="1" applyAlignment="1" applyProtection="1">
      <alignment horizontal="center" vertical="center" wrapText="1"/>
    </xf>
    <xf numFmtId="0" fontId="1" fillId="27" borderId="20" xfId="43" applyFont="1" applyFill="1" applyBorder="1" applyAlignment="1" applyProtection="1">
      <alignment horizontal="center" vertical="center" wrapText="1"/>
    </xf>
    <xf numFmtId="0" fontId="1" fillId="0" borderId="0" xfId="43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167" fontId="1" fillId="0" borderId="0" xfId="0" applyNumberFormat="1" applyFont="1" applyAlignment="1" applyProtection="1">
      <alignment horizontal="right" vertical="center" wrapText="1"/>
    </xf>
    <xf numFmtId="0" fontId="44" fillId="0" borderId="0" xfId="0" applyFont="1" applyAlignment="1" applyProtection="1">
      <alignment horizontal="center" vertical="center" wrapText="1"/>
    </xf>
    <xf numFmtId="167" fontId="44" fillId="0" borderId="0" xfId="0" applyNumberFormat="1" applyFont="1" applyAlignment="1" applyProtection="1">
      <alignment horizontal="right" vertical="center" wrapText="1"/>
    </xf>
    <xf numFmtId="0" fontId="43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</xf>
    <xf numFmtId="4" fontId="26" fillId="18" borderId="0" xfId="43" applyNumberFormat="1" applyFont="1" applyFill="1" applyAlignment="1" applyProtection="1">
      <alignment horizontal="left" vertical="center" wrapText="1"/>
    </xf>
    <xf numFmtId="4" fontId="27" fillId="0" borderId="0" xfId="43" applyNumberFormat="1" applyFont="1" applyAlignment="1" applyProtection="1">
      <alignment horizontal="left" vertical="center" wrapText="1"/>
    </xf>
    <xf numFmtId="164" fontId="26" fillId="18" borderId="0" xfId="43" applyNumberFormat="1" applyFont="1" applyFill="1" applyAlignment="1" applyProtection="1">
      <alignment horizontal="left" vertical="center" wrapText="1"/>
    </xf>
    <xf numFmtId="164" fontId="27" fillId="0" borderId="0" xfId="43" applyNumberFormat="1" applyFont="1" applyAlignment="1" applyProtection="1">
      <alignment horizontal="left" vertical="center" wrapText="1"/>
    </xf>
    <xf numFmtId="4" fontId="21" fillId="27" borderId="29" xfId="43" applyNumberFormat="1" applyFont="1" applyFill="1" applyBorder="1" applyAlignment="1" applyProtection="1">
      <alignment horizontal="center" vertical="center" wrapText="1"/>
    </xf>
    <xf numFmtId="164" fontId="21" fillId="27" borderId="29" xfId="43" applyNumberFormat="1" applyFont="1" applyFill="1" applyBorder="1" applyAlignment="1" applyProtection="1">
      <alignment horizontal="center" vertical="center" wrapText="1"/>
    </xf>
    <xf numFmtId="0" fontId="40" fillId="25" borderId="27" xfId="0" applyFont="1" applyFill="1" applyBorder="1" applyAlignment="1" applyProtection="1">
      <alignment horizontal="left" vertical="center" wrapText="1"/>
    </xf>
    <xf numFmtId="166" fontId="40" fillId="25" borderId="27" xfId="0" applyNumberFormat="1" applyFont="1" applyFill="1" applyBorder="1" applyAlignment="1" applyProtection="1">
      <alignment horizontal="right" vertical="center" wrapText="1"/>
    </xf>
    <xf numFmtId="0" fontId="40" fillId="35" borderId="0" xfId="0" applyFont="1" applyFill="1" applyBorder="1" applyAlignment="1" applyProtection="1">
      <alignment horizontal="left" vertical="center" wrapText="1"/>
    </xf>
    <xf numFmtId="166" fontId="40" fillId="35" borderId="0" xfId="0" applyNumberFormat="1" applyFont="1" applyFill="1" applyBorder="1" applyAlignment="1" applyProtection="1">
      <alignment horizontal="right" vertical="center" wrapText="1"/>
    </xf>
    <xf numFmtId="0" fontId="40" fillId="35" borderId="0" xfId="0" applyFont="1" applyFill="1" applyAlignment="1" applyProtection="1">
      <alignment horizontal="left" vertical="center" wrapText="1"/>
    </xf>
    <xf numFmtId="168" fontId="27" fillId="35" borderId="0" xfId="0" applyNumberFormat="1" applyFont="1" applyFill="1" applyAlignment="1" applyProtection="1">
      <alignment horizontal="right" vertical="center" wrapText="1"/>
    </xf>
    <xf numFmtId="166" fontId="27" fillId="35" borderId="0" xfId="0" applyNumberFormat="1" applyFont="1" applyFill="1" applyAlignment="1" applyProtection="1">
      <alignment horizontal="right" vertical="center" wrapText="1"/>
    </xf>
    <xf numFmtId="169" fontId="27" fillId="35" borderId="0" xfId="0" applyNumberFormat="1" applyFont="1" applyFill="1" applyAlignment="1" applyProtection="1">
      <alignment horizontal="right" vertical="center" wrapText="1"/>
    </xf>
    <xf numFmtId="0" fontId="27" fillId="35" borderId="0" xfId="0" applyFont="1" applyFill="1" applyAlignment="1" applyProtection="1">
      <alignment horizontal="left" vertical="center" wrapText="1"/>
    </xf>
    <xf numFmtId="166" fontId="40" fillId="35" borderId="0" xfId="0" applyNumberFormat="1" applyFont="1" applyFill="1" applyAlignment="1" applyProtection="1">
      <alignment horizontal="right" vertical="center" wrapText="1"/>
    </xf>
    <xf numFmtId="0" fontId="27" fillId="35" borderId="0" xfId="43" applyFont="1" applyFill="1" applyAlignment="1" applyProtection="1">
      <alignment horizontal="left" vertical="center" wrapText="1"/>
    </xf>
    <xf numFmtId="178" fontId="21" fillId="27" borderId="65" xfId="43" applyNumberFormat="1" applyFont="1" applyFill="1" applyBorder="1" applyAlignment="1" applyProtection="1">
      <alignment horizontal="center" vertical="center" wrapText="1"/>
    </xf>
    <xf numFmtId="178" fontId="1" fillId="18" borderId="23" xfId="43" applyNumberFormat="1" applyFont="1" applyFill="1" applyBorder="1" applyAlignment="1" applyProtection="1">
      <alignment horizontal="left" vertical="center"/>
    </xf>
    <xf numFmtId="178" fontId="1" fillId="0" borderId="0" xfId="43" applyNumberFormat="1" applyFont="1" applyAlignment="1" applyProtection="1">
      <alignment horizontal="right" vertical="center"/>
    </xf>
    <xf numFmtId="178" fontId="2" fillId="25" borderId="15" xfId="43" applyNumberFormat="1" applyFont="1" applyFill="1" applyBorder="1" applyAlignment="1" applyProtection="1">
      <alignment horizontal="right" vertical="center"/>
    </xf>
    <xf numFmtId="178" fontId="2" fillId="0" borderId="0" xfId="43" applyNumberFormat="1" applyFont="1" applyAlignment="1" applyProtection="1">
      <alignment horizontal="right" vertical="center"/>
    </xf>
    <xf numFmtId="178" fontId="2" fillId="25" borderId="17" xfId="43" applyNumberFormat="1" applyFont="1" applyFill="1" applyBorder="1" applyAlignment="1" applyProtection="1">
      <alignment horizontal="right" vertical="center"/>
    </xf>
    <xf numFmtId="178" fontId="1" fillId="0" borderId="18" xfId="43" applyNumberFormat="1" applyFont="1" applyBorder="1" applyAlignment="1" applyProtection="1">
      <alignment horizontal="right" vertical="center"/>
    </xf>
    <xf numFmtId="178" fontId="2" fillId="0" borderId="15" xfId="43" applyNumberFormat="1" applyFont="1" applyBorder="1" applyAlignment="1" applyProtection="1">
      <alignment horizontal="center" vertical="center"/>
    </xf>
    <xf numFmtId="178" fontId="38" fillId="26" borderId="15" xfId="43" applyNumberFormat="1" applyFont="1" applyFill="1" applyBorder="1" applyAlignment="1" applyProtection="1">
      <alignment horizontal="right" vertical="center"/>
    </xf>
    <xf numFmtId="178" fontId="1" fillId="0" borderId="0" xfId="43" applyNumberFormat="1" applyFont="1" applyAlignment="1" applyProtection="1">
      <alignment horizontal="lef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0" fillId="24" borderId="58" xfId="0" applyNumberFormat="1" applyFont="1" applyFill="1" applyBorder="1" applyAlignment="1">
      <alignment vertical="center"/>
    </xf>
    <xf numFmtId="178" fontId="0" fillId="30" borderId="15" xfId="0" applyNumberFormat="1" applyFont="1" applyFill="1" applyBorder="1"/>
    <xf numFmtId="178" fontId="0" fillId="30" borderId="55" xfId="0" applyNumberFormat="1" applyFont="1" applyFill="1" applyBorder="1"/>
    <xf numFmtId="178" fontId="0" fillId="30" borderId="17" xfId="0" applyNumberFormat="1" applyFont="1" applyFill="1" applyBorder="1"/>
    <xf numFmtId="178" fontId="0" fillId="30" borderId="56" xfId="0" applyNumberFormat="1" applyFont="1" applyFill="1" applyBorder="1"/>
    <xf numFmtId="178" fontId="0" fillId="30" borderId="33" xfId="0" applyNumberFormat="1" applyFont="1" applyFill="1" applyBorder="1"/>
    <xf numFmtId="3" fontId="0" fillId="30" borderId="33" xfId="0" applyNumberFormat="1" applyFont="1" applyFill="1" applyBorder="1" applyAlignment="1">
      <alignment horizontal="center"/>
    </xf>
    <xf numFmtId="178" fontId="0" fillId="30" borderId="33" xfId="0" applyNumberFormat="1" applyFont="1" applyFill="1" applyBorder="1" applyAlignment="1">
      <alignment horizontal="center"/>
    </xf>
    <xf numFmtId="178" fontId="51" fillId="30" borderId="33" xfId="0" applyNumberFormat="1" applyFont="1" applyFill="1" applyBorder="1"/>
    <xf numFmtId="178" fontId="0" fillId="30" borderId="0" xfId="0" applyNumberFormat="1" applyFont="1" applyFill="1" applyBorder="1"/>
    <xf numFmtId="178" fontId="0" fillId="30" borderId="34" xfId="0" applyNumberFormat="1" applyFont="1" applyFill="1" applyBorder="1"/>
    <xf numFmtId="178" fontId="0" fillId="30" borderId="35" xfId="0" applyNumberFormat="1" applyFont="1" applyFill="1" applyBorder="1"/>
    <xf numFmtId="178" fontId="0" fillId="30" borderId="36" xfId="0" applyNumberFormat="1" applyFont="1" applyFill="1" applyBorder="1"/>
    <xf numFmtId="178" fontId="0" fillId="30" borderId="37" xfId="0" applyNumberFormat="1" applyFont="1" applyFill="1" applyBorder="1"/>
    <xf numFmtId="178" fontId="0" fillId="30" borderId="32" xfId="0" applyNumberFormat="1" applyFont="1" applyFill="1" applyBorder="1"/>
    <xf numFmtId="178" fontId="0" fillId="30" borderId="57" xfId="0" applyNumberFormat="1" applyFont="1" applyFill="1" applyBorder="1"/>
    <xf numFmtId="0" fontId="20" fillId="26" borderId="0" xfId="0" applyFont="1" applyFill="1" applyBorder="1"/>
    <xf numFmtId="0" fontId="0" fillId="26" borderId="0" xfId="0" applyFont="1" applyFill="1"/>
    <xf numFmtId="0" fontId="0" fillId="26" borderId="0" xfId="0" applyFont="1" applyFill="1" applyBorder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167" fontId="1" fillId="0" borderId="0" xfId="0" applyNumberFormat="1" applyFont="1" applyAlignment="1" applyProtection="1">
      <alignment horizontal="right" vertical="center"/>
    </xf>
    <xf numFmtId="166" fontId="1" fillId="0" borderId="0" xfId="0" applyNumberFormat="1" applyFont="1" applyAlignment="1" applyProtection="1">
      <alignment horizontal="right" vertical="center" wrapText="1"/>
    </xf>
    <xf numFmtId="0" fontId="0" fillId="30" borderId="0" xfId="0" applyFont="1" applyFill="1" applyBorder="1" applyAlignment="1"/>
    <xf numFmtId="0" fontId="20" fillId="30" borderId="45" xfId="0" applyFont="1" applyFill="1" applyBorder="1" applyAlignment="1">
      <alignment horizontal="center"/>
    </xf>
    <xf numFmtId="0" fontId="2" fillId="0" borderId="15" xfId="43" applyFont="1" applyBorder="1" applyAlignment="1" applyProtection="1">
      <alignment horizontal="center" vertical="center"/>
    </xf>
    <xf numFmtId="0" fontId="41" fillId="0" borderId="27" xfId="0" applyFont="1" applyBorder="1" applyAlignment="1" applyProtection="1">
      <alignment horizontal="left" vertical="center"/>
    </xf>
    <xf numFmtId="167" fontId="41" fillId="0" borderId="27" xfId="0" applyNumberFormat="1" applyFont="1" applyBorder="1" applyAlignment="1" applyProtection="1">
      <alignment horizontal="right" vertical="center"/>
    </xf>
    <xf numFmtId="0" fontId="42" fillId="0" borderId="0" xfId="0" applyFont="1" applyAlignment="1" applyProtection="1">
      <alignment horizontal="left" vertical="center"/>
    </xf>
    <xf numFmtId="167" fontId="42" fillId="0" borderId="0" xfId="0" applyNumberFormat="1" applyFont="1" applyAlignment="1" applyProtection="1">
      <alignment horizontal="right" vertical="center"/>
    </xf>
    <xf numFmtId="166" fontId="1" fillId="0" borderId="0" xfId="0" applyNumberFormat="1" applyFont="1" applyAlignment="1" applyProtection="1">
      <alignment horizontal="right" vertical="center"/>
    </xf>
    <xf numFmtId="0" fontId="43" fillId="0" borderId="0" xfId="0" applyFont="1" applyAlignment="1" applyProtection="1">
      <alignment horizontal="left" vertical="center"/>
    </xf>
    <xf numFmtId="167" fontId="43" fillId="0" borderId="0" xfId="0" applyNumberFormat="1" applyFont="1" applyAlignment="1" applyProtection="1">
      <alignment horizontal="right" vertical="center"/>
    </xf>
    <xf numFmtId="0" fontId="41" fillId="0" borderId="27" xfId="0" applyFont="1" applyBorder="1" applyAlignment="1" applyProtection="1">
      <alignment horizontal="left" vertical="center" wrapText="1"/>
    </xf>
    <xf numFmtId="167" fontId="41" fillId="0" borderId="27" xfId="0" applyNumberFormat="1" applyFont="1" applyBorder="1" applyAlignment="1" applyProtection="1">
      <alignment horizontal="right" vertical="center" wrapText="1"/>
    </xf>
    <xf numFmtId="0" fontId="42" fillId="0" borderId="0" xfId="0" applyFont="1" applyAlignment="1" applyProtection="1">
      <alignment horizontal="left" vertical="center" wrapText="1"/>
    </xf>
    <xf numFmtId="167" fontId="42" fillId="0" borderId="0" xfId="0" applyNumberFormat="1" applyFont="1" applyAlignment="1" applyProtection="1">
      <alignment horizontal="right" vertical="center" wrapText="1"/>
    </xf>
    <xf numFmtId="166" fontId="44" fillId="0" borderId="0" xfId="0" applyNumberFormat="1" applyFont="1" applyAlignment="1" applyProtection="1">
      <alignment horizontal="right" vertical="center" wrapText="1"/>
    </xf>
    <xf numFmtId="167" fontId="43" fillId="0" borderId="0" xfId="0" applyNumberFormat="1" applyFont="1" applyAlignment="1" applyProtection="1">
      <alignment horizontal="right" vertical="center" wrapText="1"/>
    </xf>
    <xf numFmtId="167" fontId="41" fillId="0" borderId="0" xfId="0" applyNumberFormat="1" applyFont="1" applyAlignment="1" applyProtection="1">
      <alignment horizontal="right" vertical="center" wrapText="1"/>
    </xf>
    <xf numFmtId="167" fontId="41" fillId="0" borderId="0" xfId="0" applyNumberFormat="1" applyFont="1" applyBorder="1" applyAlignment="1" applyProtection="1">
      <alignment horizontal="right" vertical="center" wrapText="1"/>
    </xf>
    <xf numFmtId="0" fontId="40" fillId="25" borderId="0" xfId="0" applyFont="1" applyFill="1" applyBorder="1" applyAlignment="1" applyProtection="1">
      <alignment horizontal="left" vertical="center" wrapText="1"/>
    </xf>
    <xf numFmtId="166" fontId="40" fillId="25" borderId="0" xfId="0" applyNumberFormat="1" applyFont="1" applyFill="1" applyBorder="1" applyAlignment="1" applyProtection="1">
      <alignment horizontal="right" vertical="center" wrapText="1"/>
    </xf>
    <xf numFmtId="0" fontId="21" fillId="0" borderId="0" xfId="85" applyFill="1"/>
    <xf numFmtId="0" fontId="54" fillId="0" borderId="76" xfId="85" applyFont="1" applyFill="1" applyBorder="1" applyAlignment="1">
      <alignment horizontal="left" wrapText="1"/>
    </xf>
    <xf numFmtId="0" fontId="31" fillId="0" borderId="0" xfId="85" applyFont="1" applyFill="1"/>
    <xf numFmtId="0" fontId="21" fillId="0" borderId="0" xfId="85" applyFont="1" applyFill="1"/>
    <xf numFmtId="0" fontId="21" fillId="0" borderId="0" xfId="85" applyFill="1" applyAlignment="1">
      <alignment horizontal="right"/>
    </xf>
    <xf numFmtId="0" fontId="21" fillId="0" borderId="0" xfId="85" applyFill="1" applyAlignment="1"/>
    <xf numFmtId="49" fontId="31" fillId="0" borderId="11" xfId="85" applyNumberFormat="1" applyFont="1" applyFill="1" applyBorder="1"/>
    <xf numFmtId="0" fontId="31" fillId="0" borderId="68" xfId="85" applyFont="1" applyFill="1" applyBorder="1" applyAlignment="1">
      <alignment horizontal="center"/>
    </xf>
    <xf numFmtId="0" fontId="31" fillId="0" borderId="68" xfId="85" applyNumberFormat="1" applyFont="1" applyFill="1" applyBorder="1" applyAlignment="1">
      <alignment horizontal="center"/>
    </xf>
    <xf numFmtId="0" fontId="31" fillId="0" borderId="11" xfId="85" applyFont="1" applyFill="1" applyBorder="1" applyAlignment="1">
      <alignment horizontal="center"/>
    </xf>
    <xf numFmtId="0" fontId="21" fillId="0" borderId="11" xfId="85" applyFont="1" applyFill="1" applyBorder="1"/>
    <xf numFmtId="0" fontId="20" fillId="0" borderId="12" xfId="85" applyFont="1" applyFill="1" applyBorder="1" applyAlignment="1">
      <alignment horizontal="center"/>
    </xf>
    <xf numFmtId="49" fontId="20" fillId="0" borderId="12" xfId="85" applyNumberFormat="1" applyFont="1" applyFill="1" applyBorder="1" applyAlignment="1">
      <alignment horizontal="left"/>
    </xf>
    <xf numFmtId="0" fontId="20" fillId="0" borderId="12" xfId="85" applyFont="1" applyFill="1" applyBorder="1"/>
    <xf numFmtId="0" fontId="21" fillId="0" borderId="12" xfId="85" applyFill="1" applyBorder="1" applyAlignment="1">
      <alignment horizontal="center"/>
    </xf>
    <xf numFmtId="0" fontId="21" fillId="0" borderId="12" xfId="85" applyNumberFormat="1" applyFill="1" applyBorder="1" applyAlignment="1">
      <alignment horizontal="right"/>
    </xf>
    <xf numFmtId="0" fontId="21" fillId="0" borderId="12" xfId="85" applyNumberFormat="1" applyFill="1" applyBorder="1"/>
    <xf numFmtId="0" fontId="49" fillId="0" borderId="67" xfId="85" applyNumberFormat="1" applyFont="1" applyFill="1" applyBorder="1"/>
    <xf numFmtId="0" fontId="55" fillId="0" borderId="0" xfId="85" applyFont="1" applyFill="1"/>
    <xf numFmtId="0" fontId="21" fillId="0" borderId="12" xfId="85" applyFont="1" applyFill="1" applyBorder="1" applyAlignment="1">
      <alignment horizontal="center" vertical="top"/>
    </xf>
    <xf numFmtId="49" fontId="21" fillId="0" borderId="12" xfId="85" applyNumberFormat="1" applyFont="1" applyFill="1" applyBorder="1" applyAlignment="1">
      <alignment horizontal="left" vertical="top"/>
    </xf>
    <xf numFmtId="0" fontId="21" fillId="0" borderId="12" xfId="85" applyFont="1" applyFill="1" applyBorder="1" applyAlignment="1">
      <alignment wrapText="1"/>
    </xf>
    <xf numFmtId="49" fontId="21" fillId="0" borderId="12" xfId="85" applyNumberFormat="1" applyFont="1" applyFill="1" applyBorder="1" applyAlignment="1">
      <alignment horizontal="center" shrinkToFit="1"/>
    </xf>
    <xf numFmtId="4" fontId="21" fillId="0" borderId="12" xfId="85" applyNumberFormat="1" applyFont="1" applyFill="1" applyBorder="1" applyAlignment="1">
      <alignment horizontal="right"/>
    </xf>
    <xf numFmtId="4" fontId="21" fillId="0" borderId="12" xfId="85" applyNumberFormat="1" applyFont="1" applyFill="1" applyBorder="1"/>
    <xf numFmtId="179" fontId="21" fillId="0" borderId="12" xfId="85" applyNumberFormat="1" applyFont="1" applyFill="1" applyBorder="1"/>
    <xf numFmtId="0" fontId="21" fillId="0" borderId="13" xfId="85" applyFill="1" applyBorder="1" applyAlignment="1">
      <alignment horizontal="center"/>
    </xf>
    <xf numFmtId="49" fontId="54" fillId="0" borderId="13" xfId="85" applyNumberFormat="1" applyFont="1" applyFill="1" applyBorder="1" applyAlignment="1">
      <alignment horizontal="left"/>
    </xf>
    <xf numFmtId="0" fontId="54" fillId="0" borderId="13" xfId="85" applyFont="1" applyFill="1" applyBorder="1"/>
    <xf numFmtId="4" fontId="21" fillId="0" borderId="13" xfId="85" applyNumberFormat="1" applyFill="1" applyBorder="1" applyAlignment="1">
      <alignment horizontal="right"/>
    </xf>
    <xf numFmtId="4" fontId="20" fillId="0" borderId="13" xfId="85" applyNumberFormat="1" applyFont="1" applyFill="1" applyBorder="1"/>
    <xf numFmtId="0" fontId="20" fillId="0" borderId="13" xfId="85" applyFont="1" applyFill="1" applyBorder="1"/>
    <xf numFmtId="179" fontId="20" fillId="0" borderId="13" xfId="85" applyNumberFormat="1" applyFont="1" applyFill="1" applyBorder="1"/>
    <xf numFmtId="3" fontId="21" fillId="0" borderId="0" xfId="85" applyNumberFormat="1" applyFill="1"/>
    <xf numFmtId="0" fontId="21" fillId="0" borderId="0" xfId="85" applyFill="1" applyBorder="1"/>
    <xf numFmtId="0" fontId="57" fillId="0" borderId="0" xfId="85" applyFont="1" applyFill="1" applyAlignment="1"/>
    <xf numFmtId="0" fontId="58" fillId="0" borderId="0" xfId="85" applyFont="1" applyFill="1" applyBorder="1"/>
    <xf numFmtId="3" fontId="58" fillId="0" borderId="0" xfId="85" applyNumberFormat="1" applyFont="1" applyFill="1" applyBorder="1" applyAlignment="1">
      <alignment horizontal="right"/>
    </xf>
    <xf numFmtId="4" fontId="58" fillId="0" borderId="0" xfId="85" applyNumberFormat="1" applyFont="1" applyFill="1" applyBorder="1"/>
    <xf numFmtId="0" fontId="57" fillId="0" borderId="0" xfId="85" applyFont="1" applyFill="1" applyBorder="1" applyAlignment="1"/>
    <xf numFmtId="0" fontId="21" fillId="0" borderId="0" xfId="85" applyFill="1" applyBorder="1" applyAlignment="1">
      <alignment horizontal="right"/>
    </xf>
    <xf numFmtId="49" fontId="31" fillId="0" borderId="12" xfId="85" applyNumberFormat="1" applyFont="1" applyFill="1" applyBorder="1"/>
    <xf numFmtId="0" fontId="31" fillId="0" borderId="10" xfId="85" applyFont="1" applyFill="1" applyBorder="1" applyAlignment="1">
      <alignment horizontal="center"/>
    </xf>
    <xf numFmtId="0" fontId="31" fillId="0" borderId="10" xfId="85" applyNumberFormat="1" applyFont="1" applyFill="1" applyBorder="1" applyAlignment="1">
      <alignment horizontal="center"/>
    </xf>
    <xf numFmtId="0" fontId="31" fillId="0" borderId="12" xfId="85" applyFont="1" applyFill="1" applyBorder="1" applyAlignment="1">
      <alignment horizontal="center"/>
    </xf>
    <xf numFmtId="0" fontId="21" fillId="0" borderId="67" xfId="85" applyFont="1" applyFill="1" applyBorder="1"/>
    <xf numFmtId="0" fontId="20" fillId="25" borderId="67" xfId="85" applyFont="1" applyFill="1" applyBorder="1"/>
    <xf numFmtId="0" fontId="20" fillId="25" borderId="0" xfId="85" applyFont="1" applyFill="1"/>
    <xf numFmtId="4" fontId="20" fillId="25" borderId="12" xfId="85" applyNumberFormat="1" applyFont="1" applyFill="1" applyBorder="1" applyAlignment="1">
      <alignment horizontal="right"/>
    </xf>
    <xf numFmtId="0" fontId="60" fillId="0" borderId="0" xfId="43" applyFont="1" applyAlignment="1" applyProtection="1">
      <alignment horizontal="left" vertical="center" wrapText="1"/>
    </xf>
    <xf numFmtId="0" fontId="61" fillId="27" borderId="28" xfId="43" applyFont="1" applyFill="1" applyBorder="1" applyAlignment="1" applyProtection="1">
      <alignment horizontal="center" vertical="center" wrapText="1"/>
    </xf>
    <xf numFmtId="0" fontId="61" fillId="27" borderId="29" xfId="43" applyFont="1" applyFill="1" applyBorder="1" applyAlignment="1" applyProtection="1">
      <alignment horizontal="center" vertical="center" wrapText="1"/>
    </xf>
    <xf numFmtId="165" fontId="61" fillId="27" borderId="29" xfId="43" applyNumberFormat="1" applyFont="1" applyFill="1" applyBorder="1" applyAlignment="1" applyProtection="1">
      <alignment horizontal="center" vertical="center" wrapText="1"/>
    </xf>
    <xf numFmtId="164" fontId="61" fillId="27" borderId="29" xfId="43" applyNumberFormat="1" applyFont="1" applyFill="1" applyBorder="1" applyAlignment="1" applyProtection="1">
      <alignment horizontal="center" vertical="center" wrapText="1"/>
    </xf>
    <xf numFmtId="0" fontId="61" fillId="27" borderId="19" xfId="43" applyFont="1" applyFill="1" applyBorder="1" applyAlignment="1" applyProtection="1">
      <alignment horizontal="center" vertical="center" wrapText="1"/>
    </xf>
    <xf numFmtId="0" fontId="61" fillId="27" borderId="21" xfId="43" applyFont="1" applyFill="1" applyBorder="1" applyAlignment="1" applyProtection="1">
      <alignment horizontal="center" vertical="center" wrapText="1"/>
    </xf>
    <xf numFmtId="0" fontId="61" fillId="27" borderId="20" xfId="43" applyFont="1" applyFill="1" applyBorder="1" applyAlignment="1" applyProtection="1">
      <alignment horizontal="center" vertical="center" wrapText="1"/>
    </xf>
    <xf numFmtId="0" fontId="61" fillId="0" borderId="0" xfId="43" applyFont="1" applyAlignment="1" applyProtection="1">
      <alignment horizontal="left" vertical="center" wrapText="1"/>
    </xf>
    <xf numFmtId="0" fontId="61" fillId="18" borderId="0" xfId="43" applyFont="1" applyFill="1" applyAlignment="1" applyProtection="1">
      <alignment horizontal="left" vertical="center" wrapText="1"/>
    </xf>
    <xf numFmtId="0" fontId="61" fillId="18" borderId="0" xfId="43" applyFont="1" applyFill="1" applyAlignment="1" applyProtection="1">
      <alignment horizontal="center" vertical="center" wrapText="1"/>
    </xf>
    <xf numFmtId="165" fontId="61" fillId="18" borderId="0" xfId="43" applyNumberFormat="1" applyFont="1" applyFill="1" applyAlignment="1" applyProtection="1">
      <alignment horizontal="left" vertical="center" wrapText="1"/>
    </xf>
    <xf numFmtId="164" fontId="61" fillId="18" borderId="0" xfId="43" applyNumberFormat="1" applyFont="1" applyFill="1" applyAlignment="1" applyProtection="1">
      <alignment horizontal="left" vertical="center" wrapText="1"/>
    </xf>
    <xf numFmtId="0" fontId="61" fillId="18" borderId="26" xfId="43" applyFont="1" applyFill="1" applyBorder="1" applyAlignment="1" applyProtection="1">
      <alignment horizontal="left" vertical="center" wrapText="1"/>
    </xf>
    <xf numFmtId="0" fontId="59" fillId="25" borderId="27" xfId="0" applyFont="1" applyFill="1" applyBorder="1" applyAlignment="1" applyProtection="1">
      <alignment horizontal="left" vertical="center" wrapText="1"/>
    </xf>
    <xf numFmtId="0" fontId="59" fillId="25" borderId="27" xfId="0" applyFont="1" applyFill="1" applyBorder="1" applyAlignment="1" applyProtection="1">
      <alignment horizontal="center" vertical="center" wrapText="1"/>
    </xf>
    <xf numFmtId="165" fontId="59" fillId="25" borderId="27" xfId="0" applyNumberFormat="1" applyFont="1" applyFill="1" applyBorder="1" applyAlignment="1" applyProtection="1">
      <alignment horizontal="left" vertical="center" wrapText="1"/>
    </xf>
    <xf numFmtId="0" fontId="62" fillId="0" borderId="0" xfId="0" applyFont="1" applyAlignment="1">
      <alignment horizontal="left"/>
    </xf>
    <xf numFmtId="164" fontId="59" fillId="25" borderId="27" xfId="0" applyNumberFormat="1" applyFont="1" applyFill="1" applyBorder="1" applyAlignment="1" applyProtection="1">
      <alignment horizontal="right" vertical="center" wrapText="1"/>
    </xf>
    <xf numFmtId="166" fontId="59" fillId="25" borderId="27" xfId="0" applyNumberFormat="1" applyFont="1" applyFill="1" applyBorder="1" applyAlignment="1" applyProtection="1">
      <alignment horizontal="right" vertical="center" wrapText="1"/>
    </xf>
    <xf numFmtId="0" fontId="59" fillId="25" borderId="0" xfId="0" applyFont="1" applyFill="1" applyAlignment="1" applyProtection="1">
      <alignment horizontal="left" vertical="center" wrapText="1"/>
    </xf>
    <xf numFmtId="0" fontId="59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/>
    </xf>
    <xf numFmtId="0" fontId="59" fillId="0" borderId="0" xfId="0" applyFont="1" applyFill="1" applyBorder="1" applyAlignment="1" applyProtection="1">
      <alignment horizontal="center" vertical="center" wrapText="1"/>
    </xf>
    <xf numFmtId="165" fontId="59" fillId="0" borderId="0" xfId="0" applyNumberFormat="1" applyFont="1" applyFill="1" applyBorder="1" applyAlignment="1" applyProtection="1">
      <alignment horizontal="left" vertical="center" wrapText="1"/>
    </xf>
    <xf numFmtId="164" fontId="59" fillId="0" borderId="0" xfId="0" applyNumberFormat="1" applyFont="1" applyFill="1" applyBorder="1" applyAlignment="1" applyProtection="1">
      <alignment horizontal="right" vertical="center" wrapText="1"/>
    </xf>
    <xf numFmtId="166" fontId="59" fillId="0" borderId="0" xfId="0" applyNumberFormat="1" applyFont="1" applyFill="1" applyBorder="1" applyAlignment="1" applyProtection="1">
      <alignment horizontal="right" vertical="center" wrapText="1"/>
    </xf>
    <xf numFmtId="0" fontId="59" fillId="0" borderId="0" xfId="0" applyFont="1" applyFill="1" applyAlignment="1" applyProtection="1">
      <alignment horizontal="left" vertical="center" wrapText="1"/>
    </xf>
    <xf numFmtId="0" fontId="63" fillId="0" borderId="0" xfId="0" applyFont="1" applyBorder="1" applyAlignment="1" applyProtection="1">
      <alignment horizontal="left" vertical="center" wrapText="1"/>
    </xf>
    <xf numFmtId="0" fontId="63" fillId="0" borderId="0" xfId="0" applyFont="1" applyBorder="1" applyAlignment="1" applyProtection="1">
      <alignment horizontal="center" vertical="center" wrapText="1"/>
    </xf>
    <xf numFmtId="165" fontId="63" fillId="0" borderId="0" xfId="0" applyNumberFormat="1" applyFont="1" applyBorder="1" applyAlignment="1" applyProtection="1">
      <alignment horizontal="left" vertical="center" wrapText="1"/>
    </xf>
    <xf numFmtId="164" fontId="63" fillId="0" borderId="0" xfId="0" applyNumberFormat="1" applyFont="1" applyBorder="1" applyAlignment="1" applyProtection="1">
      <alignment horizontal="right" vertical="center" wrapText="1"/>
    </xf>
    <xf numFmtId="0" fontId="63" fillId="25" borderId="0" xfId="0" applyFont="1" applyFill="1" applyBorder="1" applyAlignment="1" applyProtection="1">
      <alignment horizontal="left" vertical="center" wrapText="1"/>
    </xf>
    <xf numFmtId="166" fontId="63" fillId="25" borderId="0" xfId="0" applyNumberFormat="1" applyFont="1" applyFill="1" applyBorder="1" applyAlignment="1" applyProtection="1">
      <alignment horizontal="right" vertical="center" wrapText="1"/>
    </xf>
    <xf numFmtId="0" fontId="63" fillId="25" borderId="0" xfId="0" applyFont="1" applyFill="1" applyAlignment="1" applyProtection="1">
      <alignment horizontal="left" vertical="center" wrapText="1"/>
    </xf>
    <xf numFmtId="0" fontId="63" fillId="0" borderId="0" xfId="0" applyFont="1" applyFill="1" applyAlignment="1" applyProtection="1">
      <alignment horizontal="left" vertical="center" wrapText="1"/>
    </xf>
    <xf numFmtId="0" fontId="61" fillId="35" borderId="0" xfId="0" applyFont="1" applyFill="1" applyBorder="1" applyAlignment="1" applyProtection="1">
      <alignment horizontal="center" vertical="center" wrapText="1"/>
    </xf>
    <xf numFmtId="0" fontId="63" fillId="35" borderId="0" xfId="44" applyNumberFormat="1" applyFont="1" applyFill="1" applyBorder="1" applyAlignment="1" applyProtection="1">
      <alignment horizontal="left" vertical="center" wrapText="1"/>
    </xf>
    <xf numFmtId="0" fontId="61" fillId="35" borderId="0" xfId="43" applyFont="1" applyFill="1" applyAlignment="1" applyProtection="1">
      <alignment horizontal="center" vertical="center" wrapText="1"/>
    </xf>
    <xf numFmtId="165" fontId="61" fillId="35" borderId="0" xfId="44" applyNumberFormat="1" applyFont="1" applyFill="1" applyBorder="1" applyAlignment="1" applyProtection="1">
      <alignment vertical="center" wrapText="1"/>
    </xf>
    <xf numFmtId="4" fontId="61" fillId="35" borderId="0" xfId="46" applyNumberFormat="1" applyFont="1" applyFill="1" applyAlignment="1" applyProtection="1">
      <alignment vertical="center" wrapText="1"/>
      <protection locked="0"/>
    </xf>
    <xf numFmtId="164" fontId="63" fillId="35" borderId="0" xfId="0" applyNumberFormat="1" applyFont="1" applyFill="1" applyBorder="1" applyAlignment="1">
      <alignment vertical="center"/>
    </xf>
    <xf numFmtId="0" fontId="61" fillId="35" borderId="68" xfId="0" applyFont="1" applyFill="1" applyBorder="1" applyAlignment="1">
      <alignment vertical="center"/>
    </xf>
    <xf numFmtId="0" fontId="61" fillId="35" borderId="11" xfId="0" applyFont="1" applyFill="1" applyBorder="1" applyAlignment="1">
      <alignment vertical="center"/>
    </xf>
    <xf numFmtId="164" fontId="61" fillId="35" borderId="11" xfId="0" applyNumberFormat="1" applyFont="1" applyFill="1" applyBorder="1" applyAlignment="1">
      <alignment vertical="center"/>
    </xf>
    <xf numFmtId="0" fontId="63" fillId="35" borderId="0" xfId="0" applyFont="1" applyFill="1" applyAlignment="1" applyProtection="1">
      <alignment horizontal="left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61" fillId="0" borderId="0" xfId="43" applyFont="1" applyAlignment="1" applyProtection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61" fillId="0" borderId="0" xfId="0" applyNumberFormat="1" applyFont="1" applyFill="1" applyBorder="1" applyAlignment="1">
      <alignment vertical="center"/>
    </xf>
    <xf numFmtId="0" fontId="61" fillId="0" borderId="68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164" fontId="61" fillId="0" borderId="11" xfId="0" applyNumberFormat="1" applyFont="1" applyFill="1" applyBorder="1" applyAlignment="1">
      <alignment vertical="center"/>
    </xf>
    <xf numFmtId="169" fontId="61" fillId="35" borderId="0" xfId="0" applyNumberFormat="1" applyFont="1" applyFill="1" applyBorder="1" applyAlignment="1" applyProtection="1">
      <alignment horizontal="right" vertical="center" wrapText="1"/>
    </xf>
    <xf numFmtId="0" fontId="61" fillId="35" borderId="0" xfId="0" applyFont="1" applyFill="1" applyBorder="1" applyAlignment="1" applyProtection="1">
      <alignment horizontal="left" vertical="center" wrapText="1"/>
    </xf>
    <xf numFmtId="4" fontId="61" fillId="0" borderId="0" xfId="46" applyNumberFormat="1" applyFont="1" applyFill="1" applyAlignment="1" applyProtection="1">
      <alignment vertical="center" wrapText="1"/>
      <protection locked="0"/>
    </xf>
    <xf numFmtId="169" fontId="61" fillId="0" borderId="0" xfId="0" applyNumberFormat="1" applyFont="1" applyFill="1" applyBorder="1" applyAlignment="1" applyProtection="1">
      <alignment horizontal="right" vertical="center" wrapText="1"/>
    </xf>
    <xf numFmtId="0" fontId="61" fillId="0" borderId="0" xfId="0" applyFont="1" applyFill="1" applyBorder="1" applyAlignment="1" applyProtection="1">
      <alignment horizontal="left" vertical="center" wrapText="1"/>
    </xf>
    <xf numFmtId="0" fontId="61" fillId="0" borderId="0" xfId="43" applyFont="1" applyFill="1" applyBorder="1" applyAlignment="1" applyProtection="1">
      <alignment horizontal="left" vertical="center" wrapText="1"/>
    </xf>
    <xf numFmtId="0" fontId="61" fillId="0" borderId="0" xfId="44" applyNumberFormat="1" applyFont="1" applyFill="1" applyBorder="1" applyAlignment="1" applyProtection="1">
      <alignment horizontal="left" vertical="center" wrapText="1"/>
    </xf>
    <xf numFmtId="165" fontId="61" fillId="0" borderId="0" xfId="44" applyNumberFormat="1" applyFont="1" applyFill="1" applyBorder="1" applyAlignment="1" applyProtection="1">
      <alignment vertical="center" wrapText="1"/>
    </xf>
    <xf numFmtId="0" fontId="20" fillId="0" borderId="0" xfId="0" applyFont="1"/>
    <xf numFmtId="165" fontId="61" fillId="0" borderId="0" xfId="43" applyNumberFormat="1" applyFont="1" applyAlignment="1" applyProtection="1">
      <alignment horizontal="left" vertical="center" wrapText="1"/>
    </xf>
    <xf numFmtId="164" fontId="61" fillId="0" borderId="0" xfId="43" applyNumberFormat="1" applyFont="1" applyAlignment="1" applyProtection="1">
      <alignment horizontal="left" vertical="center" wrapText="1"/>
    </xf>
    <xf numFmtId="164" fontId="63" fillId="0" borderId="0" xfId="43" applyNumberFormat="1" applyFont="1" applyAlignment="1" applyProtection="1">
      <alignment horizontal="right" vertical="center" wrapText="1"/>
    </xf>
    <xf numFmtId="0" fontId="21" fillId="0" borderId="0" xfId="0" applyFont="1"/>
    <xf numFmtId="0" fontId="0" fillId="0" borderId="0" xfId="0" applyAlignment="1">
      <alignment shrinkToFit="1"/>
    </xf>
    <xf numFmtId="44" fontId="21" fillId="0" borderId="0" xfId="84" applyFont="1" applyAlignment="1">
      <alignment horizontal="right"/>
    </xf>
    <xf numFmtId="164" fontId="63" fillId="0" borderId="0" xfId="0" applyNumberFormat="1" applyFont="1" applyFill="1" applyBorder="1" applyAlignment="1">
      <alignment vertical="center"/>
    </xf>
    <xf numFmtId="0" fontId="60" fillId="27" borderId="82" xfId="43" applyFont="1" applyFill="1" applyBorder="1" applyAlignment="1" applyProtection="1">
      <alignment horizontal="center" vertical="center" wrapText="1"/>
    </xf>
    <xf numFmtId="0" fontId="60" fillId="27" borderId="29" xfId="43" applyFont="1" applyFill="1" applyBorder="1" applyAlignment="1" applyProtection="1">
      <alignment horizontal="center" vertical="center" wrapText="1"/>
    </xf>
    <xf numFmtId="165" fontId="60" fillId="27" borderId="29" xfId="43" applyNumberFormat="1" applyFont="1" applyFill="1" applyBorder="1" applyAlignment="1" applyProtection="1">
      <alignment horizontal="center" vertical="center" wrapText="1"/>
    </xf>
    <xf numFmtId="0" fontId="60" fillId="27" borderId="21" xfId="43" applyFont="1" applyFill="1" applyBorder="1" applyAlignment="1" applyProtection="1">
      <alignment horizontal="center" vertical="center" wrapText="1"/>
    </xf>
    <xf numFmtId="0" fontId="60" fillId="27" borderId="19" xfId="43" applyFont="1" applyFill="1" applyBorder="1" applyAlignment="1" applyProtection="1">
      <alignment horizontal="center" vertical="center" wrapText="1"/>
    </xf>
    <xf numFmtId="0" fontId="60" fillId="27" borderId="20" xfId="43" applyFont="1" applyFill="1" applyBorder="1" applyAlignment="1" applyProtection="1">
      <alignment horizontal="center" vertical="center" wrapText="1"/>
    </xf>
    <xf numFmtId="0" fontId="60" fillId="18" borderId="33" xfId="43" applyFont="1" applyFill="1" applyBorder="1" applyAlignment="1" applyProtection="1">
      <alignment horizontal="left" vertical="center" wrapText="1"/>
    </xf>
    <xf numFmtId="0" fontId="60" fillId="18" borderId="0" xfId="43" applyFont="1" applyFill="1" applyBorder="1" applyAlignment="1" applyProtection="1">
      <alignment horizontal="left" vertical="center" wrapText="1"/>
    </xf>
    <xf numFmtId="0" fontId="60" fillId="18" borderId="0" xfId="43" applyFont="1" applyFill="1" applyBorder="1" applyAlignment="1" applyProtection="1">
      <alignment horizontal="center" vertical="center" wrapText="1"/>
    </xf>
    <xf numFmtId="165" fontId="60" fillId="18" borderId="0" xfId="43" applyNumberFormat="1" applyFont="1" applyFill="1" applyBorder="1" applyAlignment="1" applyProtection="1">
      <alignment horizontal="center" vertical="center" wrapText="1"/>
    </xf>
    <xf numFmtId="0" fontId="60" fillId="18" borderId="0" xfId="43" applyFont="1" applyFill="1" applyAlignment="1" applyProtection="1">
      <alignment horizontal="left" vertical="center" wrapText="1"/>
    </xf>
    <xf numFmtId="0" fontId="60" fillId="18" borderId="26" xfId="43" applyFont="1" applyFill="1" applyBorder="1" applyAlignment="1" applyProtection="1">
      <alignment horizontal="left" vertical="center" wrapText="1"/>
    </xf>
    <xf numFmtId="0" fontId="59" fillId="25" borderId="84" xfId="92" applyFont="1" applyFill="1" applyBorder="1" applyAlignment="1" applyProtection="1">
      <alignment horizontal="left" vertical="center" wrapText="1"/>
    </xf>
    <xf numFmtId="0" fontId="59" fillId="25" borderId="27" xfId="92" applyFont="1" applyFill="1" applyBorder="1" applyAlignment="1" applyProtection="1">
      <alignment horizontal="left" vertical="center" wrapText="1"/>
    </xf>
    <xf numFmtId="0" fontId="59" fillId="25" borderId="27" xfId="92" applyFont="1" applyFill="1" applyBorder="1" applyAlignment="1" applyProtection="1">
      <alignment horizontal="center" vertical="center" wrapText="1"/>
    </xf>
    <xf numFmtId="165" fontId="59" fillId="25" borderId="27" xfId="92" applyNumberFormat="1" applyFont="1" applyFill="1" applyBorder="1" applyAlignment="1" applyProtection="1">
      <alignment horizontal="center" vertical="center" wrapText="1"/>
    </xf>
    <xf numFmtId="0" fontId="59" fillId="25" borderId="0" xfId="92" applyFont="1" applyFill="1" applyAlignment="1" applyProtection="1">
      <alignment horizontal="left" vertical="center" wrapText="1"/>
    </xf>
    <xf numFmtId="166" fontId="59" fillId="25" borderId="27" xfId="92" applyNumberFormat="1" applyFont="1" applyFill="1" applyBorder="1" applyAlignment="1" applyProtection="1">
      <alignment horizontal="right" vertical="center" wrapText="1"/>
    </xf>
    <xf numFmtId="49" fontId="35" fillId="0" borderId="11" xfId="92" applyNumberFormat="1" applyFont="1" applyFill="1" applyBorder="1" applyAlignment="1">
      <alignment horizontal="center"/>
    </xf>
    <xf numFmtId="0" fontId="36" fillId="0" borderId="0" xfId="92" applyFont="1" applyFill="1"/>
    <xf numFmtId="0" fontId="36" fillId="0" borderId="0" xfId="92" applyFont="1"/>
    <xf numFmtId="49" fontId="36" fillId="0" borderId="11" xfId="92" applyNumberFormat="1" applyFont="1" applyFill="1" applyBorder="1" applyAlignment="1">
      <alignment horizontal="center" vertical="top"/>
    </xf>
    <xf numFmtId="0" fontId="36" fillId="0" borderId="11" xfId="92" applyFont="1" applyFill="1" applyBorder="1" applyAlignment="1">
      <alignment horizontal="justify" wrapText="1"/>
    </xf>
    <xf numFmtId="4" fontId="36" fillId="0" borderId="11" xfId="92" applyNumberFormat="1" applyFont="1" applyFill="1" applyBorder="1" applyAlignment="1">
      <alignment horizontal="right"/>
    </xf>
    <xf numFmtId="0" fontId="22" fillId="0" borderId="11" xfId="92" applyFont="1" applyBorder="1" applyProtection="1">
      <protection locked="0"/>
    </xf>
    <xf numFmtId="0" fontId="20" fillId="0" borderId="11" xfId="92" applyFont="1" applyBorder="1" applyProtection="1">
      <protection locked="0"/>
    </xf>
    <xf numFmtId="16" fontId="21" fillId="0" borderId="11" xfId="92" applyNumberFormat="1" applyFont="1" applyBorder="1" applyProtection="1">
      <protection locked="0"/>
    </xf>
    <xf numFmtId="0" fontId="21" fillId="0" borderId="11" xfId="92" applyFont="1" applyBorder="1" applyProtection="1">
      <protection locked="0"/>
    </xf>
    <xf numFmtId="0" fontId="21" fillId="0" borderId="11" xfId="92" applyFont="1" applyBorder="1" applyAlignment="1" applyProtection="1">
      <alignment horizontal="center"/>
      <protection locked="0"/>
    </xf>
    <xf numFmtId="0" fontId="66" fillId="0" borderId="11" xfId="92" applyFont="1" applyFill="1" applyBorder="1" applyAlignment="1">
      <alignment horizontal="justify" wrapText="1"/>
    </xf>
    <xf numFmtId="0" fontId="67" fillId="0" borderId="11" xfId="92" applyFont="1" applyBorder="1"/>
    <xf numFmtId="0" fontId="20" fillId="0" borderId="11" xfId="92" applyFont="1" applyBorder="1" applyAlignment="1" applyProtection="1">
      <alignment wrapText="1"/>
    </xf>
    <xf numFmtId="0" fontId="21" fillId="0" borderId="11" xfId="92" applyFont="1" applyBorder="1" applyAlignment="1" applyProtection="1">
      <alignment wrapText="1"/>
    </xf>
    <xf numFmtId="4" fontId="36" fillId="0" borderId="86" xfId="92" applyNumberFormat="1" applyFont="1" applyFill="1" applyBorder="1" applyAlignment="1">
      <alignment horizontal="right"/>
    </xf>
    <xf numFmtId="0" fontId="21" fillId="0" borderId="11" xfId="92" applyFont="1" applyBorder="1" applyAlignment="1" applyProtection="1">
      <protection locked="0"/>
    </xf>
    <xf numFmtId="0" fontId="21" fillId="0" borderId="11" xfId="92" applyFont="1" applyBorder="1" applyAlignment="1" applyProtection="1">
      <alignment vertical="center"/>
      <protection locked="0"/>
    </xf>
    <xf numFmtId="0" fontId="21" fillId="0" borderId="11" xfId="92" applyFont="1" applyBorder="1" applyAlignment="1">
      <alignment vertical="center"/>
    </xf>
    <xf numFmtId="0" fontId="68" fillId="0" borderId="11" xfId="92" applyFont="1" applyBorder="1" applyProtection="1">
      <protection locked="0"/>
    </xf>
    <xf numFmtId="0" fontId="22" fillId="0" borderId="67" xfId="92" applyFont="1" applyBorder="1" applyProtection="1">
      <protection locked="0"/>
    </xf>
    <xf numFmtId="0" fontId="20" fillId="0" borderId="67" xfId="92" applyFont="1" applyBorder="1" applyProtection="1">
      <protection locked="0"/>
    </xf>
    <xf numFmtId="0" fontId="68" fillId="0" borderId="67" xfId="92" applyFont="1" applyBorder="1" applyProtection="1">
      <protection locked="0"/>
    </xf>
    <xf numFmtId="0" fontId="68" fillId="0" borderId="11" xfId="92" applyFont="1" applyBorder="1" applyAlignment="1">
      <alignment horizontal="left" vertical="center"/>
    </xf>
    <xf numFmtId="49" fontId="36" fillId="0" borderId="86" xfId="92" applyNumberFormat="1" applyFont="1" applyFill="1" applyBorder="1" applyAlignment="1">
      <alignment horizontal="center" vertical="top"/>
    </xf>
    <xf numFmtId="0" fontId="36" fillId="0" borderId="86" xfId="92" applyFont="1" applyFill="1" applyBorder="1" applyAlignment="1">
      <alignment horizontal="justify" wrapText="1"/>
    </xf>
    <xf numFmtId="0" fontId="36" fillId="0" borderId="0" xfId="92" applyFont="1" applyFill="1" applyAlignment="1">
      <alignment horizontal="center"/>
    </xf>
    <xf numFmtId="4" fontId="36" fillId="0" borderId="0" xfId="92" applyNumberFormat="1" applyFont="1" applyFill="1"/>
    <xf numFmtId="0" fontId="36" fillId="0" borderId="0" xfId="92" applyFont="1" applyFill="1" applyAlignment="1">
      <alignment horizontal="justify" wrapText="1"/>
    </xf>
    <xf numFmtId="4" fontId="60" fillId="27" borderId="29" xfId="43" applyNumberFormat="1" applyFont="1" applyFill="1" applyBorder="1" applyAlignment="1" applyProtection="1">
      <alignment horizontal="center" vertical="center" wrapText="1"/>
    </xf>
    <xf numFmtId="4" fontId="60" fillId="18" borderId="0" xfId="43" applyNumberFormat="1" applyFont="1" applyFill="1" applyBorder="1" applyAlignment="1" applyProtection="1">
      <alignment horizontal="left" vertical="center" wrapText="1"/>
    </xf>
    <xf numFmtId="4" fontId="59" fillId="25" borderId="27" xfId="92" applyNumberFormat="1" applyFont="1" applyFill="1" applyBorder="1" applyAlignment="1" applyProtection="1">
      <alignment horizontal="left" vertical="center" wrapText="1"/>
    </xf>
    <xf numFmtId="4" fontId="21" fillId="0" borderId="11" xfId="92" applyNumberFormat="1" applyFont="1" applyBorder="1" applyAlignment="1" applyProtection="1">
      <alignment horizontal="center"/>
      <protection locked="0"/>
    </xf>
    <xf numFmtId="4" fontId="21" fillId="0" borderId="67" xfId="92" applyNumberFormat="1" applyFont="1" applyBorder="1" applyAlignment="1" applyProtection="1">
      <alignment horizontal="center"/>
      <protection locked="0"/>
    </xf>
    <xf numFmtId="178" fontId="60" fillId="27" borderId="83" xfId="43" applyNumberFormat="1" applyFont="1" applyFill="1" applyBorder="1" applyAlignment="1" applyProtection="1">
      <alignment vertical="center" wrapText="1"/>
    </xf>
    <xf numFmtId="178" fontId="60" fillId="18" borderId="34" xfId="43" applyNumberFormat="1" applyFont="1" applyFill="1" applyBorder="1" applyAlignment="1" applyProtection="1">
      <alignment vertical="center" wrapText="1"/>
    </xf>
    <xf numFmtId="178" fontId="36" fillId="0" borderId="11" xfId="92" applyNumberFormat="1" applyFont="1" applyFill="1" applyBorder="1" applyAlignment="1"/>
    <xf numFmtId="178" fontId="21" fillId="0" borderId="11" xfId="92" applyNumberFormat="1" applyFont="1" applyBorder="1" applyAlignment="1" applyProtection="1">
      <protection locked="0"/>
    </xf>
    <xf numFmtId="178" fontId="46" fillId="0" borderId="13" xfId="92" applyNumberFormat="1" applyFont="1" applyBorder="1" applyAlignment="1" applyProtection="1">
      <protection locked="0"/>
    </xf>
    <xf numFmtId="178" fontId="46" fillId="0" borderId="11" xfId="92" applyNumberFormat="1" applyFont="1" applyBorder="1" applyAlignment="1" applyProtection="1">
      <protection locked="0"/>
    </xf>
    <xf numFmtId="178" fontId="36" fillId="0" borderId="86" xfId="92" applyNumberFormat="1" applyFont="1" applyFill="1" applyBorder="1" applyAlignment="1"/>
    <xf numFmtId="178" fontId="36" fillId="0" borderId="0" xfId="92" applyNumberFormat="1" applyFont="1" applyFill="1" applyAlignment="1"/>
    <xf numFmtId="178" fontId="59" fillId="25" borderId="11" xfId="92" applyNumberFormat="1" applyFont="1" applyFill="1" applyBorder="1" applyAlignment="1" applyProtection="1">
      <alignment vertical="center" wrapText="1"/>
    </xf>
    <xf numFmtId="0" fontId="70" fillId="0" borderId="0" xfId="43" applyFont="1" applyAlignment="1" applyProtection="1">
      <alignment horizontal="left" vertical="center" wrapText="1"/>
    </xf>
    <xf numFmtId="0" fontId="71" fillId="27" borderId="28" xfId="43" applyFont="1" applyFill="1" applyBorder="1" applyAlignment="1" applyProtection="1">
      <alignment horizontal="center" vertical="center" wrapText="1"/>
    </xf>
    <xf numFmtId="0" fontId="71" fillId="27" borderId="29" xfId="43" applyFont="1" applyFill="1" applyBorder="1" applyAlignment="1" applyProtection="1">
      <alignment horizontal="center" vertical="center" wrapText="1"/>
    </xf>
    <xf numFmtId="165" fontId="71" fillId="27" borderId="29" xfId="43" applyNumberFormat="1" applyFont="1" applyFill="1" applyBorder="1" applyAlignment="1" applyProtection="1">
      <alignment horizontal="center" vertical="center" wrapText="1"/>
    </xf>
    <xf numFmtId="164" fontId="71" fillId="27" borderId="29" xfId="43" applyNumberFormat="1" applyFont="1" applyFill="1" applyBorder="1" applyAlignment="1" applyProtection="1">
      <alignment horizontal="center" vertical="center" wrapText="1"/>
    </xf>
    <xf numFmtId="0" fontId="71" fillId="27" borderId="19" xfId="43" applyFont="1" applyFill="1" applyBorder="1" applyAlignment="1" applyProtection="1">
      <alignment horizontal="center" vertical="center" wrapText="1"/>
    </xf>
    <xf numFmtId="0" fontId="71" fillId="27" borderId="21" xfId="43" applyFont="1" applyFill="1" applyBorder="1" applyAlignment="1" applyProtection="1">
      <alignment horizontal="center" vertical="center" wrapText="1"/>
    </xf>
    <xf numFmtId="0" fontId="71" fillId="27" borderId="20" xfId="43" applyFont="1" applyFill="1" applyBorder="1" applyAlignment="1" applyProtection="1">
      <alignment horizontal="center" vertical="center" wrapText="1"/>
    </xf>
    <xf numFmtId="0" fontId="71" fillId="0" borderId="0" xfId="43" applyFont="1" applyAlignment="1" applyProtection="1">
      <alignment horizontal="left" vertical="center" wrapText="1"/>
    </xf>
    <xf numFmtId="0" fontId="71" fillId="18" borderId="0" xfId="43" applyFont="1" applyFill="1" applyAlignment="1" applyProtection="1">
      <alignment horizontal="left" vertical="center" wrapText="1"/>
    </xf>
    <xf numFmtId="0" fontId="71" fillId="18" borderId="0" xfId="43" applyFont="1" applyFill="1" applyAlignment="1" applyProtection="1">
      <alignment horizontal="center" vertical="center" wrapText="1"/>
    </xf>
    <xf numFmtId="165" fontId="71" fillId="18" borderId="0" xfId="43" applyNumberFormat="1" applyFont="1" applyFill="1" applyAlignment="1" applyProtection="1">
      <alignment horizontal="left" vertical="center" wrapText="1"/>
    </xf>
    <xf numFmtId="164" fontId="71" fillId="18" borderId="0" xfId="43" applyNumberFormat="1" applyFont="1" applyFill="1" applyAlignment="1" applyProtection="1">
      <alignment horizontal="left" vertical="center" wrapText="1"/>
    </xf>
    <xf numFmtId="0" fontId="71" fillId="18" borderId="26" xfId="43" applyFont="1" applyFill="1" applyBorder="1" applyAlignment="1" applyProtection="1">
      <alignment horizontal="left" vertical="center" wrapText="1"/>
    </xf>
    <xf numFmtId="0" fontId="69" fillId="24" borderId="27" xfId="0" applyFont="1" applyFill="1" applyBorder="1" applyAlignment="1" applyProtection="1">
      <alignment horizontal="left" vertical="center" wrapText="1"/>
    </xf>
    <xf numFmtId="0" fontId="69" fillId="24" borderId="27" xfId="0" applyFont="1" applyFill="1" applyBorder="1" applyAlignment="1" applyProtection="1">
      <alignment horizontal="center" vertical="center" wrapText="1"/>
    </xf>
    <xf numFmtId="165" fontId="69" fillId="24" borderId="27" xfId="0" applyNumberFormat="1" applyFont="1" applyFill="1" applyBorder="1" applyAlignment="1" applyProtection="1">
      <alignment horizontal="left" vertical="center" wrapText="1"/>
    </xf>
    <xf numFmtId="164" fontId="69" fillId="24" borderId="27" xfId="0" applyNumberFormat="1" applyFont="1" applyFill="1" applyBorder="1" applyAlignment="1" applyProtection="1">
      <alignment horizontal="right" vertical="center" wrapText="1"/>
    </xf>
    <xf numFmtId="166" fontId="69" fillId="24" borderId="27" xfId="0" applyNumberFormat="1" applyFont="1" applyFill="1" applyBorder="1" applyAlignment="1" applyProtection="1">
      <alignment horizontal="right" vertical="center" wrapText="1"/>
    </xf>
    <xf numFmtId="0" fontId="69" fillId="24" borderId="0" xfId="0" applyFont="1" applyFill="1" applyAlignment="1" applyProtection="1">
      <alignment horizontal="left" vertical="center" wrapText="1"/>
    </xf>
    <xf numFmtId="0" fontId="72" fillId="0" borderId="0" xfId="0" applyFont="1" applyBorder="1" applyAlignment="1" applyProtection="1">
      <alignment horizontal="left" vertical="center" wrapText="1"/>
    </xf>
    <xf numFmtId="0" fontId="72" fillId="0" borderId="0" xfId="0" applyFont="1" applyBorder="1" applyAlignment="1" applyProtection="1">
      <alignment horizontal="center" vertical="center" wrapText="1"/>
    </xf>
    <xf numFmtId="165" fontId="72" fillId="0" borderId="0" xfId="0" applyNumberFormat="1" applyFont="1" applyBorder="1" applyAlignment="1" applyProtection="1">
      <alignment horizontal="left" vertical="center" wrapText="1"/>
    </xf>
    <xf numFmtId="164" fontId="72" fillId="0" borderId="0" xfId="0" applyNumberFormat="1" applyFont="1" applyBorder="1" applyAlignment="1" applyProtection="1">
      <alignment horizontal="right" vertical="center" wrapText="1"/>
    </xf>
    <xf numFmtId="0" fontId="72" fillId="24" borderId="0" xfId="0" applyFont="1" applyFill="1" applyBorder="1" applyAlignment="1" applyProtection="1">
      <alignment horizontal="left" vertical="center" wrapText="1"/>
    </xf>
    <xf numFmtId="166" fontId="72" fillId="24" borderId="0" xfId="0" applyNumberFormat="1" applyFont="1" applyFill="1" applyBorder="1" applyAlignment="1" applyProtection="1">
      <alignment horizontal="right" vertical="center" wrapText="1"/>
    </xf>
    <xf numFmtId="0" fontId="72" fillId="24" borderId="0" xfId="0" applyFont="1" applyFill="1" applyAlignment="1" applyProtection="1">
      <alignment horizontal="left" vertical="center" wrapText="1"/>
    </xf>
    <xf numFmtId="0" fontId="71" fillId="24" borderId="0" xfId="0" applyFont="1" applyFill="1" applyBorder="1" applyAlignment="1" applyProtection="1">
      <alignment horizontal="center" vertical="center" wrapText="1"/>
    </xf>
    <xf numFmtId="0" fontId="72" fillId="24" borderId="0" xfId="44" applyNumberFormat="1" applyFont="1" applyFill="1" applyBorder="1" applyAlignment="1" applyProtection="1">
      <alignment horizontal="left" vertical="center" wrapText="1"/>
    </xf>
    <xf numFmtId="0" fontId="71" fillId="24" borderId="0" xfId="43" applyFont="1" applyFill="1" applyAlignment="1" applyProtection="1">
      <alignment horizontal="center" vertical="center" wrapText="1"/>
    </xf>
    <xf numFmtId="165" fontId="71" fillId="24" borderId="0" xfId="44" applyNumberFormat="1" applyFont="1" applyFill="1" applyBorder="1" applyAlignment="1" applyProtection="1">
      <alignment vertical="center" wrapText="1"/>
    </xf>
    <xf numFmtId="4" fontId="71" fillId="24" borderId="0" xfId="46" applyNumberFormat="1" applyFont="1" applyFill="1" applyAlignment="1" applyProtection="1">
      <alignment vertical="center" wrapText="1"/>
      <protection locked="0"/>
    </xf>
    <xf numFmtId="164" fontId="72" fillId="24" borderId="0" xfId="0" applyNumberFormat="1" applyFont="1" applyFill="1" applyBorder="1" applyAlignment="1">
      <alignment vertical="center"/>
    </xf>
    <xf numFmtId="0" fontId="71" fillId="24" borderId="68" xfId="0" applyFont="1" applyFill="1" applyBorder="1" applyAlignment="1">
      <alignment vertical="center"/>
    </xf>
    <xf numFmtId="0" fontId="71" fillId="24" borderId="11" xfId="0" applyFont="1" applyFill="1" applyBorder="1" applyAlignment="1">
      <alignment vertical="center"/>
    </xf>
    <xf numFmtId="164" fontId="71" fillId="24" borderId="11" xfId="0" applyNumberFormat="1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horizontal="center" vertical="center" wrapText="1"/>
    </xf>
    <xf numFmtId="0" fontId="71" fillId="0" borderId="0" xfId="44" applyNumberFormat="1" applyFont="1" applyFill="1" applyBorder="1" applyAlignment="1" applyProtection="1">
      <alignment horizontal="left" vertical="center" wrapText="1" shrinkToFit="1"/>
      <protection locked="0"/>
    </xf>
    <xf numFmtId="0" fontId="71" fillId="0" borderId="0" xfId="43" applyFont="1" applyAlignment="1" applyProtection="1">
      <alignment horizontal="center" vertical="center" wrapText="1"/>
    </xf>
    <xf numFmtId="165" fontId="71" fillId="0" borderId="0" xfId="44" applyNumberFormat="1" applyFont="1" applyFill="1" applyBorder="1" applyAlignment="1" applyProtection="1">
      <alignment vertical="center" wrapText="1"/>
    </xf>
    <xf numFmtId="4" fontId="71" fillId="0" borderId="0" xfId="46" applyNumberFormat="1" applyFont="1" applyFill="1" applyAlignment="1" applyProtection="1">
      <alignment vertical="center" wrapText="1"/>
      <protection locked="0"/>
    </xf>
    <xf numFmtId="164" fontId="71" fillId="0" borderId="0" xfId="0" applyNumberFormat="1" applyFont="1" applyFill="1" applyBorder="1" applyAlignment="1">
      <alignment vertical="center"/>
    </xf>
    <xf numFmtId="0" fontId="71" fillId="0" borderId="68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164" fontId="71" fillId="0" borderId="11" xfId="0" applyNumberFormat="1" applyFont="1" applyFill="1" applyBorder="1" applyAlignment="1">
      <alignment vertical="center"/>
    </xf>
    <xf numFmtId="169" fontId="71" fillId="24" borderId="0" xfId="0" applyNumberFormat="1" applyFont="1" applyFill="1" applyBorder="1" applyAlignment="1" applyProtection="1">
      <alignment horizontal="right" vertical="center" wrapText="1"/>
    </xf>
    <xf numFmtId="0" fontId="71" fillId="24" borderId="0" xfId="0" applyFont="1" applyFill="1" applyBorder="1" applyAlignment="1" applyProtection="1">
      <alignment horizontal="left" vertical="center" wrapText="1"/>
    </xf>
    <xf numFmtId="169" fontId="71" fillId="0" borderId="0" xfId="0" applyNumberFormat="1" applyFont="1" applyFill="1" applyBorder="1" applyAlignment="1" applyProtection="1">
      <alignment horizontal="right" vertical="center" wrapText="1"/>
    </xf>
    <xf numFmtId="0" fontId="71" fillId="0" borderId="0" xfId="0" applyFont="1" applyFill="1" applyBorder="1" applyAlignment="1" applyProtection="1">
      <alignment horizontal="left" vertical="center" wrapText="1"/>
    </xf>
    <xf numFmtId="0" fontId="71" fillId="0" borderId="0" xfId="43" applyFont="1" applyFill="1" applyBorder="1" applyAlignment="1" applyProtection="1">
      <alignment horizontal="left" vertical="center" wrapText="1"/>
    </xf>
    <xf numFmtId="0" fontId="71" fillId="0" borderId="0" xfId="44" applyNumberFormat="1" applyFont="1" applyFill="1" applyBorder="1" applyAlignment="1" applyProtection="1">
      <alignment horizontal="left" vertical="center" wrapText="1"/>
    </xf>
    <xf numFmtId="164" fontId="71" fillId="0" borderId="11" xfId="0" applyNumberFormat="1" applyFont="1" applyBorder="1" applyAlignment="1">
      <alignment vertical="center"/>
    </xf>
    <xf numFmtId="165" fontId="71" fillId="0" borderId="0" xfId="43" applyNumberFormat="1" applyFont="1" applyAlignment="1" applyProtection="1">
      <alignment horizontal="left" vertical="center" wrapText="1"/>
    </xf>
    <xf numFmtId="164" fontId="71" fillId="0" borderId="0" xfId="43" applyNumberFormat="1" applyFont="1" applyAlignment="1" applyProtection="1">
      <alignment horizontal="left" vertical="center" wrapText="1"/>
    </xf>
    <xf numFmtId="0" fontId="61" fillId="27" borderId="82" xfId="43" applyFont="1" applyFill="1" applyBorder="1" applyAlignment="1" applyProtection="1">
      <alignment horizontal="center" vertical="center" wrapText="1"/>
    </xf>
    <xf numFmtId="164" fontId="61" fillId="27" borderId="83" xfId="43" applyNumberFormat="1" applyFont="1" applyFill="1" applyBorder="1" applyAlignment="1" applyProtection="1">
      <alignment horizontal="right" vertical="center" wrapText="1"/>
    </xf>
    <xf numFmtId="0" fontId="61" fillId="18" borderId="33" xfId="43" applyFont="1" applyFill="1" applyBorder="1" applyAlignment="1" applyProtection="1">
      <alignment horizontal="left" vertical="center" wrapText="1"/>
    </xf>
    <xf numFmtId="0" fontId="61" fillId="18" borderId="0" xfId="43" applyFont="1" applyFill="1" applyBorder="1" applyAlignment="1" applyProtection="1">
      <alignment horizontal="left" vertical="center" wrapText="1"/>
    </xf>
    <xf numFmtId="0" fontId="61" fillId="18" borderId="0" xfId="43" applyFont="1" applyFill="1" applyBorder="1" applyAlignment="1" applyProtection="1">
      <alignment horizontal="center" vertical="center" wrapText="1"/>
    </xf>
    <xf numFmtId="165" fontId="61" fillId="18" borderId="0" xfId="43" applyNumberFormat="1" applyFont="1" applyFill="1" applyBorder="1" applyAlignment="1" applyProtection="1">
      <alignment horizontal="center" vertical="center" wrapText="1"/>
    </xf>
    <xf numFmtId="0" fontId="61" fillId="18" borderId="34" xfId="43" applyFont="1" applyFill="1" applyBorder="1" applyAlignment="1" applyProtection="1">
      <alignment horizontal="right" vertical="center" wrapText="1"/>
    </xf>
    <xf numFmtId="0" fontId="63" fillId="35" borderId="54" xfId="44" applyNumberFormat="1" applyFont="1" applyFill="1" applyBorder="1" applyAlignment="1" applyProtection="1">
      <alignment horizontal="left" vertical="center" wrapText="1"/>
    </xf>
    <xf numFmtId="0" fontId="63" fillId="35" borderId="15" xfId="44" applyNumberFormat="1" applyFont="1" applyFill="1" applyBorder="1" applyAlignment="1" applyProtection="1">
      <alignment horizontal="left" vertical="center" wrapText="1"/>
    </xf>
    <xf numFmtId="0" fontId="63" fillId="35" borderId="15" xfId="44" applyNumberFormat="1" applyFont="1" applyFill="1" applyBorder="1" applyAlignment="1" applyProtection="1">
      <alignment horizontal="center" vertical="center" wrapText="1"/>
    </xf>
    <xf numFmtId="4" fontId="63" fillId="35" borderId="52" xfId="44" applyNumberFormat="1" applyFont="1" applyFill="1" applyBorder="1" applyAlignment="1" applyProtection="1">
      <alignment horizontal="right" vertical="center" wrapText="1"/>
    </xf>
    <xf numFmtId="0" fontId="63" fillId="35" borderId="54" xfId="44" applyNumberFormat="1" applyFont="1" applyFill="1" applyBorder="1" applyAlignment="1" applyProtection="1">
      <alignment horizontal="center" vertical="center" wrapText="1"/>
    </xf>
    <xf numFmtId="0" fontId="63" fillId="35" borderId="91" xfId="44" applyNumberFormat="1" applyFont="1" applyFill="1" applyBorder="1" applyAlignment="1" applyProtection="1">
      <alignment horizontal="left" vertical="center" wrapText="1"/>
    </xf>
    <xf numFmtId="0" fontId="63" fillId="35" borderId="92" xfId="44" applyNumberFormat="1" applyFont="1" applyFill="1" applyBorder="1" applyAlignment="1" applyProtection="1">
      <alignment horizontal="left" vertical="center" wrapText="1"/>
    </xf>
    <xf numFmtId="0" fontId="63" fillId="35" borderId="92" xfId="44" applyNumberFormat="1" applyFont="1" applyFill="1" applyBorder="1" applyAlignment="1" applyProtection="1">
      <alignment horizontal="center" vertical="center" wrapText="1"/>
    </xf>
    <xf numFmtId="4" fontId="63" fillId="35" borderId="93" xfId="44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71" fillId="0" borderId="0" xfId="43" applyFont="1" applyFill="1" applyAlignment="1" applyProtection="1">
      <alignment horizontal="center" vertical="center" wrapText="1"/>
    </xf>
    <xf numFmtId="0" fontId="68" fillId="0" borderId="41" xfId="93" applyNumberFormat="1" applyFont="1" applyBorder="1" applyAlignment="1">
      <alignment vertical="center" wrapText="1"/>
    </xf>
    <xf numFmtId="0" fontId="20" fillId="0" borderId="41" xfId="93" applyNumberFormat="1" applyFont="1" applyBorder="1" applyAlignment="1">
      <alignment vertical="center" wrapText="1"/>
    </xf>
    <xf numFmtId="0" fontId="68" fillId="0" borderId="41" xfId="93" applyNumberFormat="1" applyBorder="1" applyAlignment="1">
      <alignment vertical="center" wrapText="1"/>
    </xf>
    <xf numFmtId="0" fontId="46" fillId="0" borderId="41" xfId="93" applyNumberFormat="1" applyFont="1" applyBorder="1" applyAlignment="1">
      <alignment vertical="center" wrapText="1"/>
    </xf>
    <xf numFmtId="0" fontId="68" fillId="0" borderId="97" xfId="93" applyNumberFormat="1" applyFont="1" applyBorder="1" applyAlignment="1">
      <alignment vertical="center" wrapText="1"/>
    </xf>
    <xf numFmtId="0" fontId="68" fillId="0" borderId="60" xfId="93" applyNumberFormat="1" applyFont="1" applyFill="1" applyBorder="1" applyAlignment="1">
      <alignment vertical="center" wrapText="1"/>
    </xf>
    <xf numFmtId="0" fontId="65" fillId="0" borderId="0" xfId="92" applyAlignment="1">
      <alignment vertical="center"/>
    </xf>
    <xf numFmtId="0" fontId="46" fillId="24" borderId="46" xfId="92" applyFont="1" applyFill="1" applyBorder="1" applyAlignment="1">
      <alignment vertical="center"/>
    </xf>
    <xf numFmtId="0" fontId="46" fillId="37" borderId="45" xfId="92" applyFont="1" applyFill="1" applyBorder="1" applyAlignment="1">
      <alignment vertical="center"/>
    </xf>
    <xf numFmtId="4" fontId="46" fillId="37" borderId="16" xfId="92" applyNumberFormat="1" applyFont="1" applyFill="1" applyBorder="1" applyAlignment="1">
      <alignment vertical="center"/>
    </xf>
    <xf numFmtId="2" fontId="68" fillId="0" borderId="0" xfId="93" applyBorder="1" applyAlignment="1">
      <alignment horizontal="right" vertical="center"/>
    </xf>
    <xf numFmtId="0" fontId="2" fillId="0" borderId="94" xfId="92" applyFont="1" applyBorder="1" applyAlignment="1">
      <alignment vertical="center" wrapText="1"/>
    </xf>
    <xf numFmtId="0" fontId="2" fillId="0" borderId="95" xfId="92" applyFont="1" applyBorder="1" applyAlignment="1">
      <alignment vertical="center" wrapText="1"/>
    </xf>
    <xf numFmtId="0" fontId="1" fillId="0" borderId="95" xfId="92" applyFont="1" applyBorder="1" applyAlignment="1">
      <alignment horizontal="center" vertical="center"/>
    </xf>
    <xf numFmtId="0" fontId="1" fillId="0" borderId="59" xfId="92" applyFont="1" applyBorder="1" applyAlignment="1">
      <alignment horizontal="center" vertical="center"/>
    </xf>
    <xf numFmtId="0" fontId="1" fillId="0" borderId="11" xfId="92" applyFont="1" applyBorder="1" applyAlignment="1">
      <alignment horizontal="center" vertical="center"/>
    </xf>
    <xf numFmtId="2" fontId="68" fillId="0" borderId="11" xfId="93" applyBorder="1" applyAlignment="1">
      <alignment horizontal="center" vertical="center"/>
    </xf>
    <xf numFmtId="180" fontId="1" fillId="0" borderId="11" xfId="92" applyNumberFormat="1" applyFont="1" applyBorder="1" applyAlignment="1">
      <alignment horizontal="center" vertical="center"/>
    </xf>
    <xf numFmtId="3" fontId="68" fillId="0" borderId="11" xfId="93" applyNumberFormat="1" applyBorder="1" applyAlignment="1">
      <alignment horizontal="center" vertical="center"/>
    </xf>
    <xf numFmtId="2" fontId="68" fillId="0" borderId="0" xfId="93" applyBorder="1" applyAlignment="1">
      <alignment vertical="center"/>
    </xf>
    <xf numFmtId="180" fontId="68" fillId="0" borderId="11" xfId="93" applyNumberFormat="1" applyBorder="1" applyAlignment="1">
      <alignment horizontal="center" vertical="center"/>
    </xf>
    <xf numFmtId="0" fontId="65" fillId="0" borderId="0" xfId="92" applyBorder="1" applyAlignment="1">
      <alignment vertical="center"/>
    </xf>
    <xf numFmtId="0" fontId="1" fillId="0" borderId="86" xfId="92" applyFont="1" applyBorder="1" applyAlignment="1">
      <alignment horizontal="center" vertical="center"/>
    </xf>
    <xf numFmtId="2" fontId="68" fillId="0" borderId="86" xfId="93" applyBorder="1" applyAlignment="1">
      <alignment horizontal="center" vertical="center"/>
    </xf>
    <xf numFmtId="180" fontId="68" fillId="0" borderId="86" xfId="93" applyNumberFormat="1" applyBorder="1" applyAlignment="1">
      <alignment horizontal="center" vertical="center"/>
    </xf>
    <xf numFmtId="0" fontId="1" fillId="0" borderId="12" xfId="92" applyFont="1" applyFill="1" applyBorder="1" applyAlignment="1">
      <alignment horizontal="center" vertical="center"/>
    </xf>
    <xf numFmtId="2" fontId="68" fillId="0" borderId="12" xfId="93" applyFill="1" applyBorder="1" applyAlignment="1">
      <alignment horizontal="center" vertical="center"/>
    </xf>
    <xf numFmtId="180" fontId="68" fillId="0" borderId="12" xfId="93" applyNumberFormat="1" applyFill="1" applyBorder="1" applyAlignment="1">
      <alignment horizontal="center" vertical="center"/>
    </xf>
    <xf numFmtId="0" fontId="1" fillId="0" borderId="0" xfId="92" applyFont="1" applyAlignment="1">
      <alignment vertical="center"/>
    </xf>
    <xf numFmtId="0" fontId="35" fillId="0" borderId="0" xfId="92" applyFont="1" applyAlignment="1">
      <alignment vertical="center"/>
    </xf>
    <xf numFmtId="0" fontId="35" fillId="26" borderId="0" xfId="92" applyFont="1" applyFill="1" applyAlignment="1">
      <alignment vertical="center"/>
    </xf>
    <xf numFmtId="164" fontId="35" fillId="26" borderId="11" xfId="92" applyNumberFormat="1" applyFont="1" applyFill="1" applyBorder="1" applyAlignment="1">
      <alignment horizontal="right" vertical="center"/>
    </xf>
    <xf numFmtId="0" fontId="65" fillId="0" borderId="0" xfId="92" applyAlignment="1">
      <alignment horizontal="right" vertical="center"/>
    </xf>
    <xf numFmtId="164" fontId="75" fillId="24" borderId="46" xfId="92" applyNumberFormat="1" applyFont="1" applyFill="1" applyBorder="1" applyAlignment="1">
      <alignment horizontal="right" vertical="center"/>
    </xf>
    <xf numFmtId="0" fontId="1" fillId="0" borderId="96" xfId="92" applyFont="1" applyBorder="1" applyAlignment="1">
      <alignment horizontal="right" vertical="center"/>
    </xf>
    <xf numFmtId="164" fontId="1" fillId="0" borderId="90" xfId="92" applyNumberFormat="1" applyFont="1" applyBorder="1" applyAlignment="1">
      <alignment horizontal="right" vertical="center"/>
    </xf>
    <xf numFmtId="164" fontId="1" fillId="0" borderId="87" xfId="92" applyNumberFormat="1" applyFont="1" applyFill="1" applyBorder="1" applyAlignment="1">
      <alignment horizontal="right" vertical="center"/>
    </xf>
    <xf numFmtId="0" fontId="41" fillId="0" borderId="0" xfId="0" applyFont="1" applyBorder="1" applyAlignment="1" applyProtection="1">
      <alignment horizontal="left" vertical="center"/>
    </xf>
    <xf numFmtId="167" fontId="41" fillId="0" borderId="0" xfId="0" applyNumberFormat="1" applyFont="1" applyBorder="1" applyAlignment="1" applyProtection="1">
      <alignment horizontal="right" vertical="center"/>
    </xf>
    <xf numFmtId="0" fontId="1" fillId="28" borderId="0" xfId="43" applyFont="1" applyFill="1" applyBorder="1" applyAlignment="1" applyProtection="1">
      <alignment horizontal="left" vertical="center"/>
    </xf>
    <xf numFmtId="0" fontId="1" fillId="28" borderId="0" xfId="43" applyFont="1" applyFill="1" applyAlignment="1" applyProtection="1">
      <alignment horizontal="left" vertical="center"/>
    </xf>
    <xf numFmtId="0" fontId="1" fillId="0" borderId="0" xfId="43" applyFont="1" applyFill="1" applyBorder="1" applyAlignment="1" applyProtection="1">
      <alignment horizontal="left" vertical="center"/>
    </xf>
    <xf numFmtId="178" fontId="1" fillId="0" borderId="0" xfId="43" applyNumberFormat="1" applyFont="1" applyFill="1" applyBorder="1" applyAlignment="1" applyProtection="1">
      <alignment horizontal="left" vertical="center"/>
    </xf>
    <xf numFmtId="0" fontId="1" fillId="0" borderId="0" xfId="43" applyFont="1" applyFill="1" applyAlignment="1" applyProtection="1">
      <alignment horizontal="left" vertical="center"/>
    </xf>
    <xf numFmtId="0" fontId="2" fillId="28" borderId="15" xfId="43" applyFont="1" applyFill="1" applyBorder="1" applyAlignment="1" applyProtection="1">
      <alignment horizontal="center" vertical="center"/>
    </xf>
    <xf numFmtId="0" fontId="2" fillId="28" borderId="15" xfId="43" applyFont="1" applyFill="1" applyBorder="1" applyAlignment="1" applyProtection="1">
      <alignment horizontal="left" vertical="center"/>
    </xf>
    <xf numFmtId="178" fontId="2" fillId="26" borderId="15" xfId="43" applyNumberFormat="1" applyFont="1" applyFill="1" applyBorder="1" applyAlignment="1" applyProtection="1">
      <alignment horizontal="right" vertical="center"/>
    </xf>
    <xf numFmtId="0" fontId="2" fillId="0" borderId="0" xfId="43" applyFont="1" applyBorder="1" applyAlignment="1" applyProtection="1">
      <alignment horizontal="center" vertical="center"/>
    </xf>
    <xf numFmtId="0" fontId="2" fillId="0" borderId="17" xfId="43" applyFont="1" applyBorder="1" applyAlignment="1" applyProtection="1">
      <alignment horizontal="center" vertical="center"/>
    </xf>
    <xf numFmtId="0" fontId="38" fillId="26" borderId="15" xfId="43" applyFont="1" applyFill="1" applyBorder="1" applyAlignment="1" applyProtection="1">
      <alignment horizontal="center" vertical="center"/>
    </xf>
    <xf numFmtId="0" fontId="38" fillId="26" borderId="15" xfId="43" applyFont="1" applyFill="1" applyBorder="1" applyAlignment="1" applyProtection="1">
      <alignment horizontal="left" vertical="center"/>
    </xf>
    <xf numFmtId="0" fontId="37" fillId="26" borderId="0" xfId="43" applyFont="1" applyFill="1" applyAlignment="1" applyProtection="1">
      <alignment horizontal="left" vertical="center"/>
    </xf>
    <xf numFmtId="0" fontId="0" fillId="0" borderId="30" xfId="0" applyFont="1" applyBorder="1" applyAlignment="1">
      <alignment vertical="center"/>
    </xf>
    <xf numFmtId="178" fontId="0" fillId="30" borderId="54" xfId="0" applyNumberFormat="1" applyFont="1" applyFill="1" applyBorder="1"/>
    <xf numFmtId="178" fontId="20" fillId="0" borderId="11" xfId="92" applyNumberFormat="1" applyFont="1" applyBorder="1" applyAlignment="1" applyProtection="1">
      <protection locked="0"/>
    </xf>
    <xf numFmtId="178" fontId="35" fillId="0" borderId="11" xfId="92" applyNumberFormat="1" applyFont="1" applyFill="1" applyBorder="1" applyAlignment="1"/>
    <xf numFmtId="178" fontId="20" fillId="0" borderId="67" xfId="92" applyNumberFormat="1" applyFont="1" applyBorder="1" applyAlignment="1" applyProtection="1">
      <protection locked="0"/>
    </xf>
    <xf numFmtId="0" fontId="0" fillId="30" borderId="33" xfId="0" applyFill="1" applyBorder="1"/>
    <xf numFmtId="49" fontId="0" fillId="30" borderId="0" xfId="0" applyNumberFormat="1" applyFill="1" applyBorder="1"/>
    <xf numFmtId="0" fontId="1" fillId="38" borderId="0" xfId="0" applyFont="1" applyFill="1" applyAlignment="1" applyProtection="1">
      <alignment horizontal="center" vertical="center" wrapText="1"/>
    </xf>
    <xf numFmtId="0" fontId="1" fillId="38" borderId="0" xfId="0" applyFont="1" applyFill="1" applyAlignment="1" applyProtection="1">
      <alignment horizontal="left" vertical="center" wrapText="1"/>
    </xf>
    <xf numFmtId="166" fontId="1" fillId="38" borderId="0" xfId="0" applyNumberFormat="1" applyFont="1" applyFill="1" applyAlignment="1" applyProtection="1">
      <alignment horizontal="right" vertical="center" wrapText="1"/>
    </xf>
    <xf numFmtId="167" fontId="1" fillId="38" borderId="0" xfId="0" applyNumberFormat="1" applyFont="1" applyFill="1" applyAlignment="1" applyProtection="1">
      <alignment horizontal="right" vertical="center" wrapText="1"/>
    </xf>
    <xf numFmtId="168" fontId="27" fillId="38" borderId="0" xfId="0" applyNumberFormat="1" applyFont="1" applyFill="1" applyAlignment="1" applyProtection="1">
      <alignment horizontal="right" vertical="center" wrapText="1"/>
    </xf>
    <xf numFmtId="166" fontId="27" fillId="38" borderId="0" xfId="0" applyNumberFormat="1" applyFont="1" applyFill="1" applyAlignment="1" applyProtection="1">
      <alignment horizontal="right" vertical="center" wrapText="1"/>
    </xf>
    <xf numFmtId="169" fontId="27" fillId="38" borderId="0" xfId="0" applyNumberFormat="1" applyFont="1" applyFill="1" applyAlignment="1" applyProtection="1">
      <alignment horizontal="right" vertical="center" wrapText="1"/>
    </xf>
    <xf numFmtId="0" fontId="27" fillId="38" borderId="0" xfId="0" applyFont="1" applyFill="1" applyAlignment="1" applyProtection="1">
      <alignment horizontal="left" vertical="center" wrapText="1"/>
    </xf>
    <xf numFmtId="0" fontId="40" fillId="38" borderId="0" xfId="0" applyFont="1" applyFill="1" applyAlignment="1" applyProtection="1">
      <alignment horizontal="left" vertical="center" wrapText="1"/>
    </xf>
    <xf numFmtId="166" fontId="40" fillId="38" borderId="0" xfId="0" applyNumberFormat="1" applyFont="1" applyFill="1" applyAlignment="1" applyProtection="1">
      <alignment horizontal="right" vertical="center" wrapText="1"/>
    </xf>
    <xf numFmtId="0" fontId="27" fillId="38" borderId="0" xfId="43" applyFont="1" applyFill="1" applyAlignment="1" applyProtection="1">
      <alignment horizontal="left" vertical="center" wrapText="1"/>
    </xf>
    <xf numFmtId="0" fontId="44" fillId="38" borderId="0" xfId="0" applyFont="1" applyFill="1" applyAlignment="1" applyProtection="1">
      <alignment horizontal="center" vertical="center" wrapText="1"/>
    </xf>
    <xf numFmtId="0" fontId="44" fillId="38" borderId="0" xfId="0" applyFont="1" applyFill="1" applyAlignment="1" applyProtection="1">
      <alignment horizontal="left" vertical="center" wrapText="1"/>
    </xf>
    <xf numFmtId="166" fontId="44" fillId="38" borderId="0" xfId="0" applyNumberFormat="1" applyFont="1" applyFill="1" applyAlignment="1" applyProtection="1">
      <alignment horizontal="right" vertical="center" wrapText="1"/>
    </xf>
    <xf numFmtId="167" fontId="44" fillId="38" borderId="0" xfId="0" applyNumberFormat="1" applyFont="1" applyFill="1" applyAlignment="1" applyProtection="1">
      <alignment horizontal="right" vertical="center" wrapText="1"/>
    </xf>
    <xf numFmtId="0" fontId="63" fillId="25" borderId="84" xfId="94" applyFont="1" applyFill="1" applyBorder="1" applyAlignment="1" applyProtection="1">
      <alignment horizontal="left" vertical="center" wrapText="1"/>
    </xf>
    <xf numFmtId="0" fontId="63" fillId="25" borderId="27" xfId="94" applyFont="1" applyFill="1" applyBorder="1" applyAlignment="1" applyProtection="1">
      <alignment horizontal="left" vertical="center" wrapText="1"/>
    </xf>
    <xf numFmtId="0" fontId="63" fillId="25" borderId="27" xfId="94" applyFont="1" applyFill="1" applyBorder="1" applyAlignment="1" applyProtection="1">
      <alignment horizontal="center" vertical="center" wrapText="1"/>
    </xf>
    <xf numFmtId="165" fontId="63" fillId="25" borderId="27" xfId="94" applyNumberFormat="1" applyFont="1" applyFill="1" applyBorder="1" applyAlignment="1" applyProtection="1">
      <alignment horizontal="center" vertical="center" wrapText="1"/>
    </xf>
    <xf numFmtId="4" fontId="63" fillId="25" borderId="85" xfId="94" applyNumberFormat="1" applyFont="1" applyFill="1" applyBorder="1" applyAlignment="1" applyProtection="1">
      <alignment horizontal="right" vertical="center" wrapText="1"/>
    </xf>
    <xf numFmtId="0" fontId="63" fillId="25" borderId="0" xfId="94" applyFont="1" applyFill="1" applyAlignment="1" applyProtection="1">
      <alignment horizontal="left" vertical="center" wrapText="1"/>
    </xf>
    <xf numFmtId="166" fontId="63" fillId="25" borderId="27" xfId="94" applyNumberFormat="1" applyFont="1" applyFill="1" applyBorder="1" applyAlignment="1" applyProtection="1">
      <alignment horizontal="right" vertical="center" wrapText="1"/>
    </xf>
    <xf numFmtId="49" fontId="2" fillId="0" borderId="54" xfId="94" applyNumberFormat="1" applyFont="1" applyFill="1" applyBorder="1" applyAlignment="1">
      <alignment horizontal="center" vertical="center" wrapText="1"/>
    </xf>
    <xf numFmtId="0" fontId="1" fillId="0" borderId="0" xfId="94" applyFont="1" applyFill="1" applyAlignment="1">
      <alignment vertical="center" wrapText="1"/>
    </xf>
    <xf numFmtId="0" fontId="1" fillId="0" borderId="0" xfId="94" applyFont="1" applyAlignment="1">
      <alignment vertical="center" wrapText="1"/>
    </xf>
    <xf numFmtId="49" fontId="1" fillId="0" borderId="53" xfId="94" applyNumberFormat="1" applyFont="1" applyFill="1" applyBorder="1" applyAlignment="1">
      <alignment horizontal="center" vertical="center" wrapText="1"/>
    </xf>
    <xf numFmtId="0" fontId="1" fillId="0" borderId="67" xfId="94" applyFont="1" applyFill="1" applyBorder="1" applyAlignment="1">
      <alignment horizontal="justify" vertical="center" wrapText="1"/>
    </xf>
    <xf numFmtId="49" fontId="1" fillId="0" borderId="67" xfId="94" applyNumberFormat="1" applyFont="1" applyFill="1" applyBorder="1" applyAlignment="1">
      <alignment horizontal="center" vertical="center" wrapText="1"/>
    </xf>
    <xf numFmtId="4" fontId="1" fillId="0" borderId="67" xfId="94" applyNumberFormat="1" applyFont="1" applyFill="1" applyBorder="1" applyAlignment="1">
      <alignment horizontal="right" vertical="center" wrapText="1"/>
    </xf>
    <xf numFmtId="4" fontId="1" fillId="0" borderId="88" xfId="94" applyNumberFormat="1" applyFont="1" applyFill="1" applyBorder="1" applyAlignment="1">
      <alignment horizontal="right" vertical="center" wrapText="1"/>
    </xf>
    <xf numFmtId="49" fontId="1" fillId="0" borderId="60" xfId="94" applyNumberFormat="1" applyFont="1" applyFill="1" applyBorder="1" applyAlignment="1">
      <alignment horizontal="center" vertical="center" wrapText="1"/>
    </xf>
    <xf numFmtId="0" fontId="73" fillId="0" borderId="12" xfId="94" applyFont="1" applyFill="1" applyBorder="1" applyAlignment="1">
      <alignment horizontal="justify" vertical="center" wrapText="1"/>
    </xf>
    <xf numFmtId="49" fontId="1" fillId="0" borderId="12" xfId="94" applyNumberFormat="1" applyFont="1" applyFill="1" applyBorder="1" applyAlignment="1">
      <alignment horizontal="center" vertical="center" wrapText="1"/>
    </xf>
    <xf numFmtId="4" fontId="1" fillId="0" borderId="12" xfId="94" applyNumberFormat="1" applyFont="1" applyFill="1" applyBorder="1" applyAlignment="1">
      <alignment horizontal="right" vertical="center" wrapText="1"/>
    </xf>
    <xf numFmtId="4" fontId="1" fillId="0" borderId="87" xfId="94" applyNumberFormat="1" applyFont="1" applyFill="1" applyBorder="1" applyAlignment="1">
      <alignment horizontal="right" vertical="center" wrapText="1"/>
    </xf>
    <xf numFmtId="0" fontId="1" fillId="0" borderId="12" xfId="94" applyFont="1" applyFill="1" applyBorder="1" applyAlignment="1">
      <alignment horizontal="justify" vertical="center" wrapText="1"/>
    </xf>
    <xf numFmtId="0" fontId="74" fillId="0" borderId="12" xfId="94" applyFont="1" applyFill="1" applyBorder="1" applyAlignment="1">
      <alignment horizontal="justify" vertical="center" wrapText="1"/>
    </xf>
    <xf numFmtId="49" fontId="1" fillId="0" borderId="51" xfId="94" applyNumberFormat="1" applyFont="1" applyFill="1" applyBorder="1" applyAlignment="1">
      <alignment horizontal="center" vertical="center" wrapText="1"/>
    </xf>
    <xf numFmtId="0" fontId="1" fillId="0" borderId="13" xfId="94" applyFont="1" applyFill="1" applyBorder="1" applyAlignment="1">
      <alignment horizontal="justify" vertical="center" wrapText="1"/>
    </xf>
    <xf numFmtId="49" fontId="1" fillId="0" borderId="13" xfId="94" applyNumberFormat="1" applyFont="1" applyFill="1" applyBorder="1" applyAlignment="1">
      <alignment horizontal="center" vertical="center" wrapText="1"/>
    </xf>
    <xf numFmtId="4" fontId="1" fillId="0" borderId="13" xfId="94" applyNumberFormat="1" applyFont="1" applyFill="1" applyBorder="1" applyAlignment="1">
      <alignment horizontal="right" vertical="center" wrapText="1"/>
    </xf>
    <xf numFmtId="4" fontId="1" fillId="0" borderId="89" xfId="94" applyNumberFormat="1" applyFont="1" applyFill="1" applyBorder="1" applyAlignment="1">
      <alignment horizontal="right" vertical="center" wrapText="1"/>
    </xf>
    <xf numFmtId="49" fontId="1" fillId="0" borderId="11" xfId="94" applyNumberFormat="1" applyFont="1" applyFill="1" applyBorder="1" applyAlignment="1">
      <alignment horizontal="center" vertical="center" wrapText="1"/>
    </xf>
    <xf numFmtId="49" fontId="1" fillId="0" borderId="41" xfId="94" applyNumberFormat="1" applyFont="1" applyFill="1" applyBorder="1" applyAlignment="1">
      <alignment horizontal="center" vertical="center" wrapText="1"/>
    </xf>
    <xf numFmtId="0" fontId="1" fillId="0" borderId="11" xfId="94" applyFont="1" applyFill="1" applyBorder="1" applyAlignment="1">
      <alignment horizontal="justify" vertical="center" wrapText="1"/>
    </xf>
    <xf numFmtId="49" fontId="1" fillId="38" borderId="41" xfId="94" applyNumberFormat="1" applyFont="1" applyFill="1" applyBorder="1" applyAlignment="1">
      <alignment horizontal="center" vertical="center" wrapText="1"/>
    </xf>
    <xf numFmtId="0" fontId="1" fillId="38" borderId="11" xfId="94" applyFont="1" applyFill="1" applyBorder="1" applyAlignment="1">
      <alignment horizontal="justify" vertical="center" wrapText="1"/>
    </xf>
    <xf numFmtId="49" fontId="1" fillId="38" borderId="11" xfId="94" applyNumberFormat="1" applyFont="1" applyFill="1" applyBorder="1" applyAlignment="1">
      <alignment horizontal="center" vertical="center" wrapText="1"/>
    </xf>
    <xf numFmtId="49" fontId="1" fillId="38" borderId="13" xfId="94" applyNumberFormat="1" applyFont="1" applyFill="1" applyBorder="1" applyAlignment="1">
      <alignment horizontal="center" vertical="center" wrapText="1"/>
    </xf>
    <xf numFmtId="4" fontId="1" fillId="38" borderId="67" xfId="94" applyNumberFormat="1" applyFont="1" applyFill="1" applyBorder="1" applyAlignment="1">
      <alignment horizontal="right" vertical="center" wrapText="1"/>
    </xf>
    <xf numFmtId="4" fontId="1" fillId="38" borderId="88" xfId="94" applyNumberFormat="1" applyFont="1" applyFill="1" applyBorder="1" applyAlignment="1">
      <alignment horizontal="right" vertical="center" wrapText="1"/>
    </xf>
    <xf numFmtId="0" fontId="1" fillId="38" borderId="0" xfId="94" applyFont="1" applyFill="1" applyAlignment="1">
      <alignment vertical="center" wrapText="1"/>
    </xf>
    <xf numFmtId="49" fontId="1" fillId="38" borderId="53" xfId="94" applyNumberFormat="1" applyFont="1" applyFill="1" applyBorder="1" applyAlignment="1">
      <alignment horizontal="center" vertical="center" wrapText="1"/>
    </xf>
    <xf numFmtId="0" fontId="1" fillId="38" borderId="67" xfId="94" applyFont="1" applyFill="1" applyBorder="1" applyAlignment="1">
      <alignment horizontal="justify" vertical="center" wrapText="1"/>
    </xf>
    <xf numFmtId="49" fontId="1" fillId="38" borderId="67" xfId="94" applyNumberFormat="1" applyFont="1" applyFill="1" applyBorder="1" applyAlignment="1">
      <alignment horizontal="center" vertical="center" wrapText="1"/>
    </xf>
    <xf numFmtId="49" fontId="1" fillId="38" borderId="12" xfId="94" applyNumberFormat="1" applyFont="1" applyFill="1" applyBorder="1" applyAlignment="1">
      <alignment horizontal="center" vertical="center" wrapText="1"/>
    </xf>
    <xf numFmtId="0" fontId="2" fillId="0" borderId="0" xfId="94" applyFont="1" applyFill="1" applyAlignment="1">
      <alignment vertical="center" wrapText="1"/>
    </xf>
    <xf numFmtId="49" fontId="2" fillId="0" borderId="41" xfId="94" applyNumberFormat="1" applyFont="1" applyFill="1" applyBorder="1" applyAlignment="1">
      <alignment horizontal="center" vertical="center" wrapText="1"/>
    </xf>
    <xf numFmtId="0" fontId="1" fillId="0" borderId="14" xfId="94" applyFont="1" applyFill="1" applyBorder="1" applyAlignment="1">
      <alignment horizontal="justify" vertical="center" wrapText="1"/>
    </xf>
    <xf numFmtId="0" fontId="1" fillId="0" borderId="11" xfId="94" applyFont="1" applyFill="1" applyBorder="1" applyAlignment="1">
      <alignment horizontal="center" vertical="center" wrapText="1"/>
    </xf>
    <xf numFmtId="0" fontId="73" fillId="0" borderId="0" xfId="94" applyFont="1" applyFill="1" applyBorder="1" applyAlignment="1">
      <alignment vertical="center" wrapText="1"/>
    </xf>
    <xf numFmtId="0" fontId="1" fillId="0" borderId="67" xfId="94" applyFont="1" applyFill="1" applyBorder="1" applyAlignment="1">
      <alignment horizontal="center" vertical="center" wrapText="1"/>
    </xf>
    <xf numFmtId="0" fontId="1" fillId="0" borderId="12" xfId="94" applyFont="1" applyFill="1" applyBorder="1" applyAlignment="1">
      <alignment horizontal="center" vertical="center" wrapText="1"/>
    </xf>
    <xf numFmtId="0" fontId="1" fillId="0" borderId="66" xfId="94" applyFont="1" applyFill="1" applyBorder="1" applyAlignment="1">
      <alignment horizontal="justify" vertical="center" wrapText="1"/>
    </xf>
    <xf numFmtId="0" fontId="1" fillId="0" borderId="33" xfId="94" applyFont="1" applyFill="1" applyBorder="1" applyAlignment="1">
      <alignment vertical="center" wrapText="1"/>
    </xf>
    <xf numFmtId="0" fontId="1" fillId="0" borderId="17" xfId="94" applyFont="1" applyFill="1" applyBorder="1" applyAlignment="1">
      <alignment horizontal="justify" vertical="center" wrapText="1"/>
    </xf>
    <xf numFmtId="49" fontId="2" fillId="0" borderId="51" xfId="94" applyNumberFormat="1" applyFont="1" applyFill="1" applyBorder="1" applyAlignment="1">
      <alignment horizontal="center" vertical="center" wrapText="1"/>
    </xf>
    <xf numFmtId="0" fontId="2" fillId="0" borderId="14" xfId="94" applyFont="1" applyFill="1" applyBorder="1" applyAlignment="1">
      <alignment horizontal="left" vertical="center" wrapText="1"/>
    </xf>
    <xf numFmtId="0" fontId="2" fillId="0" borderId="15" xfId="94" applyFont="1" applyFill="1" applyBorder="1" applyAlignment="1">
      <alignment vertical="center" wrapText="1"/>
    </xf>
    <xf numFmtId="0" fontId="2" fillId="0" borderId="15" xfId="94" applyFont="1" applyFill="1" applyBorder="1" applyAlignment="1">
      <alignment horizontal="center" vertical="center" wrapText="1"/>
    </xf>
    <xf numFmtId="4" fontId="1" fillId="0" borderId="15" xfId="94" applyNumberFormat="1" applyFont="1" applyFill="1" applyBorder="1" applyAlignment="1">
      <alignment vertical="center" wrapText="1"/>
    </xf>
    <xf numFmtId="4" fontId="2" fillId="0" borderId="52" xfId="94" applyNumberFormat="1" applyFont="1" applyFill="1" applyBorder="1" applyAlignment="1">
      <alignment horizontal="right" vertical="center" wrapText="1"/>
    </xf>
    <xf numFmtId="0" fontId="2" fillId="0" borderId="25" xfId="94" applyFont="1" applyFill="1" applyBorder="1" applyAlignment="1">
      <alignment horizontal="left" vertical="center" wrapText="1"/>
    </xf>
    <xf numFmtId="0" fontId="1" fillId="0" borderId="0" xfId="94" applyFont="1" applyFill="1" applyBorder="1" applyAlignment="1">
      <alignment horizontal="center" vertical="center" wrapText="1"/>
    </xf>
    <xf numFmtId="4" fontId="1" fillId="0" borderId="13" xfId="94" applyNumberFormat="1" applyFont="1" applyFill="1" applyBorder="1" applyAlignment="1">
      <alignment vertical="center" wrapText="1"/>
    </xf>
    <xf numFmtId="4" fontId="2" fillId="0" borderId="89" xfId="94" applyNumberFormat="1" applyFont="1" applyFill="1" applyBorder="1" applyAlignment="1">
      <alignment horizontal="right" vertical="center" wrapText="1"/>
    </xf>
    <xf numFmtId="0" fontId="1" fillId="0" borderId="14" xfId="94" applyFont="1" applyFill="1" applyBorder="1" applyAlignment="1">
      <alignment horizontal="left" vertical="center" wrapText="1"/>
    </xf>
    <xf numFmtId="0" fontId="1" fillId="0" borderId="14" xfId="94" applyFont="1" applyFill="1" applyBorder="1" applyAlignment="1">
      <alignment vertical="center" wrapText="1"/>
    </xf>
    <xf numFmtId="0" fontId="2" fillId="0" borderId="14" xfId="94" applyFont="1" applyFill="1" applyBorder="1" applyAlignment="1">
      <alignment horizontal="justify" vertical="center" wrapText="1"/>
    </xf>
    <xf numFmtId="0" fontId="1" fillId="0" borderId="25" xfId="94" applyFont="1" applyFill="1" applyBorder="1" applyAlignment="1">
      <alignment horizontal="justify" vertical="center" wrapText="1"/>
    </xf>
    <xf numFmtId="0" fontId="1" fillId="0" borderId="15" xfId="94" applyNumberFormat="1" applyFont="1" applyFill="1" applyBorder="1" applyAlignment="1">
      <alignment vertical="center" wrapText="1"/>
    </xf>
    <xf numFmtId="4" fontId="1" fillId="0" borderId="90" xfId="94" applyNumberFormat="1" applyFont="1" applyFill="1" applyBorder="1" applyAlignment="1">
      <alignment horizontal="right" vertical="center" wrapText="1"/>
    </xf>
    <xf numFmtId="0" fontId="2" fillId="0" borderId="11" xfId="94" applyFont="1" applyFill="1" applyBorder="1" applyAlignment="1">
      <alignment vertical="center" wrapText="1"/>
    </xf>
    <xf numFmtId="0" fontId="2" fillId="0" borderId="11" xfId="94" applyFont="1" applyFill="1" applyBorder="1" applyAlignment="1">
      <alignment horizontal="center" vertical="center" wrapText="1"/>
    </xf>
    <xf numFmtId="0" fontId="2" fillId="0" borderId="13" xfId="94" applyFont="1" applyFill="1" applyBorder="1" applyAlignment="1">
      <alignment vertical="center" wrapText="1"/>
    </xf>
    <xf numFmtId="0" fontId="2" fillId="0" borderId="13" xfId="94" applyFont="1" applyFill="1" applyBorder="1" applyAlignment="1">
      <alignment horizontal="center" vertical="center" wrapText="1"/>
    </xf>
    <xf numFmtId="0" fontId="1" fillId="0" borderId="13" xfId="94" applyFont="1" applyFill="1" applyBorder="1" applyAlignment="1">
      <alignment vertical="center" wrapText="1"/>
    </xf>
    <xf numFmtId="0" fontId="1" fillId="0" borderId="13" xfId="94" applyFont="1" applyFill="1" applyBorder="1" applyAlignment="1">
      <alignment horizontal="center" vertical="center" wrapText="1"/>
    </xf>
    <xf numFmtId="0" fontId="1" fillId="0" borderId="14" xfId="94" applyFont="1" applyBorder="1" applyAlignment="1">
      <alignment horizontal="justify" vertical="center" wrapText="1"/>
    </xf>
    <xf numFmtId="0" fontId="2" fillId="0" borderId="11" xfId="94" applyFont="1" applyFill="1" applyBorder="1" applyAlignment="1">
      <alignment horizontal="justify" vertical="center" wrapText="1"/>
    </xf>
    <xf numFmtId="4" fontId="1" fillId="0" borderId="11" xfId="94" applyNumberFormat="1" applyFont="1" applyFill="1" applyBorder="1" applyAlignment="1">
      <alignment horizontal="right" vertical="center" wrapText="1"/>
    </xf>
    <xf numFmtId="4" fontId="2" fillId="0" borderId="90" xfId="94" applyNumberFormat="1" applyFont="1" applyFill="1" applyBorder="1" applyAlignment="1">
      <alignment horizontal="right" vertical="center" wrapText="1"/>
    </xf>
    <xf numFmtId="0" fontId="2" fillId="0" borderId="0" xfId="94" applyFont="1" applyFill="1" applyBorder="1" applyAlignment="1">
      <alignment horizontal="justify" vertical="center" wrapText="1"/>
    </xf>
    <xf numFmtId="0" fontId="2" fillId="0" borderId="0" xfId="94" applyFont="1" applyFill="1" applyBorder="1" applyAlignment="1">
      <alignment horizontal="center" vertical="center" wrapText="1"/>
    </xf>
    <xf numFmtId="4" fontId="2" fillId="0" borderId="0" xfId="94" applyNumberFormat="1" applyFont="1" applyFill="1" applyBorder="1" applyAlignment="1">
      <alignment horizontal="right" vertical="center" wrapText="1"/>
    </xf>
    <xf numFmtId="4" fontId="2" fillId="0" borderId="34" xfId="94" applyNumberFormat="1" applyFont="1" applyFill="1" applyBorder="1" applyAlignment="1">
      <alignment horizontal="right" vertical="center" wrapText="1"/>
    </xf>
    <xf numFmtId="0" fontId="1" fillId="0" borderId="11" xfId="94" applyFont="1" applyFill="1" applyBorder="1" applyAlignment="1">
      <alignment horizontal="left" vertical="center" wrapText="1"/>
    </xf>
    <xf numFmtId="0" fontId="1" fillId="0" borderId="0" xfId="94" applyFont="1" applyFill="1" applyBorder="1" applyAlignment="1">
      <alignment vertical="center" wrapText="1"/>
    </xf>
    <xf numFmtId="165" fontId="1" fillId="0" borderId="11" xfId="94" applyNumberFormat="1" applyFont="1" applyFill="1" applyBorder="1" applyAlignment="1">
      <alignment horizontal="center" vertical="center" wrapText="1"/>
    </xf>
    <xf numFmtId="4" fontId="1" fillId="0" borderId="11" xfId="94" applyNumberFormat="1" applyFont="1" applyFill="1" applyBorder="1" applyAlignment="1">
      <alignment horizontal="center" vertical="center" wrapText="1"/>
    </xf>
    <xf numFmtId="49" fontId="1" fillId="0" borderId="54" xfId="94" applyNumberFormat="1" applyFont="1" applyFill="1" applyBorder="1" applyAlignment="1">
      <alignment horizontal="center" vertical="center" wrapText="1"/>
    </xf>
    <xf numFmtId="49" fontId="2" fillId="38" borderId="5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justify" wrapText="1"/>
    </xf>
    <xf numFmtId="0" fontId="1" fillId="38" borderId="0" xfId="0" applyFont="1" applyFill="1" applyBorder="1" applyAlignment="1">
      <alignment horizontal="center"/>
    </xf>
    <xf numFmtId="4" fontId="2" fillId="38" borderId="0" xfId="0" applyNumberFormat="1" applyFont="1" applyFill="1" applyBorder="1" applyAlignment="1">
      <alignment horizontal="right"/>
    </xf>
    <xf numFmtId="4" fontId="2" fillId="38" borderId="34" xfId="0" applyNumberFormat="1" applyFont="1" applyFill="1" applyBorder="1" applyAlignment="1">
      <alignment horizontal="right"/>
    </xf>
    <xf numFmtId="0" fontId="2" fillId="38" borderId="0" xfId="0" applyFont="1" applyFill="1"/>
    <xf numFmtId="49" fontId="1" fillId="38" borderId="41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justify" wrapText="1"/>
    </xf>
    <xf numFmtId="0" fontId="1" fillId="38" borderId="11" xfId="0" applyFont="1" applyFill="1" applyBorder="1" applyAlignment="1">
      <alignment horizontal="center"/>
    </xf>
    <xf numFmtId="4" fontId="1" fillId="38" borderId="67" xfId="0" applyNumberFormat="1" applyFont="1" applyFill="1" applyBorder="1" applyAlignment="1">
      <alignment horizontal="right"/>
    </xf>
    <xf numFmtId="4" fontId="1" fillId="38" borderId="88" xfId="0" applyNumberFormat="1" applyFont="1" applyFill="1" applyBorder="1" applyAlignment="1">
      <alignment horizontal="right"/>
    </xf>
    <xf numFmtId="0" fontId="1" fillId="38" borderId="0" xfId="0" applyFont="1" applyFill="1"/>
    <xf numFmtId="0" fontId="63" fillId="38" borderId="54" xfId="44" applyNumberFormat="1" applyFont="1" applyFill="1" applyBorder="1" applyAlignment="1" applyProtection="1">
      <alignment horizontal="left" vertical="center" wrapText="1"/>
    </xf>
    <xf numFmtId="0" fontId="63" fillId="38" borderId="15" xfId="44" applyNumberFormat="1" applyFont="1" applyFill="1" applyBorder="1" applyAlignment="1" applyProtection="1">
      <alignment horizontal="left" vertical="center" wrapText="1"/>
    </xf>
    <xf numFmtId="0" fontId="63" fillId="38" borderId="15" xfId="44" applyNumberFormat="1" applyFont="1" applyFill="1" applyBorder="1" applyAlignment="1" applyProtection="1">
      <alignment horizontal="center" vertical="center" wrapText="1"/>
    </xf>
    <xf numFmtId="4" fontId="63" fillId="38" borderId="52" xfId="44" applyNumberFormat="1" applyFont="1" applyFill="1" applyBorder="1" applyAlignment="1" applyProtection="1">
      <alignment horizontal="right" vertical="center" wrapText="1"/>
    </xf>
    <xf numFmtId="0" fontId="2" fillId="0" borderId="15" xfId="94" applyFont="1" applyFill="1" applyBorder="1" applyAlignment="1">
      <alignment horizontal="justify" vertical="center" wrapText="1"/>
    </xf>
    <xf numFmtId="4" fontId="2" fillId="0" borderId="15" xfId="94" applyNumberFormat="1" applyFont="1" applyFill="1" applyBorder="1" applyAlignment="1">
      <alignment horizontal="right" vertical="center" wrapText="1"/>
    </xf>
    <xf numFmtId="0" fontId="1" fillId="0" borderId="51" xfId="94" applyFont="1" applyFill="1" applyBorder="1" applyAlignment="1">
      <alignment vertical="center" wrapText="1"/>
    </xf>
    <xf numFmtId="0" fontId="1" fillId="0" borderId="15" xfId="94" applyFont="1" applyFill="1" applyBorder="1" applyAlignment="1">
      <alignment horizontal="center" vertical="center" wrapText="1"/>
    </xf>
    <xf numFmtId="165" fontId="1" fillId="0" borderId="67" xfId="94" applyNumberFormat="1" applyFont="1" applyFill="1" applyBorder="1" applyAlignment="1">
      <alignment horizontal="center" vertical="center" wrapText="1"/>
    </xf>
    <xf numFmtId="0" fontId="2" fillId="0" borderId="41" xfId="94" applyFont="1" applyFill="1" applyBorder="1" applyAlignment="1">
      <alignment vertical="center" wrapText="1"/>
    </xf>
    <xf numFmtId="0" fontId="1" fillId="0" borderId="0" xfId="94" applyFont="1" applyFill="1" applyBorder="1" applyAlignment="1">
      <alignment horizontal="justify" vertical="center" wrapText="1"/>
    </xf>
    <xf numFmtId="4" fontId="2" fillId="0" borderId="11" xfId="94" applyNumberFormat="1" applyFont="1" applyFill="1" applyBorder="1" applyAlignment="1">
      <alignment horizontal="right" vertical="center" wrapText="1"/>
    </xf>
    <xf numFmtId="49" fontId="2" fillId="0" borderId="33" xfId="94" applyNumberFormat="1" applyFont="1" applyFill="1" applyBorder="1" applyAlignment="1">
      <alignment horizontal="center" vertical="center" wrapText="1"/>
    </xf>
    <xf numFmtId="4" fontId="2" fillId="0" borderId="0" xfId="94" applyNumberFormat="1" applyFont="1" applyFill="1" applyBorder="1" applyAlignment="1">
      <alignment horizontal="center" vertical="center" wrapText="1"/>
    </xf>
    <xf numFmtId="49" fontId="1" fillId="0" borderId="0" xfId="94" applyNumberFormat="1" applyFont="1" applyFill="1" applyBorder="1" applyAlignment="1">
      <alignment horizontal="center" vertical="center"/>
    </xf>
    <xf numFmtId="0" fontId="1" fillId="0" borderId="0" xfId="94" applyFont="1" applyFill="1" applyAlignment="1">
      <alignment horizontal="center" vertical="center"/>
    </xf>
    <xf numFmtId="4" fontId="1" fillId="0" borderId="0" xfId="94" applyNumberFormat="1" applyFont="1" applyFill="1" applyBorder="1" applyAlignment="1">
      <alignment horizontal="center" vertical="center"/>
    </xf>
    <xf numFmtId="4" fontId="1" fillId="0" borderId="0" xfId="94" applyNumberFormat="1" applyFont="1" applyFill="1" applyBorder="1" applyAlignment="1">
      <alignment horizontal="right" vertical="center"/>
    </xf>
    <xf numFmtId="0" fontId="1" fillId="0" borderId="0" xfId="94" applyFont="1" applyFill="1" applyAlignment="1">
      <alignment vertical="center"/>
    </xf>
    <xf numFmtId="0" fontId="1" fillId="0" borderId="0" xfId="94" applyFont="1" applyFill="1" applyBorder="1" applyAlignment="1">
      <alignment horizontal="center" vertical="center"/>
    </xf>
    <xf numFmtId="0" fontId="53" fillId="0" borderId="0" xfId="94" applyFont="1" applyFill="1" applyBorder="1" applyAlignment="1">
      <alignment horizontal="justify" vertical="center" wrapText="1"/>
    </xf>
    <xf numFmtId="0" fontId="64" fillId="0" borderId="0" xfId="94" applyFont="1" applyFill="1" applyBorder="1" applyAlignment="1">
      <alignment horizontal="justify" vertical="center" wrapText="1"/>
    </xf>
    <xf numFmtId="0" fontId="1" fillId="0" borderId="0" xfId="94" applyFont="1" applyFill="1" applyAlignment="1">
      <alignment horizontal="justify" vertical="center" wrapText="1"/>
    </xf>
    <xf numFmtId="4" fontId="1" fillId="0" borderId="0" xfId="94" applyNumberFormat="1" applyFont="1" applyFill="1" applyAlignment="1">
      <alignment vertical="center"/>
    </xf>
    <xf numFmtId="4" fontId="1" fillId="0" borderId="0" xfId="94" applyNumberFormat="1" applyFont="1" applyFill="1" applyAlignment="1">
      <alignment horizontal="right" vertical="center"/>
    </xf>
    <xf numFmtId="0" fontId="21" fillId="38" borderId="11" xfId="94" applyFont="1" applyFill="1" applyBorder="1" applyProtection="1">
      <protection locked="0"/>
    </xf>
    <xf numFmtId="0" fontId="0" fillId="38" borderId="11" xfId="94" applyFont="1" applyFill="1" applyBorder="1" applyAlignment="1" applyProtection="1">
      <alignment wrapText="1"/>
      <protection locked="0"/>
    </xf>
    <xf numFmtId="0" fontId="21" fillId="38" borderId="11" xfId="94" applyFont="1" applyFill="1" applyBorder="1" applyAlignment="1" applyProtection="1">
      <alignment horizontal="center"/>
      <protection locked="0"/>
    </xf>
    <xf numFmtId="4" fontId="21" fillId="38" borderId="11" xfId="94" applyNumberFormat="1" applyFont="1" applyFill="1" applyBorder="1" applyAlignment="1" applyProtection="1">
      <alignment horizontal="center"/>
      <protection locked="0"/>
    </xf>
    <xf numFmtId="178" fontId="21" fillId="38" borderId="11" xfId="92" applyNumberFormat="1" applyFont="1" applyFill="1" applyBorder="1" applyAlignment="1" applyProtection="1">
      <protection locked="0"/>
    </xf>
    <xf numFmtId="0" fontId="46" fillId="30" borderId="0" xfId="0" applyFont="1" applyFill="1" applyBorder="1"/>
    <xf numFmtId="49" fontId="46" fillId="30" borderId="0" xfId="0" applyNumberFormat="1" applyFont="1" applyFill="1" applyBorder="1"/>
    <xf numFmtId="49" fontId="0" fillId="30" borderId="0" xfId="0" applyNumberFormat="1" applyFont="1" applyFill="1" applyBorder="1" applyAlignment="1">
      <alignment horizontal="justify" vertical="top"/>
    </xf>
    <xf numFmtId="49" fontId="0" fillId="30" borderId="0" xfId="0" applyNumberFormat="1" applyFont="1" applyFill="1" applyAlignment="1">
      <alignment horizontal="justify" vertical="top"/>
    </xf>
    <xf numFmtId="0" fontId="0" fillId="30" borderId="0" xfId="0" applyFill="1" applyBorder="1" applyAlignment="1">
      <alignment horizontal="left" wrapText="1"/>
    </xf>
    <xf numFmtId="0" fontId="0" fillId="30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center" vertical="center"/>
    </xf>
    <xf numFmtId="0" fontId="23" fillId="30" borderId="33" xfId="0" applyFont="1" applyFill="1" applyBorder="1" applyAlignment="1">
      <alignment horizontal="center"/>
    </xf>
    <xf numFmtId="0" fontId="23" fillId="30" borderId="0" xfId="0" applyFont="1" applyFill="1" applyBorder="1" applyAlignment="1">
      <alignment horizontal="center"/>
    </xf>
    <xf numFmtId="49" fontId="0" fillId="30" borderId="0" xfId="0" applyNumberFormat="1" applyFont="1" applyFill="1" applyBorder="1" applyAlignment="1"/>
    <xf numFmtId="0" fontId="0" fillId="0" borderId="10" xfId="0" applyFont="1" applyBorder="1" applyAlignment="1"/>
    <xf numFmtId="0" fontId="47" fillId="30" borderId="30" xfId="0" applyFont="1" applyFill="1" applyBorder="1" applyAlignment="1">
      <alignment horizontal="center" vertical="center"/>
    </xf>
    <xf numFmtId="0" fontId="47" fillId="30" borderId="31" xfId="0" applyFont="1" applyFill="1" applyBorder="1" applyAlignment="1">
      <alignment horizontal="center" vertical="center"/>
    </xf>
    <xf numFmtId="0" fontId="47" fillId="30" borderId="32" xfId="0" applyFont="1" applyFill="1" applyBorder="1" applyAlignment="1">
      <alignment horizontal="center" vertical="center"/>
    </xf>
    <xf numFmtId="0" fontId="47" fillId="30" borderId="33" xfId="0" applyFont="1" applyFill="1" applyBorder="1" applyAlignment="1">
      <alignment horizontal="center" vertical="center"/>
    </xf>
    <xf numFmtId="0" fontId="47" fillId="30" borderId="0" xfId="0" applyFont="1" applyFill="1" applyBorder="1" applyAlignment="1">
      <alignment horizontal="center" vertical="center"/>
    </xf>
    <xf numFmtId="0" fontId="47" fillId="30" borderId="34" xfId="0" applyFont="1" applyFill="1" applyBorder="1" applyAlignment="1">
      <alignment horizontal="center" vertical="center"/>
    </xf>
    <xf numFmtId="0" fontId="47" fillId="30" borderId="35" xfId="0" applyFont="1" applyFill="1" applyBorder="1" applyAlignment="1">
      <alignment horizontal="center" vertical="center"/>
    </xf>
    <xf numFmtId="0" fontId="47" fillId="30" borderId="36" xfId="0" applyFont="1" applyFill="1" applyBorder="1" applyAlignment="1">
      <alignment horizontal="center" vertical="center"/>
    </xf>
    <xf numFmtId="0" fontId="47" fillId="30" borderId="37" xfId="0" applyFont="1" applyFill="1" applyBorder="1" applyAlignment="1">
      <alignment horizontal="center" vertical="center"/>
    </xf>
    <xf numFmtId="49" fontId="0" fillId="30" borderId="0" xfId="0" applyNumberFormat="1" applyFill="1" applyBorder="1" applyAlignment="1"/>
    <xf numFmtId="0" fontId="20" fillId="30" borderId="0" xfId="0" applyFont="1" applyFill="1" applyBorder="1" applyAlignment="1">
      <alignment horizontal="left"/>
    </xf>
    <xf numFmtId="0" fontId="20" fillId="30" borderId="34" xfId="0" applyFont="1" applyFill="1" applyBorder="1" applyAlignment="1">
      <alignment horizontal="left"/>
    </xf>
    <xf numFmtId="49" fontId="0" fillId="0" borderId="10" xfId="0" applyNumberFormat="1" applyFont="1" applyBorder="1" applyAlignment="1"/>
    <xf numFmtId="0" fontId="20" fillId="30" borderId="44" xfId="0" applyFont="1" applyFill="1" applyBorder="1" applyAlignment="1">
      <alignment horizontal="center"/>
    </xf>
    <xf numFmtId="0" fontId="20" fillId="30" borderId="16" xfId="0" applyFont="1" applyFill="1" applyBorder="1" applyAlignment="1">
      <alignment horizontal="center"/>
    </xf>
    <xf numFmtId="0" fontId="20" fillId="30" borderId="45" xfId="0" applyFont="1" applyFill="1" applyBorder="1" applyAlignment="1">
      <alignment horizontal="center"/>
    </xf>
    <xf numFmtId="0" fontId="0" fillId="30" borderId="47" xfId="0" applyFont="1" applyFill="1" applyBorder="1" applyAlignment="1">
      <alignment horizontal="center" vertical="center"/>
    </xf>
    <xf numFmtId="0" fontId="0" fillId="30" borderId="51" xfId="0" applyFont="1" applyFill="1" applyBorder="1" applyAlignment="1">
      <alignment horizontal="center" vertical="center"/>
    </xf>
    <xf numFmtId="4" fontId="0" fillId="30" borderId="49" xfId="0" applyNumberFormat="1" applyFont="1" applyFill="1" applyBorder="1" applyAlignment="1"/>
    <xf numFmtId="4" fontId="0" fillId="30" borderId="50" xfId="0" applyNumberFormat="1" applyFont="1" applyFill="1" applyBorder="1" applyAlignment="1"/>
    <xf numFmtId="4" fontId="0" fillId="30" borderId="15" xfId="0" applyNumberFormat="1" applyFont="1" applyFill="1" applyBorder="1" applyAlignment="1"/>
    <xf numFmtId="4" fontId="0" fillId="30" borderId="52" xfId="0" applyNumberFormat="1" applyFont="1" applyFill="1" applyBorder="1" applyAlignment="1"/>
    <xf numFmtId="0" fontId="0" fillId="30" borderId="53" xfId="0" applyFont="1" applyFill="1" applyBorder="1" applyAlignment="1">
      <alignment horizontal="center" vertical="center"/>
    </xf>
    <xf numFmtId="178" fontId="0" fillId="30" borderId="15" xfId="0" applyNumberFormat="1" applyFont="1" applyFill="1" applyBorder="1" applyAlignment="1"/>
    <xf numFmtId="178" fontId="0" fillId="30" borderId="52" xfId="0" applyNumberFormat="1" applyFont="1" applyFill="1" applyBorder="1" applyAlignment="1"/>
    <xf numFmtId="178" fontId="0" fillId="25" borderId="55" xfId="0" applyNumberFormat="1" applyFont="1" applyFill="1" applyBorder="1" applyAlignment="1">
      <alignment horizontal="justify" vertical="top" wrapText="1"/>
    </xf>
    <xf numFmtId="178" fontId="0" fillId="25" borderId="17" xfId="0" applyNumberFormat="1" applyFont="1" applyFill="1" applyBorder="1" applyAlignment="1">
      <alignment horizontal="justify" vertical="top"/>
    </xf>
    <xf numFmtId="178" fontId="0" fillId="25" borderId="38" xfId="0" applyNumberFormat="1" applyFont="1" applyFill="1" applyBorder="1" applyAlignment="1">
      <alignment horizontal="justify" vertical="top"/>
    </xf>
    <xf numFmtId="178" fontId="0" fillId="25" borderId="18" xfId="0" applyNumberFormat="1" applyFont="1" applyFill="1" applyBorder="1" applyAlignment="1">
      <alignment horizontal="justify" vertical="top"/>
    </xf>
    <xf numFmtId="178" fontId="20" fillId="25" borderId="17" xfId="0" applyNumberFormat="1" applyFont="1" applyFill="1" applyBorder="1" applyAlignment="1"/>
    <xf numFmtId="178" fontId="20" fillId="25" borderId="56" xfId="0" applyNumberFormat="1" applyFont="1" applyFill="1" applyBorder="1" applyAlignment="1"/>
    <xf numFmtId="178" fontId="20" fillId="25" borderId="18" xfId="0" applyNumberFormat="1" applyFont="1" applyFill="1" applyBorder="1" applyAlignment="1"/>
    <xf numFmtId="178" fontId="20" fillId="25" borderId="39" xfId="0" applyNumberFormat="1" applyFont="1" applyFill="1" applyBorder="1" applyAlignment="1"/>
    <xf numFmtId="0" fontId="49" fillId="30" borderId="18" xfId="0" applyFont="1" applyFill="1" applyBorder="1" applyAlignment="1"/>
    <xf numFmtId="178" fontId="0" fillId="30" borderId="0" xfId="0" applyNumberFormat="1" applyFont="1" applyFill="1" applyBorder="1" applyAlignment="1"/>
    <xf numFmtId="178" fontId="0" fillId="30" borderId="34" xfId="0" applyNumberFormat="1" applyFont="1" applyFill="1" applyBorder="1" applyAlignment="1"/>
    <xf numFmtId="0" fontId="0" fillId="30" borderId="31" xfId="0" applyNumberFormat="1" applyFont="1" applyFill="1" applyBorder="1" applyAlignment="1">
      <alignment horizontal="justify" wrapText="1"/>
    </xf>
    <xf numFmtId="0" fontId="0" fillId="31" borderId="0" xfId="0" applyFont="1" applyFill="1" applyBorder="1" applyAlignment="1"/>
    <xf numFmtId="178" fontId="0" fillId="30" borderId="0" xfId="0" applyNumberFormat="1" applyFont="1" applyFill="1" applyBorder="1" applyAlignment="1">
      <alignment horizontal="center"/>
    </xf>
    <xf numFmtId="178" fontId="0" fillId="30" borderId="34" xfId="0" applyNumberFormat="1" applyFont="1" applyFill="1" applyBorder="1" applyAlignment="1">
      <alignment horizontal="center"/>
    </xf>
    <xf numFmtId="178" fontId="50" fillId="30" borderId="30" xfId="0" applyNumberFormat="1" applyFont="1" applyFill="1" applyBorder="1" applyAlignment="1">
      <alignment horizontal="justify" vertical="center"/>
    </xf>
    <xf numFmtId="178" fontId="50" fillId="30" borderId="31" xfId="0" applyNumberFormat="1" applyFont="1" applyFill="1" applyBorder="1" applyAlignment="1">
      <alignment horizontal="justify" vertical="center"/>
    </xf>
    <xf numFmtId="178" fontId="50" fillId="30" borderId="33" xfId="0" applyNumberFormat="1" applyFont="1" applyFill="1" applyBorder="1" applyAlignment="1">
      <alignment horizontal="justify" vertical="center"/>
    </xf>
    <xf numFmtId="178" fontId="50" fillId="30" borderId="0" xfId="0" applyNumberFormat="1" applyFont="1" applyFill="1" applyBorder="1" applyAlignment="1">
      <alignment horizontal="justify" vertical="center"/>
    </xf>
    <xf numFmtId="178" fontId="50" fillId="30" borderId="31" xfId="0" applyNumberFormat="1" applyFont="1" applyFill="1" applyBorder="1" applyAlignment="1">
      <alignment vertical="center"/>
    </xf>
    <xf numFmtId="178" fontId="50" fillId="30" borderId="32" xfId="0" applyNumberFormat="1" applyFont="1" applyFill="1" applyBorder="1" applyAlignment="1">
      <alignment vertical="center"/>
    </xf>
    <xf numFmtId="178" fontId="50" fillId="30" borderId="0" xfId="0" applyNumberFormat="1" applyFont="1" applyFill="1" applyBorder="1" applyAlignment="1">
      <alignment vertical="center"/>
    </xf>
    <xf numFmtId="178" fontId="50" fillId="30" borderId="34" xfId="0" applyNumberFormat="1" applyFont="1" applyFill="1" applyBorder="1" applyAlignment="1">
      <alignment vertical="center"/>
    </xf>
    <xf numFmtId="0" fontId="0" fillId="30" borderId="0" xfId="0" applyFont="1" applyFill="1" applyBorder="1" applyAlignment="1"/>
    <xf numFmtId="0" fontId="0" fillId="30" borderId="31" xfId="0" applyFont="1" applyFill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0" fontId="0" fillId="0" borderId="0" xfId="0" applyFont="1" applyBorder="1" applyAlignment="1"/>
    <xf numFmtId="0" fontId="0" fillId="0" borderId="34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15" xfId="43" applyFont="1" applyBorder="1" applyAlignment="1" applyProtection="1">
      <alignment horizontal="center" vertical="center"/>
    </xf>
    <xf numFmtId="0" fontId="2" fillId="28" borderId="27" xfId="43" applyFont="1" applyFill="1" applyBorder="1" applyAlignment="1" applyProtection="1">
      <alignment horizontal="center" vertical="center"/>
    </xf>
    <xf numFmtId="0" fontId="38" fillId="0" borderId="11" xfId="43" applyFont="1" applyBorder="1" applyAlignment="1" applyProtection="1">
      <alignment horizontal="center" vertical="center"/>
    </xf>
    <xf numFmtId="0" fontId="38" fillId="25" borderId="11" xfId="43" applyFont="1" applyFill="1" applyBorder="1" applyAlignment="1" applyProtection="1">
      <alignment horizontal="center" vertical="center"/>
    </xf>
    <xf numFmtId="0" fontId="35" fillId="0" borderId="11" xfId="43" applyFont="1" applyBorder="1" applyAlignment="1" applyProtection="1">
      <alignment horizontal="center" vertical="center" wrapText="1"/>
    </xf>
    <xf numFmtId="0" fontId="35" fillId="25" borderId="11" xfId="43" applyFont="1" applyFill="1" applyBorder="1" applyAlignment="1" applyProtection="1">
      <alignment horizontal="center" vertical="center" wrapText="1"/>
    </xf>
    <xf numFmtId="49" fontId="20" fillId="25" borderId="66" xfId="85" applyNumberFormat="1" applyFont="1" applyFill="1" applyBorder="1" applyAlignment="1">
      <alignment horizontal="left"/>
    </xf>
    <xf numFmtId="49" fontId="20" fillId="25" borderId="0" xfId="85" applyNumberFormat="1" applyFont="1" applyFill="1" applyBorder="1" applyAlignment="1">
      <alignment horizontal="left"/>
    </xf>
    <xf numFmtId="49" fontId="20" fillId="25" borderId="10" xfId="85" applyNumberFormat="1" applyFont="1" applyFill="1" applyBorder="1" applyAlignment="1">
      <alignment horizontal="left"/>
    </xf>
    <xf numFmtId="0" fontId="21" fillId="0" borderId="69" xfId="85" applyFont="1" applyFill="1" applyBorder="1" applyAlignment="1">
      <alignment horizontal="center"/>
    </xf>
    <xf numFmtId="0" fontId="21" fillId="0" borderId="70" xfId="85" applyFont="1" applyFill="1" applyBorder="1" applyAlignment="1">
      <alignment horizontal="center"/>
    </xf>
    <xf numFmtId="0" fontId="54" fillId="0" borderId="71" xfId="85" applyFont="1" applyFill="1" applyBorder="1" applyAlignment="1">
      <alignment horizontal="left" wrapText="1" shrinkToFit="1"/>
    </xf>
    <xf numFmtId="0" fontId="0" fillId="0" borderId="72" xfId="0" applyFill="1" applyBorder="1" applyAlignment="1">
      <alignment horizontal="left" wrapText="1" shrinkToFit="1"/>
    </xf>
    <xf numFmtId="0" fontId="0" fillId="0" borderId="70" xfId="0" applyFill="1" applyBorder="1" applyAlignment="1">
      <alignment horizontal="left" wrapText="1" shrinkToFit="1"/>
    </xf>
    <xf numFmtId="0" fontId="0" fillId="0" borderId="71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49" fontId="21" fillId="0" borderId="74" xfId="85" applyNumberFormat="1" applyFont="1" applyFill="1" applyBorder="1" applyAlignment="1">
      <alignment horizontal="center"/>
    </xf>
    <xf numFmtId="0" fontId="21" fillId="0" borderId="75" xfId="85" applyFont="1" applyFill="1" applyBorder="1" applyAlignment="1">
      <alignment horizontal="center"/>
    </xf>
    <xf numFmtId="0" fontId="54" fillId="0" borderId="77" xfId="85" applyFont="1" applyFill="1" applyBorder="1" applyAlignment="1">
      <alignment horizontal="left" wrapText="1"/>
    </xf>
    <xf numFmtId="0" fontId="54" fillId="0" borderId="78" xfId="85" applyFont="1" applyFill="1" applyBorder="1" applyAlignment="1">
      <alignment horizontal="left" wrapText="1"/>
    </xf>
    <xf numFmtId="0" fontId="54" fillId="0" borderId="79" xfId="85" applyFont="1" applyFill="1" applyBorder="1" applyAlignment="1">
      <alignment horizontal="left" wrapText="1"/>
    </xf>
    <xf numFmtId="0" fontId="21" fillId="0" borderId="77" xfId="85" applyFont="1" applyFill="1" applyBorder="1" applyAlignment="1">
      <alignment horizontal="left" wrapText="1" shrinkToFit="1"/>
    </xf>
    <xf numFmtId="0" fontId="0" fillId="0" borderId="80" xfId="0" applyFill="1" applyBorder="1" applyAlignment="1">
      <alignment horizontal="left" wrapText="1" shrinkToFit="1"/>
    </xf>
    <xf numFmtId="0" fontId="59" fillId="0" borderId="11" xfId="43" applyFont="1" applyBorder="1" applyAlignment="1" applyProtection="1">
      <alignment horizontal="center" vertical="center" wrapText="1"/>
    </xf>
    <xf numFmtId="0" fontId="59" fillId="25" borderId="11" xfId="43" applyFont="1" applyFill="1" applyBorder="1" applyAlignment="1" applyProtection="1">
      <alignment horizontal="center" vertical="center" wrapText="1"/>
    </xf>
    <xf numFmtId="0" fontId="59" fillId="0" borderId="30" xfId="43" applyFont="1" applyBorder="1" applyAlignment="1" applyProtection="1">
      <alignment horizontal="center" vertical="center" wrapText="1"/>
    </xf>
    <xf numFmtId="0" fontId="59" fillId="0" borderId="31" xfId="43" applyFont="1" applyBorder="1" applyAlignment="1" applyProtection="1">
      <alignment horizontal="center" vertical="center" wrapText="1"/>
    </xf>
    <xf numFmtId="0" fontId="59" fillId="0" borderId="32" xfId="43" applyFont="1" applyBorder="1" applyAlignment="1" applyProtection="1">
      <alignment horizontal="center" vertical="center" wrapText="1"/>
    </xf>
    <xf numFmtId="0" fontId="59" fillId="0" borderId="14" xfId="43" applyFont="1" applyBorder="1" applyAlignment="1" applyProtection="1">
      <alignment horizontal="center" vertical="center" wrapText="1"/>
    </xf>
    <xf numFmtId="0" fontId="59" fillId="0" borderId="15" xfId="43" applyFont="1" applyBorder="1" applyAlignment="1" applyProtection="1">
      <alignment horizontal="center" vertical="center" wrapText="1"/>
    </xf>
    <xf numFmtId="0" fontId="59" fillId="0" borderId="68" xfId="43" applyFont="1" applyBorder="1" applyAlignment="1" applyProtection="1">
      <alignment horizontal="center" vertical="center" wrapText="1"/>
    </xf>
    <xf numFmtId="0" fontId="35" fillId="0" borderId="11" xfId="92" applyFont="1" applyFill="1" applyBorder="1" applyAlignment="1">
      <alignment horizontal="left" wrapText="1"/>
    </xf>
    <xf numFmtId="0" fontId="36" fillId="0" borderId="11" xfId="92" applyFont="1" applyBorder="1" applyAlignment="1">
      <alignment horizontal="left"/>
    </xf>
    <xf numFmtId="0" fontId="69" fillId="0" borderId="11" xfId="43" applyFont="1" applyBorder="1" applyAlignment="1" applyProtection="1">
      <alignment horizontal="center" vertical="center" wrapText="1"/>
    </xf>
    <xf numFmtId="0" fontId="69" fillId="24" borderId="11" xfId="43" applyFont="1" applyFill="1" applyBorder="1" applyAlignment="1" applyProtection="1">
      <alignment horizontal="center" vertical="center" wrapText="1"/>
    </xf>
    <xf numFmtId="0" fontId="63" fillId="0" borderId="11" xfId="43" applyFont="1" applyBorder="1" applyAlignment="1" applyProtection="1">
      <alignment horizontal="center" vertical="center" wrapText="1"/>
    </xf>
    <xf numFmtId="0" fontId="2" fillId="0" borderId="14" xfId="94" applyFont="1" applyFill="1" applyBorder="1" applyAlignment="1">
      <alignment horizontal="left" vertical="center" wrapText="1"/>
    </xf>
    <xf numFmtId="0" fontId="1" fillId="0" borderId="15" xfId="94" applyFont="1" applyBorder="1" applyAlignment="1">
      <alignment horizontal="left" vertical="center" wrapText="1"/>
    </xf>
    <xf numFmtId="0" fontId="1" fillId="0" borderId="52" xfId="94" applyFont="1" applyBorder="1" applyAlignment="1">
      <alignment horizontal="left" vertical="center" wrapText="1"/>
    </xf>
    <xf numFmtId="0" fontId="68" fillId="34" borderId="44" xfId="93" applyNumberFormat="1" applyFont="1" applyFill="1" applyBorder="1" applyAlignment="1">
      <alignment vertical="center" wrapText="1"/>
    </xf>
    <xf numFmtId="0" fontId="65" fillId="34" borderId="16" xfId="92" applyFill="1" applyBorder="1" applyAlignment="1">
      <alignment vertical="center"/>
    </xf>
    <xf numFmtId="0" fontId="65" fillId="0" borderId="16" xfId="92" applyBorder="1" applyAlignment="1">
      <alignment vertical="center"/>
    </xf>
    <xf numFmtId="0" fontId="65" fillId="0" borderId="45" xfId="92" applyBorder="1" applyAlignment="1">
      <alignment vertical="center"/>
    </xf>
    <xf numFmtId="0" fontId="35" fillId="26" borderId="11" xfId="92" applyFont="1" applyFill="1" applyBorder="1" applyAlignment="1">
      <alignment horizontal="center" vertical="center"/>
    </xf>
    <xf numFmtId="0" fontId="65" fillId="0" borderId="11" xfId="92" applyBorder="1" applyAlignment="1">
      <alignment horizontal="center" vertical="center"/>
    </xf>
    <xf numFmtId="0" fontId="35" fillId="0" borderId="11" xfId="92" applyFont="1" applyBorder="1" applyAlignment="1">
      <alignment horizontal="center" vertical="center"/>
    </xf>
  </cellXfs>
  <cellStyles count="95">
    <cellStyle name="$l0 Dec" xfId="49"/>
    <cellStyle name="$l0 Header" xfId="86"/>
    <cellStyle name="$l0 No" xfId="50"/>
    <cellStyle name="$l0 Row" xfId="51"/>
    <cellStyle name="$u0 Dec" xfId="87"/>
    <cellStyle name="$u0 No" xfId="88"/>
    <cellStyle name="$u0 Row" xfId="89"/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enaJednPolozky" xfId="52"/>
    <cellStyle name="čárky 2" xfId="45"/>
    <cellStyle name="Čísla v krycím listu" xfId="53"/>
    <cellStyle name="Dezimal [0]_Tabelle1" xfId="54"/>
    <cellStyle name="Dezimal_Tabelle1" xfId="55"/>
    <cellStyle name="Firma" xfId="56"/>
    <cellStyle name="Hlavní nadpis" xfId="57"/>
    <cellStyle name="Hypertextový odkaz 2" xfId="42"/>
    <cellStyle name="Chybně" xfId="20" builtinId="27" customBuiltin="1"/>
    <cellStyle name="Kontrolní buňka" xfId="21" builtinId="23" customBuiltin="1"/>
    <cellStyle name="měny" xfId="84" builtinId="4"/>
    <cellStyle name="měny 2" xfId="58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al" xfId="59"/>
    <cellStyle name="normálne_anchors" xfId="60"/>
    <cellStyle name="normální" xfId="0" builtinId="0"/>
    <cellStyle name="normální 10" xfId="61"/>
    <cellStyle name="normální 11" xfId="62"/>
    <cellStyle name="normální 12" xfId="90"/>
    <cellStyle name="normální 13" xfId="92"/>
    <cellStyle name="normální 13 2" xfId="94"/>
    <cellStyle name="normální 2" xfId="43"/>
    <cellStyle name="normální 2 2" xfId="46"/>
    <cellStyle name="normální 3" xfId="44"/>
    <cellStyle name="normální 4" xfId="47"/>
    <cellStyle name="normální 5" xfId="63"/>
    <cellStyle name="normální 6" xfId="64"/>
    <cellStyle name="normální 7" xfId="65"/>
    <cellStyle name="normální 8" xfId="66"/>
    <cellStyle name="normální 9" xfId="67"/>
    <cellStyle name="normální_List1" xfId="93"/>
    <cellStyle name="normální_POL.XLS" xfId="85"/>
    <cellStyle name="Pevné texty v krycím listu" xfId="68"/>
    <cellStyle name="Podnadpis" xfId="69"/>
    <cellStyle name="Poznámka" xfId="28" builtinId="10" customBuiltin="1"/>
    <cellStyle name="procent 3" xfId="91"/>
    <cellStyle name="Propojená buňka" xfId="29" builtinId="24" customBuiltin="1"/>
    <cellStyle name="RekapCisloOdd" xfId="70"/>
    <cellStyle name="RekapNazOdd" xfId="71"/>
    <cellStyle name="RekapOddiluSoucet" xfId="72"/>
    <cellStyle name="RekapTonaz" xfId="73"/>
    <cellStyle name="Správně" xfId="30" builtinId="26" customBuiltin="1"/>
    <cellStyle name="Standard_Tabelle1" xfId="74"/>
    <cellStyle name="Stín+tučně" xfId="75"/>
    <cellStyle name="Stín+tučně+velké písmo" xfId="76"/>
    <cellStyle name="Styl 1" xfId="48"/>
    <cellStyle name="Text upozornění" xfId="31" builtinId="11" customBuiltin="1"/>
    <cellStyle name="Text v krycím listu" xfId="77"/>
    <cellStyle name="Tučně" xfId="78"/>
    <cellStyle name="TYP ŘÁDKU_4(sloupceJ-L)" xfId="79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Währung [0]_Tabelle1" xfId="80"/>
    <cellStyle name="Währung_Tabelle1" xfId="81"/>
    <cellStyle name="základní" xfId="82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  <cellStyle name="Обычный_pr.c.002-D+M venkovni kanal., vodovodu a plynovodu" xfId="8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V&#283;ra\Local%20Settings\Temporary%20Internet%20Files\Content.IE5\NF7N6ZAS\rozpo&#269;et%20RD%20Kunice%2008.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_2012%20-%20IOS%20-%20rozpo&#269;et%20-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8;TY/EXCEL/MAC%20PROJEKT/APARTM&#193;NY%20H&#193;J/REVIZE%202/Apartm&#225;ny%20H&#225;j%20-%20NP%20-%20REVIZE%202%20Rozpoc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8;TY/EXCEL/CMC%20ARCHITECTS/INTERIER%20KORUNN&#205;/INTERIER%20KORUNN&#205;%20-%20ROZPO&#268;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8;TY/EXCEL/ARI%20ATELIER/ZU%20Suchdol%20-%20p&#345;&#237;stavba/ZU%20Suchdol%20-%20rozpo&#269;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Všeobecné podmínky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ekapitulace"/>
      <sheetName val="bour"/>
      <sheetName val="stav"/>
      <sheetName val="ZTI"/>
      <sheetName val="UT"/>
      <sheetName val="SILNO"/>
      <sheetName val="SLABO"/>
      <sheetName val="EPS"/>
      <sheetName val="VZT "/>
      <sheetName val="ANT"/>
      <sheetName val="SHZ"/>
      <sheetName val="zá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ekapitulace"/>
      <sheetName val="Rozpočet NP"/>
      <sheetName val="Rozpocet PP"/>
      <sheetName val="kan"/>
      <sheetName val="voda"/>
      <sheetName val="zař př"/>
      <sheetName val="ut"/>
      <sheetName val="silno"/>
      <sheetName val="slabo"/>
      <sheetName val="vzt"/>
      <sheetName val="Krycí list rozpočtu"/>
      <sheetName val="Střešní systémy GERARD"/>
      <sheetName val="Pokrývačské práce"/>
      <sheetName val="Klempířské práce"/>
      <sheetName val="Skupiny"/>
    </sheetNames>
    <sheetDataSet>
      <sheetData sheetId="0">
        <row r="10">
          <cell r="D10" t="str">
            <v/>
          </cell>
        </row>
        <row r="12">
          <cell r="D12" t="str">
            <v/>
          </cell>
        </row>
        <row r="14">
          <cell r="D14" t="str">
            <v xml:space="preserve">  </v>
          </cell>
        </row>
      </sheetData>
      <sheetData sheetId="1"/>
      <sheetData sheetId="2">
        <row r="2">
          <cell r="A2" t="str">
            <v>Zařízení staveniště (hl. VI)</v>
          </cell>
        </row>
        <row r="10">
          <cell r="F10" t="str">
            <v/>
          </cell>
          <cell r="G10" t="str">
            <v/>
          </cell>
        </row>
        <row r="11">
          <cell r="F11" t="str">
            <v/>
          </cell>
          <cell r="G11" t="str">
            <v/>
          </cell>
        </row>
      </sheetData>
      <sheetData sheetId="3">
        <row r="78">
          <cell r="F78">
            <v>13124780.713986257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cet"/>
    </sheetNames>
    <sheetDataSet>
      <sheetData sheetId="0" refreshError="1"/>
      <sheetData sheetId="1" refreshError="1">
        <row r="3">
          <cell r="D3" t="str">
            <v>HSV</v>
          </cell>
        </row>
        <row r="20">
          <cell r="D20" t="str">
            <v>PSV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ekapitulace"/>
      <sheetName val="Rozpocet"/>
      <sheetName val="el"/>
      <sheetName val="vz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kument_aplikace_Microsoft_Office_Word_97-_20036.doc"/><Relationship Id="rId13" Type="http://schemas.openxmlformats.org/officeDocument/2006/relationships/oleObject" Target="../embeddings/Dokument_aplikace_Microsoft_Office_Word_97-_200311.doc"/><Relationship Id="rId3" Type="http://schemas.openxmlformats.org/officeDocument/2006/relationships/oleObject" Target="../embeddings/Dokument_aplikace_Microsoft_Office_Word_97-_20031.doc"/><Relationship Id="rId7" Type="http://schemas.openxmlformats.org/officeDocument/2006/relationships/oleObject" Target="../embeddings/Dokument_aplikace_Microsoft_Office_Word_97-_20035.doc"/><Relationship Id="rId12" Type="http://schemas.openxmlformats.org/officeDocument/2006/relationships/oleObject" Target="../embeddings/Dokument_aplikace_Microsoft_Office_Word_97-_200310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Relationship Id="rId6" Type="http://schemas.openxmlformats.org/officeDocument/2006/relationships/oleObject" Target="../embeddings/Dokument_aplikace_Microsoft_Office_Word_97-_20034.doc"/><Relationship Id="rId11" Type="http://schemas.openxmlformats.org/officeDocument/2006/relationships/oleObject" Target="../embeddings/Dokument_aplikace_Microsoft_Office_Word_97-_20039.doc"/><Relationship Id="rId5" Type="http://schemas.openxmlformats.org/officeDocument/2006/relationships/oleObject" Target="../embeddings/Dokument_aplikace_Microsoft_Office_Word_97-_20033.doc"/><Relationship Id="rId10" Type="http://schemas.openxmlformats.org/officeDocument/2006/relationships/oleObject" Target="../embeddings/Dokument_aplikace_Microsoft_Office_Word_97-_20038.doc"/><Relationship Id="rId4" Type="http://schemas.openxmlformats.org/officeDocument/2006/relationships/oleObject" Target="../embeddings/Dokument_aplikace_Microsoft_Office_Word_97-_20032.doc"/><Relationship Id="rId9" Type="http://schemas.openxmlformats.org/officeDocument/2006/relationships/oleObject" Target="../embeddings/Dokument_aplikace_Microsoft_Office_Word_97-_20037.doc"/><Relationship Id="rId14" Type="http://schemas.openxmlformats.org/officeDocument/2006/relationships/oleObject" Target="../embeddings/Dokument_aplikace_Microsoft_Office_Word_97-_200312.doc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97"/>
  <sheetViews>
    <sheetView view="pageBreakPreview" zoomScaleSheetLayoutView="100" workbookViewId="0">
      <selection activeCell="K26" sqref="K26"/>
    </sheetView>
  </sheetViews>
  <sheetFormatPr defaultColWidth="8.88671875" defaultRowHeight="13.2"/>
  <cols>
    <col min="1" max="4" width="8.88671875" style="36"/>
    <col min="5" max="6" width="6.6640625" style="36" customWidth="1"/>
    <col min="7" max="7" width="5.109375" style="36" customWidth="1"/>
    <col min="8" max="9" width="8.88671875" style="36"/>
    <col min="10" max="10" width="10.33203125" style="36" customWidth="1"/>
    <col min="11" max="11" width="43" style="36" customWidth="1"/>
    <col min="12" max="12" width="0.5546875" style="36" customWidth="1"/>
    <col min="13" max="15" width="8.88671875" style="36"/>
    <col min="16" max="16" width="0" style="36" hidden="1" customWidth="1"/>
    <col min="17" max="16384" width="8.88671875" style="36"/>
  </cols>
  <sheetData>
    <row r="1" spans="1:26" ht="13.8">
      <c r="A1" s="31"/>
      <c r="B1" s="32"/>
      <c r="C1" s="32"/>
      <c r="D1" s="32"/>
      <c r="E1" s="32"/>
      <c r="F1" s="32"/>
      <c r="G1" s="33"/>
      <c r="H1" s="32"/>
      <c r="I1" s="32"/>
      <c r="J1" s="32"/>
      <c r="K1" s="32"/>
      <c r="L1" s="34"/>
      <c r="M1" s="35"/>
      <c r="N1" s="35"/>
      <c r="O1" s="35"/>
      <c r="P1" s="35" t="s">
        <v>112</v>
      </c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2.2" customHeight="1">
      <c r="A2" s="668" t="s">
        <v>1914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39"/>
      <c r="M2" s="35"/>
      <c r="N2" s="35"/>
      <c r="O2" s="35"/>
      <c r="P2" s="35" t="s">
        <v>113</v>
      </c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3.8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>
      <c r="A6" s="37"/>
      <c r="B6" s="43" t="s">
        <v>114</v>
      </c>
      <c r="C6" s="38"/>
      <c r="D6" s="517" t="s">
        <v>1911</v>
      </c>
      <c r="E6" s="38"/>
      <c r="F6" s="38"/>
      <c r="G6" s="38"/>
      <c r="H6" s="43" t="s">
        <v>115</v>
      </c>
      <c r="I6" s="45"/>
      <c r="J6" s="38"/>
      <c r="K6" s="665" t="s">
        <v>1907</v>
      </c>
      <c r="L6" s="39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>
      <c r="A7" s="37"/>
      <c r="B7" s="38"/>
      <c r="C7" s="38"/>
      <c r="D7" s="44"/>
      <c r="E7" s="38"/>
      <c r="F7" s="38"/>
      <c r="G7" s="38"/>
      <c r="H7" s="38"/>
      <c r="I7" s="45"/>
      <c r="J7" s="38"/>
      <c r="K7" s="666"/>
      <c r="L7" s="39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>
      <c r="A8" s="37"/>
      <c r="B8" s="43" t="s">
        <v>116</v>
      </c>
      <c r="C8" s="38"/>
      <c r="D8" s="44" t="s">
        <v>117</v>
      </c>
      <c r="E8" s="38"/>
      <c r="F8" s="38"/>
      <c r="G8" s="38"/>
      <c r="H8" s="46" t="s">
        <v>118</v>
      </c>
      <c r="I8" s="45"/>
      <c r="J8" s="38"/>
      <c r="K8" s="667" t="s">
        <v>589</v>
      </c>
      <c r="L8" s="39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>
      <c r="A9" s="37"/>
      <c r="B9" s="38"/>
      <c r="C9" s="38"/>
      <c r="D9" s="44"/>
      <c r="E9" s="38"/>
      <c r="F9" s="38"/>
      <c r="G9" s="38"/>
      <c r="H9" s="38"/>
      <c r="I9" s="45"/>
      <c r="J9" s="38"/>
      <c r="K9" s="667"/>
      <c r="L9" s="39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>
      <c r="A10" s="37"/>
      <c r="B10" s="43" t="s">
        <v>119</v>
      </c>
      <c r="C10" s="38"/>
      <c r="D10" s="44" t="s">
        <v>117</v>
      </c>
      <c r="E10" s="38"/>
      <c r="F10" s="38"/>
      <c r="G10" s="38"/>
      <c r="H10" s="46" t="s">
        <v>120</v>
      </c>
      <c r="I10" s="45"/>
      <c r="J10" s="38"/>
      <c r="K10" s="667"/>
      <c r="L10" s="39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>
      <c r="A11" s="37"/>
      <c r="B11" s="38"/>
      <c r="C11" s="38"/>
      <c r="D11" s="44"/>
      <c r="E11" s="38"/>
      <c r="F11" s="38"/>
      <c r="G11" s="38"/>
      <c r="H11" s="38"/>
      <c r="I11" s="45"/>
      <c r="J11" s="38"/>
      <c r="L11" s="3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>
      <c r="A12" s="37"/>
      <c r="B12" s="43" t="s">
        <v>121</v>
      </c>
      <c r="C12" s="38"/>
      <c r="D12" s="517"/>
      <c r="E12" s="38"/>
      <c r="F12" s="38"/>
      <c r="G12" s="38"/>
      <c r="H12" s="43" t="s">
        <v>122</v>
      </c>
      <c r="I12" s="45"/>
      <c r="J12" s="38"/>
      <c r="K12" s="38" t="s">
        <v>1908</v>
      </c>
      <c r="L12" s="3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>
      <c r="A13" s="37"/>
      <c r="B13" s="38"/>
      <c r="C13" s="38"/>
      <c r="D13" s="44"/>
      <c r="E13" s="38"/>
      <c r="F13" s="38"/>
      <c r="G13" s="38"/>
      <c r="H13" s="38"/>
      <c r="I13" s="45"/>
      <c r="J13" s="38"/>
      <c r="K13" s="38"/>
      <c r="L13" s="39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>
      <c r="A14" s="37"/>
      <c r="B14" s="43" t="s">
        <v>123</v>
      </c>
      <c r="C14" s="661"/>
      <c r="D14" s="662" t="s">
        <v>27</v>
      </c>
      <c r="E14" s="38"/>
      <c r="F14" s="38"/>
      <c r="G14" s="38"/>
      <c r="H14" s="38"/>
      <c r="I14" s="45"/>
      <c r="J14" s="38"/>
      <c r="K14" s="38"/>
      <c r="L14" s="39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>
      <c r="A15" s="37"/>
      <c r="B15" s="38"/>
      <c r="C15" s="38"/>
      <c r="D15" s="38"/>
      <c r="E15" s="38"/>
      <c r="F15" s="38"/>
      <c r="G15" s="38"/>
      <c r="H15" s="38"/>
      <c r="I15" s="45"/>
      <c r="J15" s="38"/>
      <c r="K15" s="38"/>
      <c r="L15" s="39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>
      <c r="A16" s="37"/>
      <c r="B16" s="43" t="s">
        <v>124</v>
      </c>
      <c r="C16" s="38"/>
      <c r="D16" s="38"/>
      <c r="E16" s="47"/>
      <c r="F16" s="38"/>
      <c r="G16" s="38"/>
      <c r="H16" s="43" t="s">
        <v>125</v>
      </c>
      <c r="I16" s="45"/>
      <c r="J16" s="38"/>
      <c r="K16" s="38" t="s">
        <v>1909</v>
      </c>
      <c r="L16" s="39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>
      <c r="A17" s="37"/>
      <c r="B17" s="38"/>
      <c r="C17" s="38"/>
      <c r="D17" s="38"/>
      <c r="E17" s="38"/>
      <c r="F17" s="38"/>
      <c r="G17" s="38"/>
      <c r="H17" s="38"/>
      <c r="I17" s="45"/>
      <c r="J17" s="38"/>
      <c r="K17" s="38"/>
      <c r="L17" s="39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>
      <c r="A18" s="37"/>
      <c r="B18" s="38"/>
      <c r="C18" s="38"/>
      <c r="D18" s="38"/>
      <c r="E18" s="38"/>
      <c r="F18" s="38"/>
      <c r="G18" s="38"/>
      <c r="H18" s="38"/>
      <c r="I18" s="45"/>
      <c r="J18" s="38"/>
      <c r="K18" s="38"/>
      <c r="L18" s="3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>
      <c r="A19" s="37"/>
      <c r="B19" s="38"/>
      <c r="C19" s="38"/>
      <c r="D19" s="38"/>
      <c r="E19" s="38"/>
      <c r="F19" s="38"/>
      <c r="G19" s="38"/>
      <c r="H19" s="46" t="s">
        <v>126</v>
      </c>
      <c r="I19" s="45"/>
      <c r="J19" s="38"/>
      <c r="K19" s="48"/>
      <c r="L19" s="39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>
      <c r="A25" s="37"/>
      <c r="B25" s="43" t="s">
        <v>127</v>
      </c>
      <c r="C25" s="38"/>
      <c r="D25" s="38"/>
      <c r="E25" s="663" t="s">
        <v>128</v>
      </c>
      <c r="F25" s="663"/>
      <c r="G25" s="663"/>
      <c r="H25" s="178" t="s">
        <v>309</v>
      </c>
      <c r="I25" s="179"/>
      <c r="J25" s="180"/>
      <c r="K25" s="178" t="s">
        <v>1937</v>
      </c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>
      <c r="A26" s="37"/>
      <c r="B26" s="38"/>
      <c r="C26" s="38"/>
      <c r="D26" s="38"/>
      <c r="E26" s="663"/>
      <c r="F26" s="664"/>
      <c r="G26" s="663"/>
      <c r="H26" s="38"/>
      <c r="I26" s="45"/>
      <c r="J26" s="38"/>
      <c r="K26" s="38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>
      <c r="A27" s="37"/>
      <c r="B27" s="43" t="s">
        <v>129</v>
      </c>
      <c r="C27" s="38"/>
      <c r="D27" s="38"/>
      <c r="E27" s="52" t="s">
        <v>1936</v>
      </c>
      <c r="F27" s="53"/>
      <c r="G27" s="53"/>
      <c r="H27" s="43"/>
      <c r="I27" s="45"/>
      <c r="J27" s="38"/>
      <c r="K27" s="38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.8" thickBo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</sheetData>
  <mergeCells count="4">
    <mergeCell ref="E25:G26"/>
    <mergeCell ref="K6:K7"/>
    <mergeCell ref="K8:K10"/>
    <mergeCell ref="A2:K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7"/>
  <sheetViews>
    <sheetView view="pageBreakPreview" zoomScaleSheetLayoutView="100" workbookViewId="0">
      <pane ySplit="4" topLeftCell="A197" activePane="bottomLeft" state="frozenSplit"/>
      <selection activeCell="K26" sqref="K26"/>
      <selection pane="bottomLeft" activeCell="F5" sqref="F5"/>
    </sheetView>
  </sheetViews>
  <sheetFormatPr defaultColWidth="12.6640625" defaultRowHeight="13.2"/>
  <cols>
    <col min="1" max="1" width="4.88671875" style="395" customWidth="1"/>
    <col min="2" max="2" width="71.44140625" style="395" customWidth="1"/>
    <col min="3" max="3" width="4.6640625" style="425" customWidth="1"/>
    <col min="4" max="4" width="9.88671875" style="439" customWidth="1"/>
    <col min="5" max="5" width="11.6640625" style="395" customWidth="1"/>
    <col min="6" max="6" width="28" style="440" customWidth="1"/>
    <col min="7" max="7" width="10.5546875" style="395" hidden="1" customWidth="1"/>
    <col min="8" max="8" width="10.88671875" style="395" hidden="1" customWidth="1"/>
    <col min="9" max="9" width="9.6640625" style="395" hidden="1" customWidth="1"/>
    <col min="10" max="10" width="11.5546875" style="395" hidden="1" customWidth="1"/>
    <col min="11" max="11" width="7" style="395" hidden="1" customWidth="1"/>
    <col min="12" max="12" width="7.33203125" style="395" hidden="1" customWidth="1"/>
    <col min="13" max="252" width="9.109375" style="395" customWidth="1"/>
    <col min="253" max="253" width="5.5546875" style="395" customWidth="1"/>
    <col min="254" max="254" width="4.44140625" style="395" customWidth="1"/>
    <col min="255" max="255" width="4.6640625" style="395" customWidth="1"/>
    <col min="256" max="16384" width="12.6640625" style="395"/>
  </cols>
  <sheetData>
    <row r="1" spans="1:12" s="387" customFormat="1" ht="18.600000000000001" customHeight="1">
      <c r="A1" s="765" t="s">
        <v>1362</v>
      </c>
      <c r="B1" s="765"/>
      <c r="C1" s="765"/>
      <c r="D1" s="765"/>
      <c r="E1" s="765"/>
      <c r="F1" s="765"/>
    </row>
    <row r="2" spans="1:12" s="387" customFormat="1" ht="18.600000000000001" customHeight="1">
      <c r="A2" s="766" t="s">
        <v>1176</v>
      </c>
      <c r="B2" s="766"/>
      <c r="C2" s="766"/>
      <c r="D2" s="766"/>
      <c r="E2" s="766"/>
      <c r="F2" s="766"/>
    </row>
    <row r="3" spans="1:12" ht="32.4" customHeight="1">
      <c r="A3" s="388" t="s">
        <v>16</v>
      </c>
      <c r="B3" s="389" t="s">
        <v>6</v>
      </c>
      <c r="C3" s="389" t="s">
        <v>1</v>
      </c>
      <c r="D3" s="390" t="s">
        <v>19</v>
      </c>
      <c r="E3" s="389" t="s">
        <v>842</v>
      </c>
      <c r="F3" s="391" t="s">
        <v>7</v>
      </c>
      <c r="G3" s="392" t="s">
        <v>21</v>
      </c>
      <c r="H3" s="392" t="s">
        <v>8</v>
      </c>
      <c r="I3" s="392" t="s">
        <v>22</v>
      </c>
      <c r="J3" s="392" t="s">
        <v>23</v>
      </c>
      <c r="K3" s="393" t="s">
        <v>24</v>
      </c>
      <c r="L3" s="394" t="s">
        <v>25</v>
      </c>
    </row>
    <row r="4" spans="1:12" ht="3.6" customHeight="1">
      <c r="A4" s="396"/>
      <c r="B4" s="396"/>
      <c r="C4" s="397"/>
      <c r="D4" s="398"/>
      <c r="E4" s="396"/>
      <c r="F4" s="399"/>
      <c r="G4" s="396"/>
      <c r="H4" s="396"/>
      <c r="I4" s="396"/>
      <c r="J4" s="396"/>
      <c r="K4" s="396"/>
      <c r="L4" s="400"/>
    </row>
    <row r="5" spans="1:12" s="406" customFormat="1" ht="15" customHeight="1">
      <c r="A5" s="401"/>
      <c r="B5" s="401" t="s">
        <v>1900</v>
      </c>
      <c r="C5" s="402"/>
      <c r="D5" s="403"/>
      <c r="E5" s="401"/>
      <c r="F5" s="404">
        <f>SUM(F7+F48+F82+F115+F140+F180+F201+F221+F225)</f>
        <v>0</v>
      </c>
      <c r="G5" s="401"/>
      <c r="H5" s="405" t="e">
        <f>#REF!</f>
        <v>#REF!</v>
      </c>
      <c r="I5" s="401"/>
      <c r="J5" s="405" t="e">
        <f>#REF!</f>
        <v>#REF!</v>
      </c>
      <c r="L5" s="406" t="s">
        <v>26</v>
      </c>
    </row>
    <row r="6" spans="1:12" s="413" customFormat="1" ht="15" customHeight="1">
      <c r="A6" s="407"/>
      <c r="B6" s="407"/>
      <c r="C6" s="408"/>
      <c r="D6" s="409"/>
      <c r="E6" s="407"/>
      <c r="F6" s="410"/>
      <c r="G6" s="411"/>
      <c r="H6" s="412"/>
      <c r="I6" s="411"/>
      <c r="J6" s="412"/>
    </row>
    <row r="7" spans="1:12" s="413" customFormat="1" ht="15" customHeight="1">
      <c r="A7" s="414"/>
      <c r="B7" s="415" t="s">
        <v>1177</v>
      </c>
      <c r="C7" s="416"/>
      <c r="D7" s="417"/>
      <c r="E7" s="418"/>
      <c r="F7" s="419">
        <f>SUM(F8:F46)</f>
        <v>0</v>
      </c>
      <c r="G7" s="420"/>
      <c r="H7" s="421"/>
      <c r="I7" s="421"/>
      <c r="J7" s="422">
        <v>80</v>
      </c>
    </row>
    <row r="8" spans="1:12" s="433" customFormat="1" ht="43.5" customHeight="1">
      <c r="A8" s="423">
        <v>1</v>
      </c>
      <c r="B8" s="424" t="s">
        <v>1178</v>
      </c>
      <c r="C8" s="425" t="s">
        <v>251</v>
      </c>
      <c r="D8" s="426">
        <v>1</v>
      </c>
      <c r="E8" s="427"/>
      <c r="F8" s="428">
        <f t="shared" ref="F8:F45" si="0">D8*E8</f>
        <v>0</v>
      </c>
      <c r="G8" s="429"/>
      <c r="H8" s="430"/>
      <c r="I8" s="430"/>
      <c r="J8" s="431">
        <v>170</v>
      </c>
      <c r="K8" s="432"/>
    </row>
    <row r="9" spans="1:12" s="433" customFormat="1" ht="15" customHeight="1">
      <c r="A9" s="423">
        <f>A8+1</f>
        <v>2</v>
      </c>
      <c r="B9" s="424" t="s">
        <v>1179</v>
      </c>
      <c r="C9" s="425" t="s">
        <v>251</v>
      </c>
      <c r="D9" s="426">
        <v>4</v>
      </c>
      <c r="E9" s="427"/>
      <c r="F9" s="428">
        <f t="shared" si="0"/>
        <v>0</v>
      </c>
      <c r="G9" s="429"/>
      <c r="H9" s="430"/>
      <c r="I9" s="430"/>
      <c r="J9" s="431">
        <v>3170</v>
      </c>
      <c r="K9" s="432">
        <v>4</v>
      </c>
      <c r="L9" s="433" t="s">
        <v>28</v>
      </c>
    </row>
    <row r="10" spans="1:12" s="435" customFormat="1" ht="15" customHeight="1">
      <c r="A10" s="423">
        <f>A9+1</f>
        <v>3</v>
      </c>
      <c r="B10" s="424" t="s">
        <v>1180</v>
      </c>
      <c r="C10" s="425" t="s">
        <v>251</v>
      </c>
      <c r="D10" s="426">
        <v>1</v>
      </c>
      <c r="E10" s="427"/>
      <c r="F10" s="428">
        <f t="shared" si="0"/>
        <v>0</v>
      </c>
      <c r="G10" s="429"/>
      <c r="H10" s="430"/>
      <c r="I10" s="430"/>
      <c r="J10" s="431">
        <v>200</v>
      </c>
      <c r="K10" s="434">
        <v>4</v>
      </c>
      <c r="L10" s="435" t="s">
        <v>28</v>
      </c>
    </row>
    <row r="11" spans="1:12" s="435" customFormat="1" ht="15" customHeight="1">
      <c r="A11" s="423">
        <v>4</v>
      </c>
      <c r="B11" s="424" t="s">
        <v>1181</v>
      </c>
      <c r="C11" s="425" t="s">
        <v>251</v>
      </c>
      <c r="D11" s="426">
        <v>1</v>
      </c>
      <c r="E11" s="427"/>
      <c r="F11" s="428">
        <f t="shared" si="0"/>
        <v>0</v>
      </c>
      <c r="G11" s="429"/>
      <c r="H11" s="430"/>
      <c r="I11" s="430"/>
      <c r="J11" s="431"/>
      <c r="K11" s="434"/>
    </row>
    <row r="12" spans="1:12" s="435" customFormat="1" ht="15" customHeight="1">
      <c r="A12" s="423">
        <v>5</v>
      </c>
      <c r="B12" s="424" t="s">
        <v>1182</v>
      </c>
      <c r="C12" s="425" t="s">
        <v>251</v>
      </c>
      <c r="D12" s="426">
        <v>1</v>
      </c>
      <c r="E12" s="427"/>
      <c r="F12" s="428">
        <f t="shared" si="0"/>
        <v>0</v>
      </c>
      <c r="G12" s="429"/>
      <c r="H12" s="430"/>
      <c r="I12" s="430"/>
      <c r="J12" s="431"/>
      <c r="K12" s="434"/>
    </row>
    <row r="13" spans="1:12" s="435" customFormat="1" ht="15" customHeight="1">
      <c r="A13" s="423">
        <v>6</v>
      </c>
      <c r="B13" s="424" t="s">
        <v>1183</v>
      </c>
      <c r="C13" s="425" t="s">
        <v>251</v>
      </c>
      <c r="D13" s="426">
        <v>1</v>
      </c>
      <c r="E13" s="427"/>
      <c r="F13" s="428">
        <f t="shared" si="0"/>
        <v>0</v>
      </c>
      <c r="G13" s="429"/>
      <c r="H13" s="430"/>
      <c r="I13" s="430"/>
      <c r="J13" s="431"/>
      <c r="K13" s="434"/>
    </row>
    <row r="14" spans="1:12" s="435" customFormat="1" ht="15" customHeight="1">
      <c r="A14" s="423">
        <v>7</v>
      </c>
      <c r="B14" s="424" t="s">
        <v>1184</v>
      </c>
      <c r="C14" s="425" t="s">
        <v>251</v>
      </c>
      <c r="D14" s="426">
        <v>12</v>
      </c>
      <c r="E14" s="427"/>
      <c r="F14" s="428">
        <f t="shared" si="0"/>
        <v>0</v>
      </c>
      <c r="G14" s="429"/>
      <c r="H14" s="430"/>
      <c r="I14" s="430"/>
      <c r="J14" s="431"/>
      <c r="K14" s="434"/>
    </row>
    <row r="15" spans="1:12" s="435" customFormat="1" ht="15" customHeight="1">
      <c r="A15" s="423">
        <v>8</v>
      </c>
      <c r="B15" s="424" t="s">
        <v>1185</v>
      </c>
      <c r="C15" s="425" t="s">
        <v>251</v>
      </c>
      <c r="D15" s="426">
        <v>5</v>
      </c>
      <c r="E15" s="427"/>
      <c r="F15" s="428">
        <f t="shared" si="0"/>
        <v>0</v>
      </c>
      <c r="G15" s="429"/>
      <c r="H15" s="430"/>
      <c r="I15" s="430"/>
      <c r="J15" s="431"/>
      <c r="K15" s="434"/>
    </row>
    <row r="16" spans="1:12" s="435" customFormat="1" ht="15" customHeight="1">
      <c r="A16" s="423">
        <v>9</v>
      </c>
      <c r="B16" s="424" t="s">
        <v>1186</v>
      </c>
      <c r="C16" s="425" t="s">
        <v>251</v>
      </c>
      <c r="D16" s="426">
        <v>5</v>
      </c>
      <c r="E16" s="427"/>
      <c r="F16" s="428">
        <f t="shared" si="0"/>
        <v>0</v>
      </c>
      <c r="G16" s="429"/>
      <c r="H16" s="430"/>
      <c r="I16" s="430"/>
      <c r="J16" s="431"/>
      <c r="K16" s="434"/>
    </row>
    <row r="17" spans="1:11" s="435" customFormat="1" ht="15" customHeight="1">
      <c r="A17" s="423">
        <v>10</v>
      </c>
      <c r="B17" s="424" t="s">
        <v>1187</v>
      </c>
      <c r="C17" s="425" t="s">
        <v>251</v>
      </c>
      <c r="D17" s="426">
        <v>3</v>
      </c>
      <c r="E17" s="427"/>
      <c r="F17" s="428">
        <f t="shared" si="0"/>
        <v>0</v>
      </c>
      <c r="G17" s="429"/>
      <c r="H17" s="430"/>
      <c r="I17" s="430"/>
      <c r="J17" s="431"/>
      <c r="K17" s="434"/>
    </row>
    <row r="18" spans="1:11" s="435" customFormat="1" ht="15" customHeight="1">
      <c r="A18" s="423">
        <v>11</v>
      </c>
      <c r="B18" s="424" t="s">
        <v>1188</v>
      </c>
      <c r="C18" s="425" t="s">
        <v>251</v>
      </c>
      <c r="D18" s="426">
        <v>2</v>
      </c>
      <c r="E18" s="427"/>
      <c r="F18" s="428">
        <f t="shared" si="0"/>
        <v>0</v>
      </c>
      <c r="G18" s="429"/>
      <c r="H18" s="430"/>
      <c r="I18" s="430"/>
      <c r="J18" s="431"/>
      <c r="K18" s="434"/>
    </row>
    <row r="19" spans="1:11" s="435" customFormat="1" ht="15" customHeight="1">
      <c r="A19" s="423">
        <v>12</v>
      </c>
      <c r="B19" s="424" t="s">
        <v>1189</v>
      </c>
      <c r="C19" s="425" t="s">
        <v>251</v>
      </c>
      <c r="D19" s="426">
        <v>2</v>
      </c>
      <c r="E19" s="427"/>
      <c r="F19" s="428">
        <f t="shared" si="0"/>
        <v>0</v>
      </c>
      <c r="G19" s="429"/>
      <c r="H19" s="430"/>
      <c r="I19" s="430"/>
      <c r="J19" s="431"/>
      <c r="K19" s="434"/>
    </row>
    <row r="20" spans="1:11" s="435" customFormat="1" ht="15" customHeight="1">
      <c r="A20" s="423">
        <v>13</v>
      </c>
      <c r="B20" s="424" t="s">
        <v>1190</v>
      </c>
      <c r="C20" s="425" t="s">
        <v>251</v>
      </c>
      <c r="D20" s="426">
        <v>1</v>
      </c>
      <c r="E20" s="427"/>
      <c r="F20" s="428">
        <f t="shared" si="0"/>
        <v>0</v>
      </c>
      <c r="G20" s="429"/>
      <c r="H20" s="430"/>
      <c r="I20" s="430"/>
      <c r="J20" s="431"/>
      <c r="K20" s="434"/>
    </row>
    <row r="21" spans="1:11" s="435" customFormat="1" ht="15" customHeight="1">
      <c r="A21" s="423">
        <v>14</v>
      </c>
      <c r="B21" s="424" t="s">
        <v>1191</v>
      </c>
      <c r="C21" s="425" t="s">
        <v>251</v>
      </c>
      <c r="D21" s="426">
        <v>1</v>
      </c>
      <c r="E21" s="427"/>
      <c r="F21" s="428">
        <f t="shared" si="0"/>
        <v>0</v>
      </c>
      <c r="G21" s="429"/>
      <c r="H21" s="430"/>
      <c r="I21" s="430"/>
      <c r="J21" s="431"/>
      <c r="K21" s="434"/>
    </row>
    <row r="22" spans="1:11" s="435" customFormat="1" ht="15" customHeight="1">
      <c r="A22" s="423">
        <v>15</v>
      </c>
      <c r="B22" s="424" t="s">
        <v>1192</v>
      </c>
      <c r="C22" s="425" t="s">
        <v>251</v>
      </c>
      <c r="D22" s="426">
        <v>1</v>
      </c>
      <c r="E22" s="427"/>
      <c r="F22" s="428">
        <f t="shared" si="0"/>
        <v>0</v>
      </c>
      <c r="G22" s="429"/>
      <c r="H22" s="430"/>
      <c r="I22" s="430"/>
      <c r="J22" s="431"/>
      <c r="K22" s="434"/>
    </row>
    <row r="23" spans="1:11" s="435" customFormat="1" ht="15" customHeight="1">
      <c r="A23" s="423">
        <v>16</v>
      </c>
      <c r="B23" s="424" t="s">
        <v>1193</v>
      </c>
      <c r="C23" s="425" t="s">
        <v>2</v>
      </c>
      <c r="D23" s="426">
        <v>250</v>
      </c>
      <c r="E23" s="427"/>
      <c r="F23" s="428">
        <f t="shared" si="0"/>
        <v>0</v>
      </c>
      <c r="G23" s="429"/>
      <c r="H23" s="430"/>
      <c r="I23" s="430"/>
      <c r="J23" s="431"/>
      <c r="K23" s="434"/>
    </row>
    <row r="24" spans="1:11" s="435" customFormat="1" ht="15" customHeight="1">
      <c r="A24" s="423">
        <v>17</v>
      </c>
      <c r="B24" s="424" t="s">
        <v>1194</v>
      </c>
      <c r="C24" s="425" t="s">
        <v>2</v>
      </c>
      <c r="D24" s="426">
        <v>250</v>
      </c>
      <c r="E24" s="427"/>
      <c r="F24" s="428">
        <f t="shared" si="0"/>
        <v>0</v>
      </c>
      <c r="G24" s="429"/>
      <c r="H24" s="430"/>
      <c r="I24" s="430"/>
      <c r="J24" s="431"/>
      <c r="K24" s="434"/>
    </row>
    <row r="25" spans="1:11" s="435" customFormat="1" ht="15" customHeight="1">
      <c r="A25" s="423">
        <v>18</v>
      </c>
      <c r="B25" s="424" t="s">
        <v>1195</v>
      </c>
      <c r="C25" s="425" t="s">
        <v>2</v>
      </c>
      <c r="D25" s="426">
        <v>20</v>
      </c>
      <c r="E25" s="427"/>
      <c r="F25" s="428">
        <f t="shared" si="0"/>
        <v>0</v>
      </c>
      <c r="G25" s="429"/>
      <c r="H25" s="430"/>
      <c r="I25" s="430"/>
      <c r="J25" s="431"/>
      <c r="K25" s="434"/>
    </row>
    <row r="26" spans="1:11" s="435" customFormat="1" ht="15" customHeight="1">
      <c r="A26" s="423">
        <v>19</v>
      </c>
      <c r="B26" s="424" t="s">
        <v>1196</v>
      </c>
      <c r="C26" s="425" t="s">
        <v>2</v>
      </c>
      <c r="D26" s="426">
        <v>20</v>
      </c>
      <c r="E26" s="427"/>
      <c r="F26" s="428">
        <f t="shared" si="0"/>
        <v>0</v>
      </c>
      <c r="G26" s="429"/>
      <c r="H26" s="430"/>
      <c r="I26" s="430"/>
      <c r="J26" s="431"/>
      <c r="K26" s="434"/>
    </row>
    <row r="27" spans="1:11" s="435" customFormat="1" ht="15" customHeight="1">
      <c r="A27" s="423">
        <v>20</v>
      </c>
      <c r="B27" s="424" t="s">
        <v>1197</v>
      </c>
      <c r="C27" s="425" t="s">
        <v>2</v>
      </c>
      <c r="D27" s="426">
        <v>20</v>
      </c>
      <c r="E27" s="427"/>
      <c r="F27" s="428">
        <f t="shared" si="0"/>
        <v>0</v>
      </c>
      <c r="G27" s="429"/>
      <c r="H27" s="430"/>
      <c r="I27" s="430"/>
      <c r="J27" s="431"/>
      <c r="K27" s="434"/>
    </row>
    <row r="28" spans="1:11" s="435" customFormat="1" ht="15" customHeight="1">
      <c r="A28" s="423">
        <v>21</v>
      </c>
      <c r="B28" s="424" t="s">
        <v>1198</v>
      </c>
      <c r="C28" s="425" t="s">
        <v>2</v>
      </c>
      <c r="D28" s="426">
        <v>100</v>
      </c>
      <c r="E28" s="427"/>
      <c r="F28" s="428">
        <f t="shared" si="0"/>
        <v>0</v>
      </c>
      <c r="G28" s="429"/>
      <c r="H28" s="430"/>
      <c r="I28" s="430"/>
      <c r="J28" s="431"/>
      <c r="K28" s="434"/>
    </row>
    <row r="29" spans="1:11" s="435" customFormat="1" ht="15" customHeight="1">
      <c r="A29" s="423">
        <v>22</v>
      </c>
      <c r="B29" s="424" t="s">
        <v>1199</v>
      </c>
      <c r="C29" s="425" t="s">
        <v>2</v>
      </c>
      <c r="D29" s="426">
        <v>50</v>
      </c>
      <c r="E29" s="427"/>
      <c r="F29" s="428">
        <f t="shared" si="0"/>
        <v>0</v>
      </c>
      <c r="G29" s="429"/>
      <c r="H29" s="430"/>
      <c r="I29" s="430"/>
      <c r="J29" s="431"/>
      <c r="K29" s="434"/>
    </row>
    <row r="30" spans="1:11" s="435" customFormat="1" ht="15" customHeight="1">
      <c r="A30" s="423">
        <v>23</v>
      </c>
      <c r="B30" s="424" t="s">
        <v>1200</v>
      </c>
      <c r="C30" s="425" t="s">
        <v>2</v>
      </c>
      <c r="D30" s="426">
        <v>100</v>
      </c>
      <c r="E30" s="427"/>
      <c r="F30" s="428">
        <f t="shared" si="0"/>
        <v>0</v>
      </c>
      <c r="G30" s="429"/>
      <c r="H30" s="430"/>
      <c r="I30" s="430"/>
      <c r="J30" s="431"/>
      <c r="K30" s="434"/>
    </row>
    <row r="31" spans="1:11" s="435" customFormat="1" ht="15" customHeight="1">
      <c r="A31" s="423">
        <v>24</v>
      </c>
      <c r="B31" s="424" t="s">
        <v>1201</v>
      </c>
      <c r="C31" s="425" t="s">
        <v>2</v>
      </c>
      <c r="D31" s="426">
        <v>40</v>
      </c>
      <c r="E31" s="427"/>
      <c r="F31" s="428">
        <f t="shared" si="0"/>
        <v>0</v>
      </c>
      <c r="G31" s="429"/>
      <c r="H31" s="430"/>
      <c r="I31" s="430"/>
      <c r="J31" s="431"/>
      <c r="K31" s="434"/>
    </row>
    <row r="32" spans="1:11" s="435" customFormat="1" ht="15" customHeight="1">
      <c r="A32" s="423">
        <v>25</v>
      </c>
      <c r="B32" s="424" t="s">
        <v>1202</v>
      </c>
      <c r="C32" s="425" t="s">
        <v>2</v>
      </c>
      <c r="D32" s="426">
        <v>50</v>
      </c>
      <c r="E32" s="427"/>
      <c r="F32" s="428">
        <f t="shared" si="0"/>
        <v>0</v>
      </c>
      <c r="G32" s="429"/>
      <c r="H32" s="430"/>
      <c r="I32" s="430"/>
      <c r="J32" s="431"/>
      <c r="K32" s="434"/>
    </row>
    <row r="33" spans="1:11" s="435" customFormat="1" ht="15" customHeight="1">
      <c r="A33" s="423">
        <v>26</v>
      </c>
      <c r="B33" s="424" t="s">
        <v>1203</v>
      </c>
      <c r="C33" s="425" t="s">
        <v>2</v>
      </c>
      <c r="D33" s="426">
        <v>20</v>
      </c>
      <c r="E33" s="427"/>
      <c r="F33" s="428">
        <f t="shared" si="0"/>
        <v>0</v>
      </c>
      <c r="G33" s="429"/>
      <c r="H33" s="430"/>
      <c r="I33" s="430"/>
      <c r="J33" s="431"/>
      <c r="K33" s="434"/>
    </row>
    <row r="34" spans="1:11" s="435" customFormat="1" ht="25.5" customHeight="1">
      <c r="A34" s="423">
        <v>27</v>
      </c>
      <c r="B34" s="424" t="s">
        <v>1204</v>
      </c>
      <c r="C34" s="425" t="s">
        <v>2</v>
      </c>
      <c r="D34" s="426">
        <v>35</v>
      </c>
      <c r="E34" s="427"/>
      <c r="F34" s="428">
        <f t="shared" si="0"/>
        <v>0</v>
      </c>
      <c r="G34" s="429"/>
      <c r="H34" s="430"/>
      <c r="I34" s="430"/>
      <c r="J34" s="431"/>
      <c r="K34" s="434"/>
    </row>
    <row r="35" spans="1:11" s="435" customFormat="1" ht="25.5" customHeight="1">
      <c r="A35" s="423">
        <v>28</v>
      </c>
      <c r="B35" s="424" t="s">
        <v>1205</v>
      </c>
      <c r="C35" s="425" t="s">
        <v>2</v>
      </c>
      <c r="D35" s="426">
        <v>20</v>
      </c>
      <c r="E35" s="427"/>
      <c r="F35" s="428">
        <f t="shared" si="0"/>
        <v>0</v>
      </c>
      <c r="G35" s="429"/>
      <c r="H35" s="430"/>
      <c r="I35" s="430"/>
      <c r="J35" s="431"/>
      <c r="K35" s="434"/>
    </row>
    <row r="36" spans="1:11" s="435" customFormat="1" ht="15" customHeight="1">
      <c r="A36" s="423">
        <v>29</v>
      </c>
      <c r="B36" s="424" t="s">
        <v>1206</v>
      </c>
      <c r="C36" s="425" t="s">
        <v>2</v>
      </c>
      <c r="D36" s="426">
        <v>35</v>
      </c>
      <c r="E36" s="427"/>
      <c r="F36" s="428">
        <f t="shared" si="0"/>
        <v>0</v>
      </c>
      <c r="G36" s="429"/>
      <c r="H36" s="430"/>
      <c r="I36" s="430"/>
      <c r="J36" s="431"/>
      <c r="K36" s="434"/>
    </row>
    <row r="37" spans="1:11" s="435" customFormat="1" ht="15" customHeight="1">
      <c r="A37" s="423">
        <v>30</v>
      </c>
      <c r="B37" s="424" t="s">
        <v>1207</v>
      </c>
      <c r="C37" s="425" t="s">
        <v>2</v>
      </c>
      <c r="D37" s="426">
        <v>20</v>
      </c>
      <c r="E37" s="427"/>
      <c r="F37" s="428">
        <f t="shared" si="0"/>
        <v>0</v>
      </c>
      <c r="G37" s="429"/>
      <c r="H37" s="430"/>
      <c r="I37" s="430"/>
      <c r="J37" s="431"/>
      <c r="K37" s="434"/>
    </row>
    <row r="38" spans="1:11" s="435" customFormat="1" ht="15" customHeight="1">
      <c r="A38" s="423">
        <v>31</v>
      </c>
      <c r="B38" s="424" t="s">
        <v>1208</v>
      </c>
      <c r="C38" s="425" t="s">
        <v>2</v>
      </c>
      <c r="D38" s="426">
        <v>20</v>
      </c>
      <c r="E38" s="427"/>
      <c r="F38" s="428">
        <f t="shared" si="0"/>
        <v>0</v>
      </c>
      <c r="G38" s="429"/>
      <c r="H38" s="430"/>
      <c r="I38" s="430"/>
      <c r="J38" s="431"/>
      <c r="K38" s="434"/>
    </row>
    <row r="39" spans="1:11" s="435" customFormat="1" ht="15" customHeight="1">
      <c r="A39" s="423">
        <v>32</v>
      </c>
      <c r="B39" s="424" t="s">
        <v>1209</v>
      </c>
      <c r="C39" s="425" t="s">
        <v>2</v>
      </c>
      <c r="D39" s="426">
        <v>10</v>
      </c>
      <c r="E39" s="427"/>
      <c r="F39" s="428">
        <f t="shared" si="0"/>
        <v>0</v>
      </c>
      <c r="G39" s="429"/>
      <c r="H39" s="430"/>
      <c r="I39" s="430"/>
      <c r="J39" s="431"/>
      <c r="K39" s="434"/>
    </row>
    <row r="40" spans="1:11" s="435" customFormat="1" ht="15" customHeight="1">
      <c r="A40" s="423">
        <v>33</v>
      </c>
      <c r="B40" s="424" t="s">
        <v>1210</v>
      </c>
      <c r="C40" s="425" t="s">
        <v>0</v>
      </c>
      <c r="D40" s="426">
        <v>1</v>
      </c>
      <c r="E40" s="427"/>
      <c r="F40" s="428">
        <f t="shared" si="0"/>
        <v>0</v>
      </c>
      <c r="G40" s="429"/>
      <c r="H40" s="430"/>
      <c r="I40" s="430"/>
      <c r="J40" s="431"/>
      <c r="K40" s="434"/>
    </row>
    <row r="41" spans="1:11" s="435" customFormat="1" ht="15" customHeight="1">
      <c r="A41" s="423">
        <v>34</v>
      </c>
      <c r="B41" s="424" t="s">
        <v>1211</v>
      </c>
      <c r="C41" s="425" t="s">
        <v>0</v>
      </c>
      <c r="D41" s="426">
        <v>1</v>
      </c>
      <c r="E41" s="427"/>
      <c r="F41" s="428">
        <f t="shared" si="0"/>
        <v>0</v>
      </c>
      <c r="G41" s="429"/>
      <c r="H41" s="430"/>
      <c r="I41" s="430"/>
      <c r="J41" s="431"/>
      <c r="K41" s="434"/>
    </row>
    <row r="42" spans="1:11" s="435" customFormat="1" ht="15" customHeight="1">
      <c r="A42" s="423">
        <v>35</v>
      </c>
      <c r="B42" s="424" t="s">
        <v>1212</v>
      </c>
      <c r="C42" s="425" t="s">
        <v>251</v>
      </c>
      <c r="D42" s="426">
        <v>1</v>
      </c>
      <c r="E42" s="427"/>
      <c r="F42" s="428">
        <f t="shared" si="0"/>
        <v>0</v>
      </c>
      <c r="G42" s="429"/>
      <c r="H42" s="430"/>
      <c r="I42" s="430"/>
      <c r="J42" s="431"/>
      <c r="K42" s="434"/>
    </row>
    <row r="43" spans="1:11" s="435" customFormat="1" ht="15" customHeight="1">
      <c r="A43" s="423">
        <v>36</v>
      </c>
      <c r="B43" s="424" t="s">
        <v>1213</v>
      </c>
      <c r="C43" s="425" t="s">
        <v>0</v>
      </c>
      <c r="D43" s="426">
        <v>1</v>
      </c>
      <c r="E43" s="427"/>
      <c r="F43" s="428">
        <f t="shared" si="0"/>
        <v>0</v>
      </c>
      <c r="G43" s="429"/>
      <c r="H43" s="430"/>
      <c r="I43" s="430"/>
      <c r="J43" s="431"/>
      <c r="K43" s="434"/>
    </row>
    <row r="44" spans="1:11" s="435" customFormat="1" ht="15" customHeight="1">
      <c r="A44" s="423">
        <v>37</v>
      </c>
      <c r="B44" s="424" t="s">
        <v>1214</v>
      </c>
      <c r="C44" s="425" t="s">
        <v>0</v>
      </c>
      <c r="D44" s="426">
        <v>1</v>
      </c>
      <c r="E44" s="427"/>
      <c r="F44" s="428">
        <f t="shared" si="0"/>
        <v>0</v>
      </c>
      <c r="G44" s="429"/>
      <c r="H44" s="430"/>
      <c r="I44" s="430"/>
      <c r="J44" s="431"/>
      <c r="K44" s="434"/>
    </row>
    <row r="45" spans="1:11" s="435" customFormat="1" ht="15" customHeight="1">
      <c r="A45" s="423">
        <v>38</v>
      </c>
      <c r="B45" s="424" t="s">
        <v>1215</v>
      </c>
      <c r="C45" s="425" t="s">
        <v>0</v>
      </c>
      <c r="D45" s="426">
        <v>1</v>
      </c>
      <c r="E45" s="427"/>
      <c r="F45" s="428">
        <f t="shared" si="0"/>
        <v>0</v>
      </c>
      <c r="G45" s="429"/>
      <c r="H45" s="430"/>
      <c r="I45" s="430"/>
      <c r="J45" s="431"/>
      <c r="K45" s="434"/>
    </row>
    <row r="46" spans="1:11" s="436" customFormat="1" ht="15" customHeight="1">
      <c r="A46" s="423">
        <v>39</v>
      </c>
      <c r="B46" s="424" t="s">
        <v>1216</v>
      </c>
      <c r="C46" s="425" t="s">
        <v>0</v>
      </c>
      <c r="D46" s="426">
        <v>1</v>
      </c>
      <c r="E46" s="427"/>
      <c r="F46" s="428">
        <f>D46*E46</f>
        <v>0</v>
      </c>
      <c r="G46" s="429"/>
      <c r="H46" s="430"/>
      <c r="I46" s="430"/>
      <c r="J46" s="431">
        <v>350</v>
      </c>
    </row>
    <row r="47" spans="1:11" s="436" customFormat="1" ht="12.6" customHeight="1">
      <c r="A47" s="423"/>
      <c r="B47" s="437"/>
      <c r="C47" s="425"/>
      <c r="D47" s="426"/>
      <c r="E47" s="427"/>
      <c r="F47" s="428"/>
      <c r="G47" s="429"/>
      <c r="H47" s="430"/>
      <c r="I47" s="430"/>
      <c r="J47" s="438"/>
    </row>
    <row r="48" spans="1:11" s="413" customFormat="1" ht="15" customHeight="1">
      <c r="A48" s="414"/>
      <c r="B48" s="415" t="s">
        <v>1217</v>
      </c>
      <c r="C48" s="416"/>
      <c r="D48" s="417"/>
      <c r="E48" s="418"/>
      <c r="F48" s="419">
        <f>SUM(F49:F80)</f>
        <v>0</v>
      </c>
      <c r="G48" s="420"/>
      <c r="H48" s="421"/>
      <c r="I48" s="421"/>
      <c r="J48" s="422">
        <v>80</v>
      </c>
    </row>
    <row r="49" spans="1:12" s="433" customFormat="1" ht="15" customHeight="1">
      <c r="A49" s="423">
        <v>1</v>
      </c>
      <c r="B49" s="437" t="s">
        <v>1218</v>
      </c>
      <c r="C49" s="425" t="s">
        <v>251</v>
      </c>
      <c r="D49" s="426">
        <v>6</v>
      </c>
      <c r="E49" s="427"/>
      <c r="F49" s="428">
        <f>D49*E49</f>
        <v>0</v>
      </c>
      <c r="G49" s="429"/>
      <c r="H49" s="430"/>
      <c r="I49" s="430"/>
      <c r="J49" s="431">
        <v>170</v>
      </c>
      <c r="K49" s="432"/>
    </row>
    <row r="50" spans="1:12" s="433" customFormat="1" ht="15" customHeight="1">
      <c r="A50" s="423">
        <f>A49+1</f>
        <v>2</v>
      </c>
      <c r="B50" s="437" t="s">
        <v>1219</v>
      </c>
      <c r="C50" s="425" t="s">
        <v>251</v>
      </c>
      <c r="D50" s="426">
        <v>1</v>
      </c>
      <c r="E50" s="427"/>
      <c r="F50" s="428">
        <f>D50*E50</f>
        <v>0</v>
      </c>
      <c r="G50" s="429"/>
      <c r="H50" s="430"/>
      <c r="I50" s="430"/>
      <c r="J50" s="431">
        <v>3170</v>
      </c>
      <c r="K50" s="432">
        <v>4</v>
      </c>
      <c r="L50" s="433" t="s">
        <v>28</v>
      </c>
    </row>
    <row r="51" spans="1:12" s="433" customFormat="1" ht="15" customHeight="1">
      <c r="A51" s="423">
        <v>3</v>
      </c>
      <c r="B51" s="437" t="s">
        <v>1220</v>
      </c>
      <c r="C51" s="425" t="s">
        <v>251</v>
      </c>
      <c r="D51" s="426">
        <v>1</v>
      </c>
      <c r="E51" s="427"/>
      <c r="F51" s="428">
        <f>D51*E51</f>
        <v>0</v>
      </c>
      <c r="G51" s="429"/>
      <c r="H51" s="430"/>
      <c r="I51" s="430"/>
      <c r="J51" s="431"/>
      <c r="K51" s="432"/>
    </row>
    <row r="52" spans="1:12" s="435" customFormat="1" ht="15" customHeight="1">
      <c r="A52" s="423">
        <v>4</v>
      </c>
      <c r="B52" s="437" t="s">
        <v>1221</v>
      </c>
      <c r="C52" s="425" t="s">
        <v>251</v>
      </c>
      <c r="D52" s="426">
        <v>1</v>
      </c>
      <c r="E52" s="427"/>
      <c r="F52" s="428">
        <f>D52*E52</f>
        <v>0</v>
      </c>
      <c r="G52" s="429"/>
      <c r="H52" s="430"/>
      <c r="I52" s="430"/>
      <c r="J52" s="431">
        <v>200</v>
      </c>
      <c r="K52" s="434">
        <v>4</v>
      </c>
      <c r="L52" s="435" t="s">
        <v>28</v>
      </c>
    </row>
    <row r="53" spans="1:12" s="435" customFormat="1" ht="15" customHeight="1">
      <c r="A53" s="423">
        <v>5</v>
      </c>
      <c r="B53" s="424" t="s">
        <v>1222</v>
      </c>
      <c r="C53" s="425" t="s">
        <v>251</v>
      </c>
      <c r="D53" s="426">
        <v>1</v>
      </c>
      <c r="E53" s="427"/>
      <c r="F53" s="428">
        <f t="shared" ref="F53:F79" si="1">D53*E53</f>
        <v>0</v>
      </c>
      <c r="G53" s="429"/>
      <c r="H53" s="430"/>
      <c r="I53" s="430"/>
      <c r="J53" s="431"/>
      <c r="K53" s="434"/>
    </row>
    <row r="54" spans="1:12" s="435" customFormat="1" ht="15" customHeight="1">
      <c r="A54" s="423">
        <v>6</v>
      </c>
      <c r="B54" s="424" t="s">
        <v>1223</v>
      </c>
      <c r="C54" s="425" t="s">
        <v>251</v>
      </c>
      <c r="D54" s="426">
        <v>1</v>
      </c>
      <c r="E54" s="427"/>
      <c r="F54" s="428">
        <f t="shared" si="1"/>
        <v>0</v>
      </c>
      <c r="G54" s="429"/>
      <c r="H54" s="430"/>
      <c r="I54" s="430"/>
      <c r="J54" s="431"/>
      <c r="K54" s="434"/>
    </row>
    <row r="55" spans="1:12" s="435" customFormat="1" ht="15" customHeight="1">
      <c r="A55" s="423">
        <v>7</v>
      </c>
      <c r="B55" s="424" t="s">
        <v>1224</v>
      </c>
      <c r="C55" s="425" t="s">
        <v>251</v>
      </c>
      <c r="D55" s="426">
        <v>1</v>
      </c>
      <c r="E55" s="427"/>
      <c r="F55" s="428">
        <f t="shared" si="1"/>
        <v>0</v>
      </c>
      <c r="G55" s="429"/>
      <c r="H55" s="430"/>
      <c r="I55" s="430"/>
      <c r="J55" s="431"/>
      <c r="K55" s="434"/>
    </row>
    <row r="56" spans="1:12" s="435" customFormat="1" ht="15" customHeight="1">
      <c r="A56" s="423">
        <v>8</v>
      </c>
      <c r="B56" s="424" t="s">
        <v>1192</v>
      </c>
      <c r="C56" s="425" t="s">
        <v>251</v>
      </c>
      <c r="D56" s="426">
        <v>1</v>
      </c>
      <c r="E56" s="427"/>
      <c r="F56" s="428">
        <f t="shared" si="1"/>
        <v>0</v>
      </c>
      <c r="G56" s="429"/>
      <c r="H56" s="430"/>
      <c r="I56" s="430"/>
      <c r="J56" s="431"/>
      <c r="K56" s="434"/>
    </row>
    <row r="57" spans="1:12" s="435" customFormat="1" ht="15" customHeight="1">
      <c r="A57" s="423">
        <v>9</v>
      </c>
      <c r="B57" s="437" t="s">
        <v>1225</v>
      </c>
      <c r="C57" s="425" t="s">
        <v>251</v>
      </c>
      <c r="D57" s="426">
        <v>1</v>
      </c>
      <c r="E57" s="427"/>
      <c r="F57" s="428">
        <f t="shared" si="1"/>
        <v>0</v>
      </c>
      <c r="G57" s="429"/>
      <c r="H57" s="430"/>
      <c r="I57" s="430"/>
      <c r="J57" s="431"/>
      <c r="K57" s="434"/>
    </row>
    <row r="58" spans="1:12" s="435" customFormat="1" ht="15" customHeight="1">
      <c r="A58" s="423">
        <v>10</v>
      </c>
      <c r="B58" s="437" t="s">
        <v>1226</v>
      </c>
      <c r="C58" s="425" t="s">
        <v>251</v>
      </c>
      <c r="D58" s="426">
        <v>1</v>
      </c>
      <c r="E58" s="427"/>
      <c r="F58" s="428">
        <f t="shared" si="1"/>
        <v>0</v>
      </c>
      <c r="G58" s="429"/>
      <c r="H58" s="430"/>
      <c r="I58" s="430"/>
      <c r="J58" s="431"/>
      <c r="K58" s="434"/>
    </row>
    <row r="59" spans="1:12" s="435" customFormat="1" ht="15" customHeight="1">
      <c r="A59" s="423">
        <v>11</v>
      </c>
      <c r="B59" s="437" t="s">
        <v>1227</v>
      </c>
      <c r="C59" s="425" t="s">
        <v>251</v>
      </c>
      <c r="D59" s="426">
        <v>1</v>
      </c>
      <c r="E59" s="427"/>
      <c r="F59" s="428">
        <f t="shared" si="1"/>
        <v>0</v>
      </c>
      <c r="G59" s="429"/>
      <c r="H59" s="430"/>
      <c r="I59" s="430"/>
      <c r="J59" s="431"/>
      <c r="K59" s="434"/>
    </row>
    <row r="60" spans="1:12" s="435" customFormat="1" ht="15" customHeight="1">
      <c r="A60" s="423">
        <v>12</v>
      </c>
      <c r="B60" s="437" t="s">
        <v>1228</v>
      </c>
      <c r="C60" s="425" t="s">
        <v>2</v>
      </c>
      <c r="D60" s="426">
        <v>165</v>
      </c>
      <c r="E60" s="427"/>
      <c r="F60" s="428">
        <f t="shared" si="1"/>
        <v>0</v>
      </c>
      <c r="G60" s="429"/>
      <c r="H60" s="430"/>
      <c r="I60" s="430"/>
      <c r="J60" s="431"/>
      <c r="K60" s="434"/>
    </row>
    <row r="61" spans="1:12" s="435" customFormat="1" ht="15" customHeight="1">
      <c r="A61" s="423">
        <v>13</v>
      </c>
      <c r="B61" s="437" t="s">
        <v>1229</v>
      </c>
      <c r="C61" s="425" t="s">
        <v>2</v>
      </c>
      <c r="D61" s="426">
        <v>75</v>
      </c>
      <c r="E61" s="427"/>
      <c r="F61" s="428">
        <f t="shared" si="1"/>
        <v>0</v>
      </c>
      <c r="G61" s="429"/>
      <c r="H61" s="430"/>
      <c r="I61" s="430"/>
      <c r="J61" s="431"/>
      <c r="K61" s="434"/>
    </row>
    <row r="62" spans="1:12" s="435" customFormat="1" ht="15" customHeight="1">
      <c r="A62" s="423">
        <v>14</v>
      </c>
      <c r="B62" s="437" t="s">
        <v>1230</v>
      </c>
      <c r="C62" s="425" t="s">
        <v>2</v>
      </c>
      <c r="D62" s="426">
        <v>50</v>
      </c>
      <c r="E62" s="427"/>
      <c r="F62" s="428">
        <f t="shared" si="1"/>
        <v>0</v>
      </c>
      <c r="G62" s="429"/>
      <c r="H62" s="430"/>
      <c r="I62" s="430"/>
      <c r="J62" s="431"/>
      <c r="K62" s="434"/>
    </row>
    <row r="63" spans="1:12" s="435" customFormat="1" ht="15" customHeight="1">
      <c r="A63" s="423">
        <v>15</v>
      </c>
      <c r="B63" s="424" t="s">
        <v>1198</v>
      </c>
      <c r="C63" s="425" t="s">
        <v>2</v>
      </c>
      <c r="D63" s="426">
        <v>150</v>
      </c>
      <c r="E63" s="427"/>
      <c r="F63" s="428">
        <f t="shared" si="1"/>
        <v>0</v>
      </c>
      <c r="G63" s="429"/>
      <c r="H63" s="430"/>
      <c r="I63" s="430"/>
      <c r="J63" s="431"/>
      <c r="K63" s="434"/>
    </row>
    <row r="64" spans="1:12" s="435" customFormat="1" ht="15" customHeight="1">
      <c r="A64" s="423">
        <v>16</v>
      </c>
      <c r="B64" s="424" t="s">
        <v>1199</v>
      </c>
      <c r="C64" s="425" t="s">
        <v>2</v>
      </c>
      <c r="D64" s="426">
        <v>70</v>
      </c>
      <c r="E64" s="427"/>
      <c r="F64" s="428">
        <f t="shared" si="1"/>
        <v>0</v>
      </c>
      <c r="G64" s="429"/>
      <c r="H64" s="430"/>
      <c r="I64" s="430"/>
      <c r="J64" s="431"/>
      <c r="K64" s="434"/>
    </row>
    <row r="65" spans="1:11" s="435" customFormat="1" ht="15" customHeight="1">
      <c r="A65" s="423">
        <v>17</v>
      </c>
      <c r="B65" s="424" t="s">
        <v>1200</v>
      </c>
      <c r="C65" s="425" t="s">
        <v>251</v>
      </c>
      <c r="D65" s="426">
        <v>150</v>
      </c>
      <c r="E65" s="427"/>
      <c r="F65" s="428">
        <f t="shared" si="1"/>
        <v>0</v>
      </c>
      <c r="G65" s="429"/>
      <c r="H65" s="430"/>
      <c r="I65" s="430"/>
      <c r="J65" s="431"/>
      <c r="K65" s="434"/>
    </row>
    <row r="66" spans="1:11" s="435" customFormat="1" ht="15" customHeight="1">
      <c r="A66" s="423">
        <v>18</v>
      </c>
      <c r="B66" s="424" t="s">
        <v>1201</v>
      </c>
      <c r="C66" s="425" t="s">
        <v>251</v>
      </c>
      <c r="D66" s="426">
        <v>60</v>
      </c>
      <c r="E66" s="427"/>
      <c r="F66" s="428">
        <f t="shared" si="1"/>
        <v>0</v>
      </c>
      <c r="G66" s="429"/>
      <c r="H66" s="430"/>
      <c r="I66" s="430"/>
      <c r="J66" s="431"/>
      <c r="K66" s="434"/>
    </row>
    <row r="67" spans="1:11" s="435" customFormat="1" ht="15" customHeight="1">
      <c r="A67" s="423">
        <v>19</v>
      </c>
      <c r="B67" s="424" t="s">
        <v>1202</v>
      </c>
      <c r="C67" s="425" t="s">
        <v>251</v>
      </c>
      <c r="D67" s="426">
        <v>70</v>
      </c>
      <c r="E67" s="427"/>
      <c r="F67" s="428">
        <f t="shared" si="1"/>
        <v>0</v>
      </c>
      <c r="G67" s="429"/>
      <c r="H67" s="430"/>
      <c r="I67" s="430"/>
      <c r="J67" s="431"/>
      <c r="K67" s="434"/>
    </row>
    <row r="68" spans="1:11" s="435" customFormat="1" ht="15" customHeight="1">
      <c r="A68" s="423">
        <v>20</v>
      </c>
      <c r="B68" s="424" t="s">
        <v>1203</v>
      </c>
      <c r="C68" s="425" t="s">
        <v>251</v>
      </c>
      <c r="D68" s="426">
        <v>30</v>
      </c>
      <c r="E68" s="427"/>
      <c r="F68" s="428">
        <f t="shared" si="1"/>
        <v>0</v>
      </c>
      <c r="G68" s="429"/>
      <c r="H68" s="430"/>
      <c r="I68" s="430"/>
      <c r="J68" s="431"/>
      <c r="K68" s="434"/>
    </row>
    <row r="69" spans="1:11" s="435" customFormat="1" ht="25.5" customHeight="1">
      <c r="A69" s="423">
        <v>21</v>
      </c>
      <c r="B69" s="424" t="s">
        <v>1204</v>
      </c>
      <c r="C69" s="425" t="s">
        <v>2</v>
      </c>
      <c r="D69" s="426">
        <v>35</v>
      </c>
      <c r="E69" s="427"/>
      <c r="F69" s="428">
        <f t="shared" si="1"/>
        <v>0</v>
      </c>
      <c r="G69" s="429"/>
      <c r="H69" s="430"/>
      <c r="I69" s="430"/>
      <c r="J69" s="431"/>
      <c r="K69" s="434"/>
    </row>
    <row r="70" spans="1:11" s="435" customFormat="1" ht="25.5" customHeight="1">
      <c r="A70" s="423">
        <v>22</v>
      </c>
      <c r="B70" s="424" t="s">
        <v>1205</v>
      </c>
      <c r="C70" s="425" t="s">
        <v>2</v>
      </c>
      <c r="D70" s="426">
        <v>20</v>
      </c>
      <c r="E70" s="427"/>
      <c r="F70" s="428">
        <f t="shared" si="1"/>
        <v>0</v>
      </c>
      <c r="G70" s="429"/>
      <c r="H70" s="430"/>
      <c r="I70" s="430"/>
      <c r="J70" s="431"/>
      <c r="K70" s="434"/>
    </row>
    <row r="71" spans="1:11" s="435" customFormat="1" ht="15" customHeight="1">
      <c r="A71" s="423">
        <v>23</v>
      </c>
      <c r="B71" s="424" t="s">
        <v>1206</v>
      </c>
      <c r="C71" s="425" t="s">
        <v>251</v>
      </c>
      <c r="D71" s="426">
        <v>35</v>
      </c>
      <c r="E71" s="427"/>
      <c r="F71" s="428">
        <f t="shared" si="1"/>
        <v>0</v>
      </c>
      <c r="G71" s="429"/>
      <c r="H71" s="430"/>
      <c r="I71" s="430"/>
      <c r="J71" s="431"/>
      <c r="K71" s="434"/>
    </row>
    <row r="72" spans="1:11" s="435" customFormat="1" ht="15" customHeight="1">
      <c r="A72" s="423">
        <v>24</v>
      </c>
      <c r="B72" s="424" t="s">
        <v>1207</v>
      </c>
      <c r="C72" s="425" t="s">
        <v>251</v>
      </c>
      <c r="D72" s="426">
        <v>20</v>
      </c>
      <c r="E72" s="427"/>
      <c r="F72" s="428">
        <f t="shared" si="1"/>
        <v>0</v>
      </c>
      <c r="G72" s="429"/>
      <c r="H72" s="430"/>
      <c r="I72" s="430"/>
      <c r="J72" s="431"/>
      <c r="K72" s="434"/>
    </row>
    <row r="73" spans="1:11" s="435" customFormat="1" ht="15" customHeight="1">
      <c r="A73" s="423">
        <v>25</v>
      </c>
      <c r="B73" s="424" t="s">
        <v>1208</v>
      </c>
      <c r="C73" s="425" t="s">
        <v>251</v>
      </c>
      <c r="D73" s="426">
        <v>20</v>
      </c>
      <c r="E73" s="427"/>
      <c r="F73" s="428">
        <f t="shared" si="1"/>
        <v>0</v>
      </c>
      <c r="G73" s="429"/>
      <c r="H73" s="430"/>
      <c r="I73" s="430"/>
      <c r="J73" s="431"/>
      <c r="K73" s="434"/>
    </row>
    <row r="74" spans="1:11" s="435" customFormat="1" ht="15" customHeight="1">
      <c r="A74" s="423">
        <v>26</v>
      </c>
      <c r="B74" s="424" t="s">
        <v>1209</v>
      </c>
      <c r="C74" s="425" t="s">
        <v>251</v>
      </c>
      <c r="D74" s="426">
        <v>10</v>
      </c>
      <c r="E74" s="427"/>
      <c r="F74" s="428">
        <f t="shared" si="1"/>
        <v>0</v>
      </c>
      <c r="G74" s="429"/>
      <c r="H74" s="430"/>
      <c r="I74" s="430"/>
      <c r="J74" s="431"/>
      <c r="K74" s="434"/>
    </row>
    <row r="75" spans="1:11" s="435" customFormat="1" ht="15" customHeight="1">
      <c r="A75" s="423">
        <v>27</v>
      </c>
      <c r="B75" s="424" t="s">
        <v>1210</v>
      </c>
      <c r="C75" s="425" t="s">
        <v>0</v>
      </c>
      <c r="D75" s="426">
        <v>1</v>
      </c>
      <c r="E75" s="427"/>
      <c r="F75" s="428">
        <f t="shared" si="1"/>
        <v>0</v>
      </c>
      <c r="G75" s="429"/>
      <c r="H75" s="430"/>
      <c r="I75" s="430"/>
      <c r="J75" s="431"/>
      <c r="K75" s="434"/>
    </row>
    <row r="76" spans="1:11" s="435" customFormat="1" ht="15" customHeight="1">
      <c r="A76" s="423">
        <v>28</v>
      </c>
      <c r="B76" s="424" t="s">
        <v>1211</v>
      </c>
      <c r="C76" s="425" t="s">
        <v>0</v>
      </c>
      <c r="D76" s="426">
        <v>1</v>
      </c>
      <c r="E76" s="427"/>
      <c r="F76" s="428">
        <f t="shared" si="1"/>
        <v>0</v>
      </c>
      <c r="G76" s="429"/>
      <c r="H76" s="430"/>
      <c r="I76" s="430"/>
      <c r="J76" s="431"/>
      <c r="K76" s="434"/>
    </row>
    <row r="77" spans="1:11" s="435" customFormat="1" ht="15" customHeight="1">
      <c r="A77" s="423">
        <v>29</v>
      </c>
      <c r="B77" s="424" t="s">
        <v>1213</v>
      </c>
      <c r="C77" s="425" t="s">
        <v>0</v>
      </c>
      <c r="D77" s="426">
        <v>1</v>
      </c>
      <c r="E77" s="427"/>
      <c r="F77" s="428">
        <f t="shared" si="1"/>
        <v>0</v>
      </c>
      <c r="G77" s="429"/>
      <c r="H77" s="430"/>
      <c r="I77" s="430"/>
      <c r="J77" s="431"/>
      <c r="K77" s="434"/>
    </row>
    <row r="78" spans="1:11" s="435" customFormat="1" ht="15" customHeight="1">
      <c r="A78" s="423">
        <v>30</v>
      </c>
      <c r="B78" s="424" t="s">
        <v>1214</v>
      </c>
      <c r="C78" s="425" t="s">
        <v>0</v>
      </c>
      <c r="D78" s="426">
        <v>1</v>
      </c>
      <c r="E78" s="427"/>
      <c r="F78" s="428">
        <f t="shared" si="1"/>
        <v>0</v>
      </c>
      <c r="G78" s="429"/>
      <c r="H78" s="430"/>
      <c r="I78" s="430"/>
      <c r="J78" s="431"/>
      <c r="K78" s="434"/>
    </row>
    <row r="79" spans="1:11" s="435" customFormat="1" ht="15" customHeight="1">
      <c r="A79" s="423">
        <v>31</v>
      </c>
      <c r="B79" s="424" t="s">
        <v>1215</v>
      </c>
      <c r="C79" s="425" t="s">
        <v>0</v>
      </c>
      <c r="D79" s="426">
        <v>1</v>
      </c>
      <c r="E79" s="427"/>
      <c r="F79" s="428">
        <f t="shared" si="1"/>
        <v>0</v>
      </c>
      <c r="G79" s="429"/>
      <c r="H79" s="430"/>
      <c r="I79" s="430"/>
      <c r="J79" s="431"/>
      <c r="K79" s="434"/>
    </row>
    <row r="80" spans="1:11" s="435" customFormat="1" ht="15" customHeight="1">
      <c r="A80" s="423">
        <v>32</v>
      </c>
      <c r="B80" s="424" t="s">
        <v>1216</v>
      </c>
      <c r="C80" s="425" t="s">
        <v>0</v>
      </c>
      <c r="D80" s="426">
        <v>1</v>
      </c>
      <c r="E80" s="427"/>
      <c r="F80" s="428">
        <f>D80*E80</f>
        <v>0</v>
      </c>
      <c r="G80" s="429"/>
      <c r="H80" s="430"/>
      <c r="I80" s="430"/>
      <c r="J80" s="431"/>
      <c r="K80" s="434"/>
    </row>
    <row r="81" spans="1:11" s="435" customFormat="1" ht="12.6" customHeight="1">
      <c r="A81" s="423"/>
      <c r="B81" s="437"/>
      <c r="C81" s="425"/>
      <c r="D81" s="426"/>
      <c r="E81" s="427"/>
      <c r="F81" s="428"/>
      <c r="G81" s="429"/>
      <c r="H81" s="430"/>
      <c r="I81" s="430"/>
      <c r="J81" s="431"/>
      <c r="K81" s="434"/>
    </row>
    <row r="82" spans="1:11" s="413" customFormat="1" ht="15" customHeight="1">
      <c r="A82" s="414"/>
      <c r="B82" s="415" t="s">
        <v>1231</v>
      </c>
      <c r="C82" s="416"/>
      <c r="D82" s="417"/>
      <c r="E82" s="418"/>
      <c r="F82" s="419">
        <f>SUM(F83:F113)</f>
        <v>0</v>
      </c>
      <c r="G82" s="420"/>
      <c r="H82" s="421"/>
      <c r="I82" s="421"/>
      <c r="J82" s="422">
        <v>80</v>
      </c>
    </row>
    <row r="83" spans="1:11" s="435" customFormat="1" ht="54.9" customHeight="1">
      <c r="A83" s="423">
        <v>1</v>
      </c>
      <c r="B83" s="437" t="s">
        <v>1232</v>
      </c>
      <c r="C83" s="425" t="s">
        <v>251</v>
      </c>
      <c r="D83" s="426">
        <v>4</v>
      </c>
      <c r="E83" s="427"/>
      <c r="F83" s="428">
        <f>D83*E83</f>
        <v>0</v>
      </c>
      <c r="G83" s="429"/>
      <c r="H83" s="430"/>
      <c r="I83" s="430"/>
      <c r="J83" s="431"/>
      <c r="K83" s="434"/>
    </row>
    <row r="84" spans="1:11" s="435" customFormat="1" ht="54.9" customHeight="1">
      <c r="A84" s="423">
        <v>2</v>
      </c>
      <c r="B84" s="437" t="s">
        <v>1233</v>
      </c>
      <c r="C84" s="425" t="s">
        <v>251</v>
      </c>
      <c r="D84" s="426">
        <v>1</v>
      </c>
      <c r="E84" s="427"/>
      <c r="F84" s="428">
        <f t="shared" ref="F84:F113" si="2">D84*E84</f>
        <v>0</v>
      </c>
      <c r="G84" s="429"/>
      <c r="H84" s="430"/>
      <c r="I84" s="430"/>
      <c r="J84" s="431"/>
      <c r="K84" s="434"/>
    </row>
    <row r="85" spans="1:11" s="435" customFormat="1" ht="15" customHeight="1">
      <c r="A85" s="423">
        <v>3</v>
      </c>
      <c r="B85" s="437" t="s">
        <v>1234</v>
      </c>
      <c r="C85" s="425" t="s">
        <v>251</v>
      </c>
      <c r="D85" s="426">
        <v>1</v>
      </c>
      <c r="E85" s="427"/>
      <c r="F85" s="428">
        <f t="shared" si="2"/>
        <v>0</v>
      </c>
      <c r="G85" s="429"/>
      <c r="H85" s="430"/>
      <c r="I85" s="430"/>
      <c r="J85" s="431"/>
      <c r="K85" s="434"/>
    </row>
    <row r="86" spans="1:11" s="435" customFormat="1" ht="15" customHeight="1">
      <c r="A86" s="423">
        <v>4</v>
      </c>
      <c r="B86" s="437" t="s">
        <v>1235</v>
      </c>
      <c r="C86" s="425" t="s">
        <v>251</v>
      </c>
      <c r="D86" s="426">
        <v>4</v>
      </c>
      <c r="E86" s="427"/>
      <c r="F86" s="428">
        <f t="shared" si="2"/>
        <v>0</v>
      </c>
      <c r="G86" s="429"/>
      <c r="H86" s="430"/>
      <c r="I86" s="430"/>
      <c r="J86" s="431"/>
      <c r="K86" s="434"/>
    </row>
    <row r="87" spans="1:11" s="435" customFormat="1" ht="30" customHeight="1">
      <c r="A87" s="423">
        <v>5</v>
      </c>
      <c r="B87" s="437" t="s">
        <v>1236</v>
      </c>
      <c r="C87" s="425" t="s">
        <v>251</v>
      </c>
      <c r="D87" s="426">
        <v>1</v>
      </c>
      <c r="E87" s="427"/>
      <c r="F87" s="428">
        <f t="shared" si="2"/>
        <v>0</v>
      </c>
      <c r="G87" s="429"/>
      <c r="H87" s="430"/>
      <c r="I87" s="430"/>
      <c r="J87" s="431"/>
      <c r="K87" s="434"/>
    </row>
    <row r="88" spans="1:11" s="435" customFormat="1" ht="30" customHeight="1">
      <c r="A88" s="423">
        <v>6</v>
      </c>
      <c r="B88" s="437" t="s">
        <v>1237</v>
      </c>
      <c r="C88" s="425" t="s">
        <v>2</v>
      </c>
      <c r="D88" s="426">
        <v>185</v>
      </c>
      <c r="E88" s="427"/>
      <c r="F88" s="428">
        <f t="shared" si="2"/>
        <v>0</v>
      </c>
      <c r="G88" s="429"/>
      <c r="H88" s="430"/>
      <c r="I88" s="430"/>
      <c r="J88" s="431"/>
      <c r="K88" s="434"/>
    </row>
    <row r="89" spans="1:11" s="435" customFormat="1" ht="15" customHeight="1">
      <c r="A89" s="423">
        <v>7</v>
      </c>
      <c r="B89" s="424" t="s">
        <v>1238</v>
      </c>
      <c r="C89" s="425" t="s">
        <v>251</v>
      </c>
      <c r="D89" s="426">
        <v>1</v>
      </c>
      <c r="E89" s="427"/>
      <c r="F89" s="428">
        <f t="shared" si="2"/>
        <v>0</v>
      </c>
      <c r="G89" s="429"/>
      <c r="H89" s="430"/>
      <c r="I89" s="430"/>
      <c r="J89" s="431"/>
      <c r="K89" s="434"/>
    </row>
    <row r="90" spans="1:11" s="435" customFormat="1" ht="15" customHeight="1">
      <c r="A90" s="423">
        <v>8</v>
      </c>
      <c r="B90" s="424" t="s">
        <v>1191</v>
      </c>
      <c r="C90" s="425" t="s">
        <v>251</v>
      </c>
      <c r="D90" s="426">
        <v>1</v>
      </c>
      <c r="E90" s="427"/>
      <c r="F90" s="428">
        <f t="shared" si="2"/>
        <v>0</v>
      </c>
      <c r="G90" s="429"/>
      <c r="H90" s="430"/>
      <c r="I90" s="430"/>
      <c r="J90" s="431"/>
      <c r="K90" s="434"/>
    </row>
    <row r="91" spans="1:11" s="435" customFormat="1" ht="15" customHeight="1">
      <c r="A91" s="423">
        <v>9</v>
      </c>
      <c r="B91" s="437" t="s">
        <v>1239</v>
      </c>
      <c r="C91" s="425" t="s">
        <v>2</v>
      </c>
      <c r="D91" s="426">
        <v>185</v>
      </c>
      <c r="E91" s="427"/>
      <c r="F91" s="428">
        <f t="shared" si="2"/>
        <v>0</v>
      </c>
      <c r="G91" s="429"/>
      <c r="H91" s="430"/>
      <c r="I91" s="430"/>
      <c r="J91" s="431"/>
      <c r="K91" s="434"/>
    </row>
    <row r="92" spans="1:11" s="435" customFormat="1" ht="15" customHeight="1">
      <c r="A92" s="423">
        <v>10</v>
      </c>
      <c r="B92" s="437" t="s">
        <v>1228</v>
      </c>
      <c r="C92" s="425" t="s">
        <v>2</v>
      </c>
      <c r="D92" s="426">
        <v>185</v>
      </c>
      <c r="E92" s="427"/>
      <c r="F92" s="428">
        <f t="shared" si="2"/>
        <v>0</v>
      </c>
      <c r="G92" s="429"/>
      <c r="H92" s="430"/>
      <c r="I92" s="430"/>
      <c r="J92" s="431"/>
      <c r="K92" s="434"/>
    </row>
    <row r="93" spans="1:11" s="435" customFormat="1" ht="15" customHeight="1">
      <c r="A93" s="423">
        <v>11</v>
      </c>
      <c r="B93" s="437" t="s">
        <v>1240</v>
      </c>
      <c r="C93" s="425" t="s">
        <v>251</v>
      </c>
      <c r="D93" s="426">
        <v>4</v>
      </c>
      <c r="E93" s="427"/>
      <c r="F93" s="428">
        <f t="shared" si="2"/>
        <v>0</v>
      </c>
      <c r="G93" s="429"/>
      <c r="H93" s="430"/>
      <c r="I93" s="430"/>
      <c r="J93" s="431"/>
      <c r="K93" s="434"/>
    </row>
    <row r="94" spans="1:11" s="435" customFormat="1" ht="15" customHeight="1">
      <c r="A94" s="423">
        <v>12</v>
      </c>
      <c r="B94" s="437" t="s">
        <v>1241</v>
      </c>
      <c r="C94" s="425" t="s">
        <v>251</v>
      </c>
      <c r="D94" s="426">
        <v>8</v>
      </c>
      <c r="E94" s="427"/>
      <c r="F94" s="428">
        <f t="shared" si="2"/>
        <v>0</v>
      </c>
      <c r="G94" s="429"/>
      <c r="H94" s="430"/>
      <c r="I94" s="430"/>
      <c r="J94" s="431"/>
      <c r="K94" s="434"/>
    </row>
    <row r="95" spans="1:11" s="435" customFormat="1" ht="15" customHeight="1">
      <c r="A95" s="423">
        <v>13</v>
      </c>
      <c r="B95" s="437" t="s">
        <v>1242</v>
      </c>
      <c r="C95" s="425" t="s">
        <v>251</v>
      </c>
      <c r="D95" s="426">
        <v>8</v>
      </c>
      <c r="E95" s="427"/>
      <c r="F95" s="428">
        <f t="shared" si="2"/>
        <v>0</v>
      </c>
      <c r="G95" s="429"/>
      <c r="H95" s="430"/>
      <c r="I95" s="430"/>
      <c r="J95" s="431"/>
      <c r="K95" s="434"/>
    </row>
    <row r="96" spans="1:11" s="435" customFormat="1" ht="15" customHeight="1">
      <c r="A96" s="423">
        <v>14</v>
      </c>
      <c r="B96" s="424" t="s">
        <v>1198</v>
      </c>
      <c r="C96" s="425" t="s">
        <v>2</v>
      </c>
      <c r="D96" s="426">
        <v>50</v>
      </c>
      <c r="E96" s="427"/>
      <c r="F96" s="428">
        <f t="shared" si="2"/>
        <v>0</v>
      </c>
      <c r="G96" s="429"/>
      <c r="H96" s="430"/>
      <c r="I96" s="430"/>
      <c r="J96" s="431"/>
      <c r="K96" s="434"/>
    </row>
    <row r="97" spans="1:11" s="435" customFormat="1" ht="15" customHeight="1">
      <c r="A97" s="423">
        <v>15</v>
      </c>
      <c r="B97" s="424" t="s">
        <v>1199</v>
      </c>
      <c r="C97" s="425" t="s">
        <v>2</v>
      </c>
      <c r="D97" s="426">
        <v>140</v>
      </c>
      <c r="E97" s="427"/>
      <c r="F97" s="428">
        <f t="shared" si="2"/>
        <v>0</v>
      </c>
      <c r="G97" s="429"/>
      <c r="H97" s="430"/>
      <c r="I97" s="430"/>
      <c r="J97" s="431"/>
      <c r="K97" s="434"/>
    </row>
    <row r="98" spans="1:11" s="435" customFormat="1" ht="15" customHeight="1">
      <c r="A98" s="423">
        <v>16</v>
      </c>
      <c r="B98" s="424" t="s">
        <v>1200</v>
      </c>
      <c r="C98" s="425" t="s">
        <v>2</v>
      </c>
      <c r="D98" s="426">
        <v>50</v>
      </c>
      <c r="E98" s="427"/>
      <c r="F98" s="428">
        <f t="shared" si="2"/>
        <v>0</v>
      </c>
      <c r="G98" s="429"/>
      <c r="H98" s="430"/>
      <c r="I98" s="430"/>
      <c r="J98" s="431"/>
      <c r="K98" s="434"/>
    </row>
    <row r="99" spans="1:11" s="435" customFormat="1" ht="15" customHeight="1">
      <c r="A99" s="423">
        <v>17</v>
      </c>
      <c r="B99" s="424" t="s">
        <v>1201</v>
      </c>
      <c r="C99" s="425" t="s">
        <v>2</v>
      </c>
      <c r="D99" s="426">
        <v>20</v>
      </c>
      <c r="E99" s="427"/>
      <c r="F99" s="428">
        <f t="shared" si="2"/>
        <v>0</v>
      </c>
      <c r="G99" s="429"/>
      <c r="H99" s="430"/>
      <c r="I99" s="430"/>
      <c r="J99" s="431"/>
      <c r="K99" s="434"/>
    </row>
    <row r="100" spans="1:11" s="435" customFormat="1" ht="15" customHeight="1">
      <c r="A100" s="423">
        <v>18</v>
      </c>
      <c r="B100" s="424" t="s">
        <v>1202</v>
      </c>
      <c r="C100" s="425" t="s">
        <v>2</v>
      </c>
      <c r="D100" s="426">
        <v>140</v>
      </c>
      <c r="E100" s="427"/>
      <c r="F100" s="428">
        <f t="shared" si="2"/>
        <v>0</v>
      </c>
      <c r="G100" s="429"/>
      <c r="H100" s="430"/>
      <c r="I100" s="430"/>
      <c r="J100" s="431"/>
      <c r="K100" s="434"/>
    </row>
    <row r="101" spans="1:11" s="435" customFormat="1" ht="15" customHeight="1">
      <c r="A101" s="423">
        <v>19</v>
      </c>
      <c r="B101" s="424" t="s">
        <v>1203</v>
      </c>
      <c r="C101" s="425" t="s">
        <v>2</v>
      </c>
      <c r="D101" s="426">
        <v>65</v>
      </c>
      <c r="E101" s="427"/>
      <c r="F101" s="428">
        <f t="shared" si="2"/>
        <v>0</v>
      </c>
      <c r="G101" s="429"/>
      <c r="H101" s="430"/>
      <c r="I101" s="430"/>
      <c r="J101" s="431"/>
      <c r="K101" s="434"/>
    </row>
    <row r="102" spans="1:11" s="435" customFormat="1" ht="24.9" customHeight="1">
      <c r="A102" s="423">
        <v>20</v>
      </c>
      <c r="B102" s="424" t="s">
        <v>1204</v>
      </c>
      <c r="C102" s="425" t="s">
        <v>2</v>
      </c>
      <c r="D102" s="426">
        <v>10</v>
      </c>
      <c r="E102" s="427"/>
      <c r="F102" s="428">
        <f t="shared" si="2"/>
        <v>0</v>
      </c>
      <c r="G102" s="429"/>
      <c r="H102" s="430"/>
      <c r="I102" s="430"/>
      <c r="J102" s="431"/>
      <c r="K102" s="434"/>
    </row>
    <row r="103" spans="1:11" s="435" customFormat="1" ht="24.9" customHeight="1">
      <c r="A103" s="423">
        <v>21</v>
      </c>
      <c r="B103" s="424" t="s">
        <v>1205</v>
      </c>
      <c r="C103" s="425" t="s">
        <v>2</v>
      </c>
      <c r="D103" s="426">
        <v>20</v>
      </c>
      <c r="E103" s="427"/>
      <c r="F103" s="428">
        <f t="shared" si="2"/>
        <v>0</v>
      </c>
      <c r="G103" s="429"/>
      <c r="H103" s="430"/>
      <c r="I103" s="430"/>
      <c r="J103" s="431"/>
      <c r="K103" s="434"/>
    </row>
    <row r="104" spans="1:11" s="435" customFormat="1" ht="15" customHeight="1">
      <c r="A104" s="423">
        <v>22</v>
      </c>
      <c r="B104" s="424" t="s">
        <v>1206</v>
      </c>
      <c r="C104" s="425" t="s">
        <v>2</v>
      </c>
      <c r="D104" s="426">
        <v>10</v>
      </c>
      <c r="E104" s="427"/>
      <c r="F104" s="428">
        <f t="shared" si="2"/>
        <v>0</v>
      </c>
      <c r="G104" s="429"/>
      <c r="H104" s="430"/>
      <c r="I104" s="430"/>
      <c r="J104" s="431"/>
      <c r="K104" s="434"/>
    </row>
    <row r="105" spans="1:11" s="435" customFormat="1" ht="15" customHeight="1">
      <c r="A105" s="423">
        <v>23</v>
      </c>
      <c r="B105" s="424" t="s">
        <v>1207</v>
      </c>
      <c r="C105" s="425" t="s">
        <v>2</v>
      </c>
      <c r="D105" s="426">
        <v>20</v>
      </c>
      <c r="E105" s="427"/>
      <c r="F105" s="428">
        <f t="shared" si="2"/>
        <v>0</v>
      </c>
      <c r="G105" s="429"/>
      <c r="H105" s="430"/>
      <c r="I105" s="430"/>
      <c r="J105" s="431"/>
      <c r="K105" s="434"/>
    </row>
    <row r="106" spans="1:11" s="435" customFormat="1" ht="15" customHeight="1">
      <c r="A106" s="423">
        <v>24</v>
      </c>
      <c r="B106" s="424" t="s">
        <v>1208</v>
      </c>
      <c r="C106" s="425" t="s">
        <v>2</v>
      </c>
      <c r="D106" s="426">
        <v>20</v>
      </c>
      <c r="E106" s="427"/>
      <c r="F106" s="428">
        <f>D106*E106</f>
        <v>0</v>
      </c>
      <c r="G106" s="429"/>
      <c r="H106" s="430"/>
      <c r="I106" s="430"/>
      <c r="J106" s="431"/>
      <c r="K106" s="434"/>
    </row>
    <row r="107" spans="1:11" s="435" customFormat="1" ht="15" customHeight="1">
      <c r="A107" s="423">
        <v>25</v>
      </c>
      <c r="B107" s="424" t="s">
        <v>1209</v>
      </c>
      <c r="C107" s="425" t="s">
        <v>2</v>
      </c>
      <c r="D107" s="426">
        <v>30</v>
      </c>
      <c r="E107" s="427"/>
      <c r="F107" s="428">
        <f>D107*E107</f>
        <v>0</v>
      </c>
      <c r="G107" s="429"/>
      <c r="H107" s="430"/>
      <c r="I107" s="430"/>
      <c r="J107" s="431"/>
      <c r="K107" s="434"/>
    </row>
    <row r="108" spans="1:11" s="435" customFormat="1" ht="15" customHeight="1">
      <c r="A108" s="423">
        <v>26</v>
      </c>
      <c r="B108" s="424" t="s">
        <v>1210</v>
      </c>
      <c r="C108" s="425" t="s">
        <v>0</v>
      </c>
      <c r="D108" s="426">
        <v>1</v>
      </c>
      <c r="E108" s="427"/>
      <c r="F108" s="428">
        <f t="shared" si="2"/>
        <v>0</v>
      </c>
      <c r="G108" s="429"/>
      <c r="H108" s="430"/>
      <c r="I108" s="430"/>
      <c r="J108" s="431"/>
      <c r="K108" s="434"/>
    </row>
    <row r="109" spans="1:11" s="435" customFormat="1" ht="15" customHeight="1">
      <c r="A109" s="423">
        <v>27</v>
      </c>
      <c r="B109" s="424" t="s">
        <v>1211</v>
      </c>
      <c r="C109" s="425" t="s">
        <v>0</v>
      </c>
      <c r="D109" s="426">
        <v>1</v>
      </c>
      <c r="E109" s="427"/>
      <c r="F109" s="428">
        <f t="shared" si="2"/>
        <v>0</v>
      </c>
      <c r="G109" s="429"/>
      <c r="H109" s="430"/>
      <c r="I109" s="430"/>
      <c r="J109" s="431"/>
      <c r="K109" s="434"/>
    </row>
    <row r="110" spans="1:11" s="435" customFormat="1" ht="15" customHeight="1">
      <c r="A110" s="423">
        <v>28</v>
      </c>
      <c r="B110" s="424" t="s">
        <v>1213</v>
      </c>
      <c r="C110" s="425" t="s">
        <v>0</v>
      </c>
      <c r="D110" s="426">
        <v>1</v>
      </c>
      <c r="E110" s="427"/>
      <c r="F110" s="428">
        <f t="shared" si="2"/>
        <v>0</v>
      </c>
      <c r="G110" s="429"/>
      <c r="H110" s="430"/>
      <c r="I110" s="430"/>
      <c r="J110" s="431"/>
      <c r="K110" s="434"/>
    </row>
    <row r="111" spans="1:11" s="435" customFormat="1" ht="15" customHeight="1">
      <c r="A111" s="423">
        <v>29</v>
      </c>
      <c r="B111" s="424" t="s">
        <v>1214</v>
      </c>
      <c r="C111" s="425" t="s">
        <v>0</v>
      </c>
      <c r="D111" s="426">
        <v>1</v>
      </c>
      <c r="E111" s="427"/>
      <c r="F111" s="428">
        <f t="shared" si="2"/>
        <v>0</v>
      </c>
      <c r="G111" s="429"/>
      <c r="H111" s="430"/>
      <c r="I111" s="430"/>
      <c r="J111" s="431"/>
      <c r="K111" s="434"/>
    </row>
    <row r="112" spans="1:11" s="435" customFormat="1" ht="15" customHeight="1">
      <c r="A112" s="423">
        <v>30</v>
      </c>
      <c r="B112" s="424" t="s">
        <v>1215</v>
      </c>
      <c r="C112" s="425" t="s">
        <v>0</v>
      </c>
      <c r="D112" s="426">
        <v>1</v>
      </c>
      <c r="E112" s="427"/>
      <c r="F112" s="428">
        <f t="shared" si="2"/>
        <v>0</v>
      </c>
      <c r="G112" s="429"/>
      <c r="H112" s="430"/>
      <c r="I112" s="430"/>
      <c r="J112" s="431"/>
      <c r="K112" s="434"/>
    </row>
    <row r="113" spans="1:11" s="435" customFormat="1" ht="15" customHeight="1">
      <c r="A113" s="423">
        <v>31</v>
      </c>
      <c r="B113" s="424" t="s">
        <v>1216</v>
      </c>
      <c r="C113" s="425" t="s">
        <v>0</v>
      </c>
      <c r="D113" s="426">
        <v>1</v>
      </c>
      <c r="E113" s="427"/>
      <c r="F113" s="428">
        <f t="shared" si="2"/>
        <v>0</v>
      </c>
      <c r="G113" s="429"/>
      <c r="H113" s="430"/>
      <c r="I113" s="430"/>
      <c r="J113" s="431"/>
      <c r="K113" s="434"/>
    </row>
    <row r="114" spans="1:11" s="435" customFormat="1" ht="12.6" customHeight="1">
      <c r="A114" s="423"/>
      <c r="B114" s="437"/>
      <c r="C114" s="425"/>
      <c r="D114" s="426"/>
      <c r="E114" s="427"/>
      <c r="F114" s="428"/>
      <c r="G114" s="429"/>
      <c r="H114" s="430"/>
      <c r="I114" s="430"/>
      <c r="J114" s="431"/>
      <c r="K114" s="434"/>
    </row>
    <row r="115" spans="1:11" s="413" customFormat="1" ht="15" customHeight="1">
      <c r="A115" s="414"/>
      <c r="B115" s="415" t="s">
        <v>1243</v>
      </c>
      <c r="C115" s="416"/>
      <c r="D115" s="417"/>
      <c r="E115" s="418"/>
      <c r="F115" s="419">
        <f>SUM(F116:F138)</f>
        <v>0</v>
      </c>
      <c r="G115" s="420"/>
      <c r="H115" s="421"/>
      <c r="I115" s="421"/>
      <c r="J115" s="422">
        <v>80</v>
      </c>
    </row>
    <row r="116" spans="1:11" s="435" customFormat="1" ht="15" customHeight="1">
      <c r="A116" s="423">
        <v>1</v>
      </c>
      <c r="B116" s="437" t="s">
        <v>1244</v>
      </c>
      <c r="C116" s="425" t="s">
        <v>251</v>
      </c>
      <c r="D116" s="426">
        <v>1</v>
      </c>
      <c r="E116" s="427"/>
      <c r="F116" s="428">
        <f t="shared" ref="F116:F138" si="3">D116*E116</f>
        <v>0</v>
      </c>
      <c r="G116" s="429"/>
      <c r="H116" s="430"/>
      <c r="I116" s="430"/>
      <c r="J116" s="431"/>
      <c r="K116" s="434"/>
    </row>
    <row r="117" spans="1:11" s="435" customFormat="1" ht="45" customHeight="1">
      <c r="A117" s="423">
        <v>2</v>
      </c>
      <c r="B117" s="437" t="s">
        <v>1245</v>
      </c>
      <c r="C117" s="425" t="s">
        <v>251</v>
      </c>
      <c r="D117" s="426">
        <v>1</v>
      </c>
      <c r="E117" s="427"/>
      <c r="F117" s="428">
        <f t="shared" si="3"/>
        <v>0</v>
      </c>
      <c r="G117" s="429"/>
      <c r="H117" s="430"/>
      <c r="I117" s="430"/>
      <c r="J117" s="431"/>
      <c r="K117" s="434"/>
    </row>
    <row r="118" spans="1:11" s="435" customFormat="1" ht="54.9" customHeight="1">
      <c r="A118" s="423">
        <v>3</v>
      </c>
      <c r="B118" s="437" t="s">
        <v>1246</v>
      </c>
      <c r="C118" s="425" t="s">
        <v>251</v>
      </c>
      <c r="D118" s="426">
        <v>1</v>
      </c>
      <c r="E118" s="427"/>
      <c r="F118" s="428">
        <f t="shared" si="3"/>
        <v>0</v>
      </c>
      <c r="G118" s="429"/>
      <c r="H118" s="430"/>
      <c r="I118" s="430"/>
      <c r="J118" s="431"/>
      <c r="K118" s="434"/>
    </row>
    <row r="119" spans="1:11" s="435" customFormat="1" ht="15" customHeight="1">
      <c r="A119" s="423">
        <v>4</v>
      </c>
      <c r="B119" s="437" t="s">
        <v>1247</v>
      </c>
      <c r="C119" s="425" t="s">
        <v>251</v>
      </c>
      <c r="D119" s="426">
        <v>1</v>
      </c>
      <c r="E119" s="427"/>
      <c r="F119" s="428">
        <f t="shared" si="3"/>
        <v>0</v>
      </c>
      <c r="G119" s="429"/>
      <c r="H119" s="430"/>
      <c r="I119" s="430"/>
      <c r="J119" s="431"/>
      <c r="K119" s="434"/>
    </row>
    <row r="120" spans="1:11" s="435" customFormat="1" ht="99.9" customHeight="1">
      <c r="A120" s="423">
        <v>5</v>
      </c>
      <c r="B120" s="437" t="s">
        <v>1248</v>
      </c>
      <c r="C120" s="425" t="s">
        <v>251</v>
      </c>
      <c r="D120" s="426">
        <v>1</v>
      </c>
      <c r="E120" s="427"/>
      <c r="F120" s="428">
        <f t="shared" si="3"/>
        <v>0</v>
      </c>
      <c r="G120" s="429"/>
      <c r="H120" s="430"/>
      <c r="I120" s="430"/>
      <c r="J120" s="431"/>
      <c r="K120" s="434"/>
    </row>
    <row r="121" spans="1:11" s="435" customFormat="1" ht="15" customHeight="1">
      <c r="A121" s="423">
        <v>6</v>
      </c>
      <c r="B121" s="437" t="s">
        <v>1249</v>
      </c>
      <c r="C121" s="425" t="s">
        <v>251</v>
      </c>
      <c r="D121" s="426">
        <v>2</v>
      </c>
      <c r="E121" s="427"/>
      <c r="F121" s="428">
        <f t="shared" si="3"/>
        <v>0</v>
      </c>
      <c r="G121" s="429"/>
      <c r="H121" s="430"/>
      <c r="I121" s="430"/>
      <c r="J121" s="431"/>
      <c r="K121" s="434"/>
    </row>
    <row r="122" spans="1:11" s="435" customFormat="1" ht="15" customHeight="1">
      <c r="A122" s="423">
        <v>7</v>
      </c>
      <c r="B122" s="437" t="s">
        <v>1250</v>
      </c>
      <c r="C122" s="425" t="s">
        <v>251</v>
      </c>
      <c r="D122" s="426">
        <v>30</v>
      </c>
      <c r="E122" s="427"/>
      <c r="F122" s="428">
        <f t="shared" si="3"/>
        <v>0</v>
      </c>
      <c r="G122" s="429"/>
      <c r="H122" s="430"/>
      <c r="I122" s="430"/>
      <c r="J122" s="431"/>
      <c r="K122" s="434"/>
    </row>
    <row r="123" spans="1:11" s="435" customFormat="1" ht="15" customHeight="1">
      <c r="A123" s="423">
        <v>8</v>
      </c>
      <c r="B123" s="437" t="s">
        <v>1251</v>
      </c>
      <c r="C123" s="425" t="s">
        <v>251</v>
      </c>
      <c r="D123" s="426">
        <v>10</v>
      </c>
      <c r="E123" s="427"/>
      <c r="F123" s="428">
        <f>D123*E123</f>
        <v>0</v>
      </c>
      <c r="G123" s="429"/>
      <c r="H123" s="430"/>
      <c r="I123" s="430"/>
      <c r="J123" s="431"/>
      <c r="K123" s="434"/>
    </row>
    <row r="124" spans="1:11" s="435" customFormat="1" ht="30" customHeight="1">
      <c r="A124" s="423">
        <v>9</v>
      </c>
      <c r="B124" s="437" t="s">
        <v>1252</v>
      </c>
      <c r="C124" s="425" t="s">
        <v>251</v>
      </c>
      <c r="D124" s="426">
        <v>4</v>
      </c>
      <c r="E124" s="427"/>
      <c r="F124" s="428">
        <f t="shared" si="3"/>
        <v>0</v>
      </c>
      <c r="G124" s="429"/>
      <c r="H124" s="430"/>
      <c r="I124" s="430"/>
      <c r="J124" s="431"/>
      <c r="K124" s="434"/>
    </row>
    <row r="125" spans="1:11" s="435" customFormat="1" ht="15" customHeight="1">
      <c r="A125" s="423">
        <v>10</v>
      </c>
      <c r="B125" s="437" t="s">
        <v>1253</v>
      </c>
      <c r="C125" s="425" t="s">
        <v>251</v>
      </c>
      <c r="D125" s="426">
        <v>2</v>
      </c>
      <c r="E125" s="427"/>
      <c r="F125" s="428">
        <f t="shared" si="3"/>
        <v>0</v>
      </c>
      <c r="G125" s="429"/>
      <c r="H125" s="430"/>
      <c r="I125" s="430"/>
      <c r="J125" s="431"/>
      <c r="K125" s="434"/>
    </row>
    <row r="126" spans="1:11" s="435" customFormat="1" ht="15" customHeight="1">
      <c r="A126" s="423">
        <v>11</v>
      </c>
      <c r="B126" s="437" t="s">
        <v>1254</v>
      </c>
      <c r="C126" s="425" t="s">
        <v>251</v>
      </c>
      <c r="D126" s="426">
        <v>8</v>
      </c>
      <c r="E126" s="427"/>
      <c r="F126" s="428">
        <f t="shared" si="3"/>
        <v>0</v>
      </c>
      <c r="G126" s="429"/>
      <c r="H126" s="430"/>
      <c r="I126" s="430"/>
      <c r="J126" s="431"/>
      <c r="K126" s="434"/>
    </row>
    <row r="127" spans="1:11" s="435" customFormat="1" ht="15" customHeight="1">
      <c r="A127" s="423">
        <v>12</v>
      </c>
      <c r="B127" s="437" t="s">
        <v>1255</v>
      </c>
      <c r="C127" s="425" t="s">
        <v>251</v>
      </c>
      <c r="D127" s="426">
        <v>8</v>
      </c>
      <c r="E127" s="427"/>
      <c r="F127" s="428">
        <f t="shared" si="3"/>
        <v>0</v>
      </c>
      <c r="G127" s="429"/>
      <c r="H127" s="430"/>
      <c r="I127" s="430"/>
      <c r="J127" s="431"/>
      <c r="K127" s="434"/>
    </row>
    <row r="128" spans="1:11" s="435" customFormat="1" ht="30" customHeight="1">
      <c r="A128" s="423">
        <v>13</v>
      </c>
      <c r="B128" s="437" t="s">
        <v>1237</v>
      </c>
      <c r="C128" s="425" t="s">
        <v>2</v>
      </c>
      <c r="D128" s="426">
        <v>750</v>
      </c>
      <c r="E128" s="427"/>
      <c r="F128" s="428">
        <f t="shared" si="3"/>
        <v>0</v>
      </c>
      <c r="G128" s="429"/>
      <c r="H128" s="430"/>
      <c r="I128" s="430"/>
      <c r="J128" s="431"/>
      <c r="K128" s="434"/>
    </row>
    <row r="129" spans="1:11" s="435" customFormat="1" ht="24.9" customHeight="1">
      <c r="A129" s="423">
        <v>14</v>
      </c>
      <c r="B129" s="424" t="s">
        <v>1204</v>
      </c>
      <c r="C129" s="425" t="s">
        <v>2</v>
      </c>
      <c r="D129" s="426">
        <v>100</v>
      </c>
      <c r="E129" s="427"/>
      <c r="F129" s="428">
        <f t="shared" si="3"/>
        <v>0</v>
      </c>
      <c r="G129" s="429"/>
      <c r="H129" s="430"/>
      <c r="I129" s="430"/>
      <c r="J129" s="431"/>
      <c r="K129" s="434"/>
    </row>
    <row r="130" spans="1:11" s="435" customFormat="1" ht="24.9" customHeight="1">
      <c r="A130" s="423">
        <v>15</v>
      </c>
      <c r="B130" s="424" t="s">
        <v>1205</v>
      </c>
      <c r="C130" s="425" t="s">
        <v>2</v>
      </c>
      <c r="D130" s="426">
        <v>100</v>
      </c>
      <c r="E130" s="427"/>
      <c r="F130" s="428">
        <f t="shared" si="3"/>
        <v>0</v>
      </c>
      <c r="G130" s="429"/>
      <c r="H130" s="430"/>
      <c r="I130" s="430"/>
      <c r="J130" s="431"/>
      <c r="K130" s="434"/>
    </row>
    <row r="131" spans="1:11" s="435" customFormat="1" ht="15" customHeight="1">
      <c r="A131" s="423">
        <v>16</v>
      </c>
      <c r="B131" s="424" t="s">
        <v>1206</v>
      </c>
      <c r="C131" s="425" t="s">
        <v>2</v>
      </c>
      <c r="D131" s="426">
        <v>50</v>
      </c>
      <c r="E131" s="427"/>
      <c r="F131" s="428">
        <f t="shared" si="3"/>
        <v>0</v>
      </c>
      <c r="G131" s="429"/>
      <c r="H131" s="430"/>
      <c r="I131" s="430"/>
      <c r="J131" s="431"/>
      <c r="K131" s="434"/>
    </row>
    <row r="132" spans="1:11" s="435" customFormat="1" ht="15" customHeight="1">
      <c r="A132" s="423">
        <v>17</v>
      </c>
      <c r="B132" s="424" t="s">
        <v>1208</v>
      </c>
      <c r="C132" s="425" t="s">
        <v>2</v>
      </c>
      <c r="D132" s="426">
        <v>50</v>
      </c>
      <c r="E132" s="427"/>
      <c r="F132" s="428">
        <f t="shared" si="3"/>
        <v>0</v>
      </c>
      <c r="G132" s="429"/>
      <c r="H132" s="430"/>
      <c r="I132" s="430"/>
      <c r="J132" s="431"/>
      <c r="K132" s="434"/>
    </row>
    <row r="133" spans="1:11" s="435" customFormat="1" ht="15" customHeight="1">
      <c r="A133" s="423">
        <v>18</v>
      </c>
      <c r="B133" s="424" t="s">
        <v>1210</v>
      </c>
      <c r="C133" s="425" t="s">
        <v>0</v>
      </c>
      <c r="D133" s="426">
        <v>1</v>
      </c>
      <c r="E133" s="427"/>
      <c r="F133" s="428">
        <f t="shared" si="3"/>
        <v>0</v>
      </c>
      <c r="G133" s="429"/>
      <c r="H133" s="430"/>
      <c r="I133" s="430"/>
      <c r="J133" s="431"/>
      <c r="K133" s="434"/>
    </row>
    <row r="134" spans="1:11" s="435" customFormat="1" ht="15" customHeight="1">
      <c r="A134" s="423">
        <v>19</v>
      </c>
      <c r="B134" s="424" t="s">
        <v>1211</v>
      </c>
      <c r="C134" s="425" t="s">
        <v>0</v>
      </c>
      <c r="D134" s="426">
        <v>1</v>
      </c>
      <c r="E134" s="427"/>
      <c r="F134" s="428">
        <f t="shared" si="3"/>
        <v>0</v>
      </c>
      <c r="G134" s="429"/>
      <c r="H134" s="430"/>
      <c r="I134" s="430"/>
      <c r="J134" s="431"/>
      <c r="K134" s="434"/>
    </row>
    <row r="135" spans="1:11" s="435" customFormat="1" ht="15" customHeight="1">
      <c r="A135" s="423">
        <v>20</v>
      </c>
      <c r="B135" s="424" t="s">
        <v>1213</v>
      </c>
      <c r="C135" s="425" t="s">
        <v>0</v>
      </c>
      <c r="D135" s="426">
        <v>1</v>
      </c>
      <c r="E135" s="427"/>
      <c r="F135" s="428">
        <f t="shared" si="3"/>
        <v>0</v>
      </c>
      <c r="G135" s="429"/>
      <c r="H135" s="430"/>
      <c r="I135" s="430"/>
      <c r="J135" s="431"/>
      <c r="K135" s="434"/>
    </row>
    <row r="136" spans="1:11" s="435" customFormat="1" ht="15" customHeight="1">
      <c r="A136" s="423">
        <v>21</v>
      </c>
      <c r="B136" s="424" t="s">
        <v>1214</v>
      </c>
      <c r="C136" s="425" t="s">
        <v>0</v>
      </c>
      <c r="D136" s="426">
        <v>1</v>
      </c>
      <c r="E136" s="427"/>
      <c r="F136" s="428">
        <f t="shared" si="3"/>
        <v>0</v>
      </c>
      <c r="G136" s="429"/>
      <c r="H136" s="430"/>
      <c r="I136" s="430"/>
      <c r="J136" s="431"/>
      <c r="K136" s="434"/>
    </row>
    <row r="137" spans="1:11" s="435" customFormat="1" ht="15" customHeight="1">
      <c r="A137" s="423">
        <v>22</v>
      </c>
      <c r="B137" s="424" t="s">
        <v>1215</v>
      </c>
      <c r="C137" s="425" t="s">
        <v>0</v>
      </c>
      <c r="D137" s="426">
        <v>1</v>
      </c>
      <c r="E137" s="427"/>
      <c r="F137" s="428">
        <f t="shared" si="3"/>
        <v>0</v>
      </c>
      <c r="G137" s="429"/>
      <c r="H137" s="430"/>
      <c r="I137" s="430"/>
      <c r="J137" s="431"/>
      <c r="K137" s="434"/>
    </row>
    <row r="138" spans="1:11" s="435" customFormat="1" ht="15" customHeight="1">
      <c r="A138" s="423">
        <v>23</v>
      </c>
      <c r="B138" s="424" t="s">
        <v>1216</v>
      </c>
      <c r="C138" s="425" t="s">
        <v>0</v>
      </c>
      <c r="D138" s="426">
        <v>1</v>
      </c>
      <c r="E138" s="427"/>
      <c r="F138" s="428">
        <f t="shared" si="3"/>
        <v>0</v>
      </c>
      <c r="G138" s="429"/>
      <c r="H138" s="430"/>
      <c r="I138" s="430"/>
      <c r="J138" s="431"/>
      <c r="K138" s="434"/>
    </row>
    <row r="139" spans="1:11" s="435" customFormat="1" ht="12.6" customHeight="1">
      <c r="A139" s="423"/>
      <c r="B139" s="437"/>
      <c r="C139" s="425"/>
      <c r="D139" s="426"/>
      <c r="E139" s="427"/>
      <c r="F139" s="428"/>
      <c r="G139" s="429"/>
      <c r="H139" s="430"/>
      <c r="I139" s="430"/>
      <c r="J139" s="431"/>
      <c r="K139" s="434"/>
    </row>
    <row r="140" spans="1:11" s="413" customFormat="1" ht="15" customHeight="1">
      <c r="A140" s="414"/>
      <c r="B140" s="415" t="s">
        <v>1256</v>
      </c>
      <c r="C140" s="416"/>
      <c r="D140" s="417"/>
      <c r="E140" s="418"/>
      <c r="F140" s="419">
        <f>SUM(F141:F178)</f>
        <v>0</v>
      </c>
      <c r="G140" s="420"/>
      <c r="H140" s="421"/>
      <c r="I140" s="421"/>
      <c r="J140" s="422">
        <v>80</v>
      </c>
    </row>
    <row r="141" spans="1:11" s="435" customFormat="1" ht="15" customHeight="1">
      <c r="A141" s="423">
        <v>1</v>
      </c>
      <c r="B141" s="437" t="s">
        <v>1257</v>
      </c>
      <c r="C141" s="425" t="s">
        <v>251</v>
      </c>
      <c r="D141" s="426">
        <v>20</v>
      </c>
      <c r="E141" s="427"/>
      <c r="F141" s="428">
        <f t="shared" ref="F141:F178" si="4">D141*E141</f>
        <v>0</v>
      </c>
      <c r="G141" s="429"/>
      <c r="H141" s="430"/>
      <c r="I141" s="430"/>
      <c r="J141" s="431"/>
      <c r="K141" s="434"/>
    </row>
    <row r="142" spans="1:11" s="435" customFormat="1" ht="15" customHeight="1">
      <c r="A142" s="423">
        <v>2</v>
      </c>
      <c r="B142" s="437" t="s">
        <v>1258</v>
      </c>
      <c r="C142" s="425" t="s">
        <v>251</v>
      </c>
      <c r="D142" s="426">
        <v>16</v>
      </c>
      <c r="E142" s="427"/>
      <c r="F142" s="428">
        <f t="shared" si="4"/>
        <v>0</v>
      </c>
      <c r="G142" s="429"/>
      <c r="H142" s="430"/>
      <c r="I142" s="430"/>
      <c r="J142" s="431"/>
      <c r="K142" s="434"/>
    </row>
    <row r="143" spans="1:11" s="435" customFormat="1" ht="15" customHeight="1">
      <c r="A143" s="423">
        <v>3</v>
      </c>
      <c r="B143" s="437" t="s">
        <v>1259</v>
      </c>
      <c r="C143" s="425" t="s">
        <v>251</v>
      </c>
      <c r="D143" s="426">
        <v>40</v>
      </c>
      <c r="E143" s="427"/>
      <c r="F143" s="428">
        <f t="shared" si="4"/>
        <v>0</v>
      </c>
      <c r="G143" s="429"/>
      <c r="H143" s="430"/>
      <c r="I143" s="430"/>
      <c r="J143" s="431"/>
      <c r="K143" s="434"/>
    </row>
    <row r="144" spans="1:11" s="435" customFormat="1" ht="15" customHeight="1">
      <c r="A144" s="423">
        <v>4</v>
      </c>
      <c r="B144" s="437" t="s">
        <v>1260</v>
      </c>
      <c r="C144" s="425" t="s">
        <v>251</v>
      </c>
      <c r="D144" s="426">
        <v>12</v>
      </c>
      <c r="E144" s="427"/>
      <c r="F144" s="428">
        <f t="shared" si="4"/>
        <v>0</v>
      </c>
      <c r="G144" s="429"/>
      <c r="H144" s="430"/>
      <c r="I144" s="430"/>
      <c r="J144" s="431"/>
      <c r="K144" s="434"/>
    </row>
    <row r="145" spans="1:11" s="435" customFormat="1" ht="15" customHeight="1">
      <c r="A145" s="423">
        <v>5</v>
      </c>
      <c r="B145" s="437" t="s">
        <v>1261</v>
      </c>
      <c r="C145" s="425" t="s">
        <v>251</v>
      </c>
      <c r="D145" s="426">
        <v>6</v>
      </c>
      <c r="E145" s="427"/>
      <c r="F145" s="428">
        <f t="shared" si="4"/>
        <v>0</v>
      </c>
      <c r="G145" s="429"/>
      <c r="H145" s="430"/>
      <c r="I145" s="430"/>
      <c r="J145" s="431"/>
      <c r="K145" s="434"/>
    </row>
    <row r="146" spans="1:11" s="435" customFormat="1" ht="15" customHeight="1">
      <c r="A146" s="423">
        <v>6</v>
      </c>
      <c r="B146" s="437" t="s">
        <v>1262</v>
      </c>
      <c r="C146" s="425" t="s">
        <v>251</v>
      </c>
      <c r="D146" s="426">
        <v>62</v>
      </c>
      <c r="E146" s="427"/>
      <c r="F146" s="428">
        <f t="shared" si="4"/>
        <v>0</v>
      </c>
      <c r="G146" s="429"/>
      <c r="H146" s="430"/>
      <c r="I146" s="430"/>
      <c r="J146" s="431"/>
      <c r="K146" s="434"/>
    </row>
    <row r="147" spans="1:11" s="435" customFormat="1" ht="15" customHeight="1">
      <c r="A147" s="423">
        <v>7</v>
      </c>
      <c r="B147" s="437" t="s">
        <v>1263</v>
      </c>
      <c r="C147" s="425" t="s">
        <v>251</v>
      </c>
      <c r="D147" s="426">
        <v>2</v>
      </c>
      <c r="E147" s="427"/>
      <c r="F147" s="428">
        <f t="shared" si="4"/>
        <v>0</v>
      </c>
      <c r="G147" s="429"/>
      <c r="H147" s="430"/>
      <c r="I147" s="430"/>
      <c r="J147" s="431"/>
      <c r="K147" s="434"/>
    </row>
    <row r="148" spans="1:11" s="435" customFormat="1" ht="15" customHeight="1">
      <c r="A148" s="423">
        <v>8</v>
      </c>
      <c r="B148" s="437" t="s">
        <v>1264</v>
      </c>
      <c r="C148" s="425" t="s">
        <v>251</v>
      </c>
      <c r="D148" s="426">
        <v>162</v>
      </c>
      <c r="E148" s="427"/>
      <c r="F148" s="428">
        <f t="shared" si="4"/>
        <v>0</v>
      </c>
      <c r="G148" s="429"/>
      <c r="H148" s="430"/>
      <c r="I148" s="430"/>
      <c r="J148" s="431"/>
      <c r="K148" s="434"/>
    </row>
    <row r="149" spans="1:11" s="435" customFormat="1" ht="15" customHeight="1">
      <c r="A149" s="423">
        <v>9</v>
      </c>
      <c r="B149" s="437" t="s">
        <v>1265</v>
      </c>
      <c r="C149" s="425" t="s">
        <v>251</v>
      </c>
      <c r="D149" s="426">
        <v>30</v>
      </c>
      <c r="E149" s="427"/>
      <c r="F149" s="428">
        <f t="shared" si="4"/>
        <v>0</v>
      </c>
      <c r="G149" s="429"/>
      <c r="H149" s="430"/>
      <c r="I149" s="430"/>
      <c r="J149" s="431"/>
      <c r="K149" s="434"/>
    </row>
    <row r="150" spans="1:11" s="435" customFormat="1" ht="15" customHeight="1">
      <c r="A150" s="423">
        <v>10</v>
      </c>
      <c r="B150" s="437" t="s">
        <v>1266</v>
      </c>
      <c r="C150" s="425" t="s">
        <v>251</v>
      </c>
      <c r="D150" s="426">
        <v>30</v>
      </c>
      <c r="E150" s="427"/>
      <c r="F150" s="428">
        <f t="shared" si="4"/>
        <v>0</v>
      </c>
      <c r="G150" s="429"/>
      <c r="H150" s="430"/>
      <c r="I150" s="430"/>
      <c r="J150" s="431"/>
      <c r="K150" s="434"/>
    </row>
    <row r="151" spans="1:11" s="435" customFormat="1" ht="15" customHeight="1">
      <c r="A151" s="423">
        <v>11</v>
      </c>
      <c r="B151" s="437" t="s">
        <v>1267</v>
      </c>
      <c r="C151" s="425" t="s">
        <v>251</v>
      </c>
      <c r="D151" s="426">
        <v>1</v>
      </c>
      <c r="E151" s="427"/>
      <c r="F151" s="428">
        <f t="shared" si="4"/>
        <v>0</v>
      </c>
      <c r="G151" s="429"/>
      <c r="H151" s="430"/>
      <c r="I151" s="430"/>
      <c r="J151" s="431"/>
      <c r="K151" s="434"/>
    </row>
    <row r="152" spans="1:11" s="435" customFormat="1" ht="15" customHeight="1">
      <c r="A152" s="423">
        <v>12</v>
      </c>
      <c r="B152" s="437" t="s">
        <v>1268</v>
      </c>
      <c r="C152" s="425" t="s">
        <v>2</v>
      </c>
      <c r="D152" s="426">
        <v>7450</v>
      </c>
      <c r="E152" s="427"/>
      <c r="F152" s="428">
        <f t="shared" si="4"/>
        <v>0</v>
      </c>
      <c r="G152" s="429"/>
      <c r="H152" s="430"/>
      <c r="I152" s="430"/>
      <c r="J152" s="431"/>
      <c r="K152" s="434"/>
    </row>
    <row r="153" spans="1:11" s="435" customFormat="1" ht="27" customHeight="1">
      <c r="A153" s="423">
        <v>13</v>
      </c>
      <c r="B153" s="424" t="s">
        <v>1269</v>
      </c>
      <c r="C153" s="425" t="s">
        <v>2</v>
      </c>
      <c r="D153" s="426">
        <v>10</v>
      </c>
      <c r="E153" s="427"/>
      <c r="F153" s="428">
        <f t="shared" si="4"/>
        <v>0</v>
      </c>
      <c r="G153" s="429"/>
      <c r="H153" s="430"/>
      <c r="I153" s="430"/>
      <c r="J153" s="431"/>
      <c r="K153" s="434"/>
    </row>
    <row r="154" spans="1:11" s="435" customFormat="1" ht="15" customHeight="1">
      <c r="A154" s="423">
        <v>14</v>
      </c>
      <c r="B154" s="424" t="s">
        <v>1270</v>
      </c>
      <c r="C154" s="425" t="s">
        <v>251</v>
      </c>
      <c r="D154" s="426">
        <v>10</v>
      </c>
      <c r="E154" s="427"/>
      <c r="F154" s="428">
        <f t="shared" si="4"/>
        <v>0</v>
      </c>
      <c r="G154" s="429"/>
      <c r="H154" s="430"/>
      <c r="I154" s="430"/>
      <c r="J154" s="431"/>
      <c r="K154" s="434"/>
    </row>
    <row r="155" spans="1:11" s="435" customFormat="1" ht="15" customHeight="1">
      <c r="A155" s="423">
        <v>15</v>
      </c>
      <c r="B155" s="424" t="s">
        <v>1271</v>
      </c>
      <c r="C155" s="425" t="s">
        <v>251</v>
      </c>
      <c r="D155" s="426">
        <v>10</v>
      </c>
      <c r="E155" s="427"/>
      <c r="F155" s="428">
        <f t="shared" si="4"/>
        <v>0</v>
      </c>
      <c r="G155" s="429"/>
      <c r="H155" s="430"/>
      <c r="I155" s="430"/>
      <c r="J155" s="431"/>
      <c r="K155" s="434"/>
    </row>
    <row r="156" spans="1:11" s="435" customFormat="1" ht="15" customHeight="1">
      <c r="A156" s="423">
        <v>16</v>
      </c>
      <c r="B156" s="437" t="s">
        <v>1272</v>
      </c>
      <c r="C156" s="425" t="s">
        <v>2</v>
      </c>
      <c r="D156" s="426">
        <v>25</v>
      </c>
      <c r="E156" s="427"/>
      <c r="F156" s="428">
        <f t="shared" si="4"/>
        <v>0</v>
      </c>
      <c r="G156" s="429"/>
      <c r="H156" s="430"/>
      <c r="I156" s="430"/>
      <c r="J156" s="431"/>
      <c r="K156" s="434"/>
    </row>
    <row r="157" spans="1:11" s="435" customFormat="1" ht="15" customHeight="1">
      <c r="A157" s="423">
        <v>17</v>
      </c>
      <c r="B157" s="437" t="s">
        <v>1273</v>
      </c>
      <c r="C157" s="425" t="s">
        <v>2</v>
      </c>
      <c r="D157" s="426">
        <v>40</v>
      </c>
      <c r="E157" s="427"/>
      <c r="F157" s="428">
        <f t="shared" si="4"/>
        <v>0</v>
      </c>
      <c r="G157" s="429"/>
      <c r="H157" s="430"/>
      <c r="I157" s="430"/>
      <c r="J157" s="431"/>
      <c r="K157" s="434"/>
    </row>
    <row r="158" spans="1:11" s="435" customFormat="1" ht="15" customHeight="1">
      <c r="A158" s="423">
        <v>18</v>
      </c>
      <c r="B158" s="437" t="s">
        <v>1274</v>
      </c>
      <c r="C158" s="425" t="s">
        <v>2</v>
      </c>
      <c r="D158" s="426">
        <v>70</v>
      </c>
      <c r="E158" s="427"/>
      <c r="F158" s="428">
        <f t="shared" si="4"/>
        <v>0</v>
      </c>
      <c r="G158" s="429"/>
      <c r="H158" s="430"/>
      <c r="I158" s="430"/>
      <c r="J158" s="431"/>
      <c r="K158" s="434"/>
    </row>
    <row r="159" spans="1:11" s="435" customFormat="1" ht="15" customHeight="1">
      <c r="A159" s="423">
        <v>19</v>
      </c>
      <c r="B159" s="437" t="s">
        <v>1275</v>
      </c>
      <c r="C159" s="425" t="s">
        <v>251</v>
      </c>
      <c r="D159" s="426">
        <v>150</v>
      </c>
      <c r="E159" s="427"/>
      <c r="F159" s="428">
        <f t="shared" si="4"/>
        <v>0</v>
      </c>
      <c r="G159" s="429"/>
      <c r="H159" s="430"/>
      <c r="I159" s="430"/>
      <c r="J159" s="431"/>
      <c r="K159" s="434"/>
    </row>
    <row r="160" spans="1:11" s="435" customFormat="1" ht="15" customHeight="1">
      <c r="A160" s="423">
        <v>20</v>
      </c>
      <c r="B160" s="437" t="s">
        <v>1276</v>
      </c>
      <c r="C160" s="425" t="s">
        <v>251</v>
      </c>
      <c r="D160" s="426">
        <v>150</v>
      </c>
      <c r="E160" s="427"/>
      <c r="F160" s="428">
        <f t="shared" si="4"/>
        <v>0</v>
      </c>
      <c r="G160" s="429"/>
      <c r="H160" s="430"/>
      <c r="I160" s="430"/>
      <c r="J160" s="431"/>
      <c r="K160" s="434"/>
    </row>
    <row r="161" spans="1:11" s="435" customFormat="1" ht="15" customHeight="1">
      <c r="A161" s="423">
        <v>21</v>
      </c>
      <c r="B161" s="437" t="s">
        <v>1277</v>
      </c>
      <c r="C161" s="425" t="s">
        <v>251</v>
      </c>
      <c r="D161" s="426">
        <v>150</v>
      </c>
      <c r="E161" s="427"/>
      <c r="F161" s="428">
        <f t="shared" si="4"/>
        <v>0</v>
      </c>
      <c r="G161" s="429"/>
      <c r="H161" s="430"/>
      <c r="I161" s="430"/>
      <c r="J161" s="431"/>
      <c r="K161" s="434"/>
    </row>
    <row r="162" spans="1:11" s="435" customFormat="1" ht="15" customHeight="1">
      <c r="A162" s="423">
        <v>22</v>
      </c>
      <c r="B162" s="437" t="s">
        <v>1278</v>
      </c>
      <c r="C162" s="425" t="s">
        <v>2</v>
      </c>
      <c r="D162" s="426">
        <v>30</v>
      </c>
      <c r="E162" s="427"/>
      <c r="F162" s="428">
        <f t="shared" si="4"/>
        <v>0</v>
      </c>
      <c r="G162" s="429"/>
      <c r="H162" s="430"/>
      <c r="I162" s="430"/>
      <c r="J162" s="431"/>
      <c r="K162" s="434"/>
    </row>
    <row r="163" spans="1:11" s="435" customFormat="1" ht="15" customHeight="1">
      <c r="A163" s="423">
        <v>23</v>
      </c>
      <c r="B163" s="437" t="s">
        <v>1279</v>
      </c>
      <c r="C163" s="425" t="s">
        <v>251</v>
      </c>
      <c r="D163" s="426">
        <v>80</v>
      </c>
      <c r="E163" s="427"/>
      <c r="F163" s="428">
        <f t="shared" si="4"/>
        <v>0</v>
      </c>
      <c r="G163" s="429"/>
      <c r="H163" s="430"/>
      <c r="I163" s="430"/>
      <c r="J163" s="431"/>
      <c r="K163" s="434"/>
    </row>
    <row r="164" spans="1:11" s="435" customFormat="1" ht="15" customHeight="1">
      <c r="A164" s="423">
        <v>24</v>
      </c>
      <c r="B164" s="437" t="s">
        <v>1280</v>
      </c>
      <c r="C164" s="425" t="s">
        <v>2</v>
      </c>
      <c r="D164" s="426">
        <v>10</v>
      </c>
      <c r="E164" s="427"/>
      <c r="F164" s="428">
        <f t="shared" si="4"/>
        <v>0</v>
      </c>
      <c r="G164" s="429"/>
      <c r="H164" s="430"/>
      <c r="I164" s="430"/>
      <c r="J164" s="431"/>
      <c r="K164" s="434"/>
    </row>
    <row r="165" spans="1:11" s="435" customFormat="1" ht="15" customHeight="1">
      <c r="A165" s="423">
        <v>25</v>
      </c>
      <c r="B165" s="437" t="s">
        <v>1279</v>
      </c>
      <c r="C165" s="425" t="s">
        <v>251</v>
      </c>
      <c r="D165" s="426">
        <v>32</v>
      </c>
      <c r="E165" s="427"/>
      <c r="F165" s="428">
        <f t="shared" si="4"/>
        <v>0</v>
      </c>
      <c r="G165" s="429"/>
      <c r="H165" s="430"/>
      <c r="I165" s="430"/>
      <c r="J165" s="431"/>
      <c r="K165" s="434"/>
    </row>
    <row r="166" spans="1:11" s="435" customFormat="1" ht="15" customHeight="1">
      <c r="A166" s="423">
        <v>26</v>
      </c>
      <c r="B166" s="437" t="s">
        <v>1281</v>
      </c>
      <c r="C166" s="425" t="s">
        <v>251</v>
      </c>
      <c r="D166" s="426">
        <v>2</v>
      </c>
      <c r="E166" s="427"/>
      <c r="F166" s="428">
        <f t="shared" si="4"/>
        <v>0</v>
      </c>
      <c r="G166" s="429"/>
      <c r="H166" s="430"/>
      <c r="I166" s="430"/>
      <c r="J166" s="431"/>
      <c r="K166" s="434"/>
    </row>
    <row r="167" spans="1:11" s="435" customFormat="1" ht="15" customHeight="1">
      <c r="A167" s="423">
        <v>27</v>
      </c>
      <c r="B167" s="437" t="s">
        <v>1282</v>
      </c>
      <c r="C167" s="425" t="s">
        <v>251</v>
      </c>
      <c r="D167" s="426">
        <v>2</v>
      </c>
      <c r="E167" s="427"/>
      <c r="F167" s="428">
        <f t="shared" si="4"/>
        <v>0</v>
      </c>
      <c r="G167" s="429"/>
      <c r="H167" s="430"/>
      <c r="I167" s="430"/>
      <c r="J167" s="431"/>
      <c r="K167" s="434"/>
    </row>
    <row r="168" spans="1:11" s="435" customFormat="1" ht="15" customHeight="1">
      <c r="A168" s="423">
        <v>28</v>
      </c>
      <c r="B168" s="437" t="s">
        <v>1283</v>
      </c>
      <c r="C168" s="425" t="s">
        <v>251</v>
      </c>
      <c r="D168" s="426">
        <v>1</v>
      </c>
      <c r="E168" s="427"/>
      <c r="F168" s="428">
        <f t="shared" si="4"/>
        <v>0</v>
      </c>
      <c r="G168" s="429"/>
      <c r="H168" s="430"/>
      <c r="I168" s="430"/>
      <c r="J168" s="431"/>
      <c r="K168" s="434"/>
    </row>
    <row r="169" spans="1:11" s="435" customFormat="1" ht="15" customHeight="1">
      <c r="A169" s="423">
        <v>29</v>
      </c>
      <c r="B169" s="437" t="s">
        <v>1284</v>
      </c>
      <c r="C169" s="425" t="s">
        <v>251</v>
      </c>
      <c r="D169" s="426">
        <v>128</v>
      </c>
      <c r="E169" s="427"/>
      <c r="F169" s="428">
        <f t="shared" si="4"/>
        <v>0</v>
      </c>
      <c r="G169" s="429"/>
      <c r="H169" s="430"/>
      <c r="I169" s="430"/>
      <c r="J169" s="431"/>
      <c r="K169" s="434"/>
    </row>
    <row r="170" spans="1:11" s="435" customFormat="1" ht="15" customHeight="1">
      <c r="A170" s="423">
        <v>30</v>
      </c>
      <c r="B170" s="437" t="s">
        <v>1285</v>
      </c>
      <c r="C170" s="425" t="s">
        <v>251</v>
      </c>
      <c r="D170" s="426">
        <v>35</v>
      </c>
      <c r="E170" s="427"/>
      <c r="F170" s="428">
        <f t="shared" si="4"/>
        <v>0</v>
      </c>
      <c r="G170" s="429"/>
      <c r="H170" s="430"/>
      <c r="I170" s="430"/>
      <c r="J170" s="431"/>
      <c r="K170" s="434"/>
    </row>
    <row r="171" spans="1:11" s="435" customFormat="1" ht="15" customHeight="1">
      <c r="A171" s="423">
        <v>31</v>
      </c>
      <c r="B171" s="437" t="s">
        <v>1286</v>
      </c>
      <c r="C171" s="425" t="s">
        <v>251</v>
      </c>
      <c r="D171" s="426">
        <v>12</v>
      </c>
      <c r="E171" s="427"/>
      <c r="F171" s="428">
        <f t="shared" si="4"/>
        <v>0</v>
      </c>
      <c r="G171" s="429"/>
      <c r="H171" s="430"/>
      <c r="I171" s="430"/>
      <c r="J171" s="431"/>
      <c r="K171" s="434"/>
    </row>
    <row r="172" spans="1:11" s="435" customFormat="1" ht="15" customHeight="1">
      <c r="A172" s="423">
        <v>32</v>
      </c>
      <c r="B172" s="437" t="s">
        <v>1287</v>
      </c>
      <c r="C172" s="425" t="s">
        <v>251</v>
      </c>
      <c r="D172" s="426">
        <v>24</v>
      </c>
      <c r="E172" s="427"/>
      <c r="F172" s="428">
        <f t="shared" si="4"/>
        <v>0</v>
      </c>
      <c r="G172" s="429"/>
      <c r="H172" s="430"/>
      <c r="I172" s="430"/>
      <c r="J172" s="431"/>
      <c r="K172" s="434"/>
    </row>
    <row r="173" spans="1:11" s="435" customFormat="1" ht="15" customHeight="1">
      <c r="A173" s="423">
        <v>33</v>
      </c>
      <c r="B173" s="437" t="s">
        <v>1288</v>
      </c>
      <c r="C173" s="425" t="s">
        <v>251</v>
      </c>
      <c r="D173" s="426">
        <v>50</v>
      </c>
      <c r="E173" s="427"/>
      <c r="F173" s="428">
        <f t="shared" si="4"/>
        <v>0</v>
      </c>
      <c r="G173" s="429"/>
      <c r="H173" s="430"/>
      <c r="I173" s="430"/>
      <c r="J173" s="431"/>
      <c r="K173" s="434"/>
    </row>
    <row r="174" spans="1:11" s="435" customFormat="1" ht="15" customHeight="1">
      <c r="A174" s="423">
        <v>34</v>
      </c>
      <c r="B174" s="437" t="s">
        <v>1289</v>
      </c>
      <c r="C174" s="425" t="s">
        <v>251</v>
      </c>
      <c r="D174" s="426">
        <v>100</v>
      </c>
      <c r="E174" s="427"/>
      <c r="F174" s="428">
        <f t="shared" si="4"/>
        <v>0</v>
      </c>
      <c r="G174" s="429"/>
      <c r="H174" s="430"/>
      <c r="I174" s="430"/>
      <c r="J174" s="431"/>
      <c r="K174" s="434"/>
    </row>
    <row r="175" spans="1:11" s="435" customFormat="1" ht="15" customHeight="1">
      <c r="A175" s="423">
        <v>35</v>
      </c>
      <c r="B175" s="424" t="s">
        <v>1210</v>
      </c>
      <c r="C175" s="425" t="s">
        <v>0</v>
      </c>
      <c r="D175" s="426">
        <v>1</v>
      </c>
      <c r="E175" s="427"/>
      <c r="F175" s="428">
        <f t="shared" si="4"/>
        <v>0</v>
      </c>
      <c r="G175" s="429"/>
      <c r="H175" s="430"/>
      <c r="I175" s="430"/>
      <c r="J175" s="431"/>
      <c r="K175" s="434"/>
    </row>
    <row r="176" spans="1:11" s="435" customFormat="1" ht="15" customHeight="1">
      <c r="A176" s="423">
        <v>36</v>
      </c>
      <c r="B176" s="424" t="s">
        <v>1211</v>
      </c>
      <c r="C176" s="425" t="s">
        <v>0</v>
      </c>
      <c r="D176" s="426">
        <v>1</v>
      </c>
      <c r="E176" s="427"/>
      <c r="F176" s="428">
        <f t="shared" si="4"/>
        <v>0</v>
      </c>
      <c r="G176" s="429"/>
      <c r="H176" s="430"/>
      <c r="I176" s="430"/>
      <c r="J176" s="431"/>
      <c r="K176" s="434"/>
    </row>
    <row r="177" spans="1:11" s="435" customFormat="1" ht="15" customHeight="1">
      <c r="A177" s="423">
        <v>37</v>
      </c>
      <c r="B177" s="424" t="s">
        <v>1213</v>
      </c>
      <c r="C177" s="425" t="s">
        <v>0</v>
      </c>
      <c r="D177" s="426">
        <v>1</v>
      </c>
      <c r="E177" s="427"/>
      <c r="F177" s="428">
        <f t="shared" si="4"/>
        <v>0</v>
      </c>
      <c r="G177" s="429"/>
      <c r="H177" s="430"/>
      <c r="I177" s="430"/>
      <c r="J177" s="431"/>
      <c r="K177" s="434"/>
    </row>
    <row r="178" spans="1:11" s="435" customFormat="1" ht="15" customHeight="1">
      <c r="A178" s="423">
        <v>38</v>
      </c>
      <c r="B178" s="424" t="s">
        <v>1290</v>
      </c>
      <c r="C178" s="425" t="s">
        <v>0</v>
      </c>
      <c r="D178" s="426">
        <v>1</v>
      </c>
      <c r="E178" s="427"/>
      <c r="F178" s="428">
        <f t="shared" si="4"/>
        <v>0</v>
      </c>
      <c r="G178" s="429"/>
      <c r="H178" s="430"/>
      <c r="I178" s="430"/>
      <c r="J178" s="431"/>
      <c r="K178" s="434"/>
    </row>
    <row r="179" spans="1:11" s="435" customFormat="1" ht="12.6" customHeight="1">
      <c r="A179" s="423"/>
      <c r="B179" s="437"/>
      <c r="C179" s="425"/>
      <c r="D179" s="426"/>
      <c r="E179" s="427"/>
      <c r="F179" s="428"/>
      <c r="G179" s="429"/>
      <c r="H179" s="430"/>
      <c r="I179" s="430"/>
      <c r="J179" s="431"/>
      <c r="K179" s="434"/>
    </row>
    <row r="180" spans="1:11" s="413" customFormat="1" ht="15" customHeight="1">
      <c r="A180" s="414"/>
      <c r="B180" s="415" t="s">
        <v>1291</v>
      </c>
      <c r="C180" s="416"/>
      <c r="D180" s="417"/>
      <c r="E180" s="418"/>
      <c r="F180" s="419">
        <f>SUM(F181:F199)</f>
        <v>0</v>
      </c>
      <c r="G180" s="420"/>
      <c r="H180" s="421"/>
      <c r="I180" s="421"/>
      <c r="J180" s="422">
        <v>80</v>
      </c>
    </row>
    <row r="181" spans="1:11" s="435" customFormat="1" ht="15" customHeight="1">
      <c r="A181" s="423">
        <v>1</v>
      </c>
      <c r="B181" s="437" t="s">
        <v>1292</v>
      </c>
      <c r="C181" s="425" t="s">
        <v>2</v>
      </c>
      <c r="D181" s="426">
        <v>12</v>
      </c>
      <c r="E181" s="427"/>
      <c r="F181" s="428">
        <f t="shared" ref="F181:F199" si="5">D181*E181</f>
        <v>0</v>
      </c>
      <c r="G181" s="429"/>
      <c r="H181" s="430"/>
      <c r="I181" s="430"/>
      <c r="J181" s="431"/>
      <c r="K181" s="434"/>
    </row>
    <row r="182" spans="1:11" s="435" customFormat="1" ht="15" customHeight="1">
      <c r="A182" s="423">
        <v>2</v>
      </c>
      <c r="B182" s="437" t="s">
        <v>1293</v>
      </c>
      <c r="C182" s="425" t="s">
        <v>251</v>
      </c>
      <c r="D182" s="426">
        <v>30</v>
      </c>
      <c r="E182" s="427"/>
      <c r="F182" s="428">
        <f t="shared" si="5"/>
        <v>0</v>
      </c>
      <c r="G182" s="429"/>
      <c r="H182" s="430"/>
      <c r="I182" s="430"/>
      <c r="J182" s="431"/>
      <c r="K182" s="434"/>
    </row>
    <row r="183" spans="1:11" s="435" customFormat="1" ht="15" customHeight="1">
      <c r="A183" s="423">
        <v>3</v>
      </c>
      <c r="B183" s="437" t="s">
        <v>1294</v>
      </c>
      <c r="C183" s="425" t="s">
        <v>2</v>
      </c>
      <c r="D183" s="426">
        <v>10</v>
      </c>
      <c r="E183" s="427"/>
      <c r="F183" s="428">
        <f t="shared" si="5"/>
        <v>0</v>
      </c>
      <c r="G183" s="429"/>
      <c r="H183" s="430"/>
      <c r="I183" s="430"/>
      <c r="J183" s="431"/>
      <c r="K183" s="434"/>
    </row>
    <row r="184" spans="1:11" s="435" customFormat="1" ht="15" customHeight="1">
      <c r="A184" s="423">
        <v>4</v>
      </c>
      <c r="B184" s="437" t="s">
        <v>1295</v>
      </c>
      <c r="C184" s="425" t="s">
        <v>251</v>
      </c>
      <c r="D184" s="426">
        <v>20</v>
      </c>
      <c r="E184" s="427"/>
      <c r="F184" s="428">
        <f t="shared" si="5"/>
        <v>0</v>
      </c>
      <c r="G184" s="429"/>
      <c r="H184" s="430"/>
      <c r="I184" s="430"/>
      <c r="J184" s="431"/>
      <c r="K184" s="434"/>
    </row>
    <row r="185" spans="1:11" s="435" customFormat="1" ht="15" customHeight="1">
      <c r="A185" s="423">
        <v>5</v>
      </c>
      <c r="B185" s="437" t="s">
        <v>1296</v>
      </c>
      <c r="C185" s="425" t="s">
        <v>251</v>
      </c>
      <c r="D185" s="426">
        <v>6</v>
      </c>
      <c r="E185" s="427"/>
      <c r="F185" s="428">
        <f t="shared" si="5"/>
        <v>0</v>
      </c>
      <c r="G185" s="429"/>
      <c r="H185" s="430"/>
      <c r="I185" s="430"/>
      <c r="J185" s="431"/>
      <c r="K185" s="434"/>
    </row>
    <row r="186" spans="1:11" s="435" customFormat="1" ht="15" customHeight="1">
      <c r="A186" s="423">
        <v>6</v>
      </c>
      <c r="B186" s="437" t="s">
        <v>1297</v>
      </c>
      <c r="C186" s="425" t="s">
        <v>251</v>
      </c>
      <c r="D186" s="426">
        <v>12</v>
      </c>
      <c r="E186" s="427"/>
      <c r="F186" s="428">
        <f t="shared" si="5"/>
        <v>0</v>
      </c>
      <c r="G186" s="429"/>
      <c r="H186" s="430"/>
      <c r="I186" s="430"/>
      <c r="J186" s="431"/>
      <c r="K186" s="434"/>
    </row>
    <row r="187" spans="1:11" s="435" customFormat="1" ht="15" customHeight="1">
      <c r="A187" s="423">
        <v>7</v>
      </c>
      <c r="B187" s="437" t="s">
        <v>1298</v>
      </c>
      <c r="C187" s="425" t="s">
        <v>251</v>
      </c>
      <c r="D187" s="426">
        <v>12</v>
      </c>
      <c r="E187" s="427"/>
      <c r="F187" s="428">
        <f t="shared" si="5"/>
        <v>0</v>
      </c>
      <c r="G187" s="429"/>
      <c r="H187" s="430"/>
      <c r="I187" s="430"/>
      <c r="J187" s="431"/>
      <c r="K187" s="434"/>
    </row>
    <row r="188" spans="1:11" s="435" customFormat="1" ht="15" customHeight="1">
      <c r="A188" s="423">
        <v>8</v>
      </c>
      <c r="B188" s="437" t="s">
        <v>1299</v>
      </c>
      <c r="C188" s="425" t="s">
        <v>251</v>
      </c>
      <c r="D188" s="426">
        <v>6</v>
      </c>
      <c r="E188" s="427"/>
      <c r="F188" s="428">
        <f t="shared" si="5"/>
        <v>0</v>
      </c>
      <c r="G188" s="429"/>
      <c r="H188" s="430"/>
      <c r="I188" s="430"/>
      <c r="J188" s="431"/>
      <c r="K188" s="434"/>
    </row>
    <row r="189" spans="1:11" s="435" customFormat="1" ht="15" customHeight="1">
      <c r="A189" s="423">
        <v>9</v>
      </c>
      <c r="B189" s="437" t="s">
        <v>1300</v>
      </c>
      <c r="C189" s="425" t="s">
        <v>251</v>
      </c>
      <c r="D189" s="426">
        <v>18</v>
      </c>
      <c r="E189" s="427"/>
      <c r="F189" s="428">
        <f t="shared" si="5"/>
        <v>0</v>
      </c>
      <c r="G189" s="429"/>
      <c r="H189" s="430"/>
      <c r="I189" s="430"/>
      <c r="J189" s="431"/>
      <c r="K189" s="434"/>
    </row>
    <row r="190" spans="1:11" s="435" customFormat="1" ht="15" customHeight="1">
      <c r="A190" s="423">
        <v>10</v>
      </c>
      <c r="B190" s="437" t="s">
        <v>1273</v>
      </c>
      <c r="C190" s="425" t="s">
        <v>2</v>
      </c>
      <c r="D190" s="426">
        <v>60</v>
      </c>
      <c r="E190" s="427"/>
      <c r="F190" s="428">
        <f t="shared" si="5"/>
        <v>0</v>
      </c>
      <c r="G190" s="429"/>
      <c r="H190" s="430"/>
      <c r="I190" s="430"/>
      <c r="J190" s="431"/>
      <c r="K190" s="434"/>
    </row>
    <row r="191" spans="1:11" s="435" customFormat="1" ht="15" customHeight="1">
      <c r="A191" s="423">
        <v>11</v>
      </c>
      <c r="B191" s="437" t="s">
        <v>1275</v>
      </c>
      <c r="C191" s="425" t="s">
        <v>251</v>
      </c>
      <c r="D191" s="426">
        <v>180</v>
      </c>
      <c r="E191" s="427"/>
      <c r="F191" s="428">
        <f t="shared" si="5"/>
        <v>0</v>
      </c>
      <c r="G191" s="429"/>
      <c r="H191" s="430"/>
      <c r="I191" s="430"/>
      <c r="J191" s="431"/>
      <c r="K191" s="434"/>
    </row>
    <row r="192" spans="1:11" s="435" customFormat="1" ht="15" customHeight="1">
      <c r="A192" s="423">
        <v>12</v>
      </c>
      <c r="B192" s="437" t="s">
        <v>1301</v>
      </c>
      <c r="C192" s="425" t="s">
        <v>251</v>
      </c>
      <c r="D192" s="426">
        <v>60</v>
      </c>
      <c r="E192" s="427"/>
      <c r="F192" s="428">
        <f t="shared" si="5"/>
        <v>0</v>
      </c>
      <c r="G192" s="429"/>
      <c r="H192" s="430"/>
      <c r="I192" s="430"/>
      <c r="J192" s="431"/>
      <c r="K192" s="434"/>
    </row>
    <row r="193" spans="1:11" s="435" customFormat="1" ht="15" customHeight="1">
      <c r="A193" s="423">
        <v>13</v>
      </c>
      <c r="B193" s="437" t="s">
        <v>1302</v>
      </c>
      <c r="C193" s="425" t="s">
        <v>251</v>
      </c>
      <c r="D193" s="426">
        <v>12</v>
      </c>
      <c r="E193" s="427"/>
      <c r="F193" s="428">
        <f t="shared" si="5"/>
        <v>0</v>
      </c>
      <c r="G193" s="429"/>
      <c r="H193" s="430"/>
      <c r="I193" s="430"/>
      <c r="J193" s="431"/>
      <c r="K193" s="434"/>
    </row>
    <row r="194" spans="1:11" s="435" customFormat="1" ht="15" customHeight="1">
      <c r="A194" s="423">
        <v>14</v>
      </c>
      <c r="B194" s="437" t="s">
        <v>1287</v>
      </c>
      <c r="C194" s="425" t="s">
        <v>251</v>
      </c>
      <c r="D194" s="426">
        <v>6</v>
      </c>
      <c r="E194" s="427"/>
      <c r="F194" s="428">
        <f t="shared" si="5"/>
        <v>0</v>
      </c>
      <c r="G194" s="429"/>
      <c r="H194" s="430"/>
      <c r="I194" s="430"/>
      <c r="J194" s="431"/>
      <c r="K194" s="434"/>
    </row>
    <row r="195" spans="1:11" s="435" customFormat="1" ht="15" customHeight="1">
      <c r="A195" s="423">
        <v>15</v>
      </c>
      <c r="B195" s="437" t="s">
        <v>1303</v>
      </c>
      <c r="C195" s="425" t="s">
        <v>0</v>
      </c>
      <c r="D195" s="426">
        <v>1</v>
      </c>
      <c r="E195" s="427"/>
      <c r="F195" s="428">
        <f t="shared" si="5"/>
        <v>0</v>
      </c>
      <c r="G195" s="429"/>
      <c r="H195" s="430"/>
      <c r="I195" s="430"/>
      <c r="J195" s="431"/>
      <c r="K195" s="434"/>
    </row>
    <row r="196" spans="1:11" s="435" customFormat="1" ht="15" customHeight="1">
      <c r="A196" s="423">
        <v>16</v>
      </c>
      <c r="B196" s="437" t="s">
        <v>1304</v>
      </c>
      <c r="C196" s="425" t="s">
        <v>251</v>
      </c>
      <c r="D196" s="426">
        <v>7</v>
      </c>
      <c r="E196" s="427"/>
      <c r="F196" s="428">
        <f t="shared" si="5"/>
        <v>0</v>
      </c>
      <c r="G196" s="429"/>
      <c r="H196" s="430"/>
      <c r="I196" s="430"/>
      <c r="J196" s="431"/>
      <c r="K196" s="434"/>
    </row>
    <row r="197" spans="1:11" s="435" customFormat="1" ht="15" customHeight="1">
      <c r="A197" s="423">
        <v>17</v>
      </c>
      <c r="B197" s="424" t="s">
        <v>1210</v>
      </c>
      <c r="C197" s="425" t="s">
        <v>0</v>
      </c>
      <c r="D197" s="426">
        <v>1</v>
      </c>
      <c r="E197" s="427"/>
      <c r="F197" s="428">
        <f t="shared" si="5"/>
        <v>0</v>
      </c>
      <c r="G197" s="429"/>
      <c r="H197" s="430"/>
      <c r="I197" s="430"/>
      <c r="J197" s="431"/>
      <c r="K197" s="434"/>
    </row>
    <row r="198" spans="1:11" s="435" customFormat="1" ht="15" customHeight="1">
      <c r="A198" s="423">
        <v>18</v>
      </c>
      <c r="B198" s="424" t="s">
        <v>1211</v>
      </c>
      <c r="C198" s="425" t="s">
        <v>0</v>
      </c>
      <c r="D198" s="426">
        <v>1</v>
      </c>
      <c r="E198" s="427"/>
      <c r="F198" s="428">
        <f t="shared" si="5"/>
        <v>0</v>
      </c>
      <c r="G198" s="429"/>
      <c r="H198" s="430"/>
      <c r="I198" s="430"/>
      <c r="J198" s="431"/>
      <c r="K198" s="434"/>
    </row>
    <row r="199" spans="1:11" s="435" customFormat="1" ht="12.6" customHeight="1">
      <c r="A199" s="423">
        <v>19</v>
      </c>
      <c r="B199" s="424" t="s">
        <v>1213</v>
      </c>
      <c r="C199" s="425" t="s">
        <v>0</v>
      </c>
      <c r="D199" s="426">
        <v>1</v>
      </c>
      <c r="E199" s="427"/>
      <c r="F199" s="428">
        <f t="shared" si="5"/>
        <v>0</v>
      </c>
      <c r="G199" s="429"/>
      <c r="H199" s="430"/>
      <c r="I199" s="430"/>
      <c r="J199" s="431"/>
      <c r="K199" s="434"/>
    </row>
    <row r="200" spans="1:11" s="435" customFormat="1" ht="12.6" customHeight="1">
      <c r="A200" s="423"/>
      <c r="B200" s="437"/>
      <c r="C200" s="425"/>
      <c r="D200" s="426"/>
      <c r="E200" s="427"/>
      <c r="F200" s="428"/>
      <c r="G200" s="429"/>
      <c r="H200" s="430"/>
      <c r="I200" s="430"/>
      <c r="J200" s="431"/>
      <c r="K200" s="434"/>
    </row>
    <row r="201" spans="1:11" s="413" customFormat="1" ht="15" customHeight="1">
      <c r="A201" s="414"/>
      <c r="B201" s="415" t="s">
        <v>1305</v>
      </c>
      <c r="C201" s="416"/>
      <c r="D201" s="417"/>
      <c r="E201" s="418"/>
      <c r="F201" s="419">
        <f>SUM(F202:F219)</f>
        <v>0</v>
      </c>
      <c r="G201" s="420"/>
      <c r="H201" s="421"/>
      <c r="I201" s="421"/>
      <c r="J201" s="422">
        <v>80</v>
      </c>
    </row>
    <row r="202" spans="1:11" ht="15" customHeight="1">
      <c r="A202" s="425">
        <v>1</v>
      </c>
      <c r="B202" s="395" t="s">
        <v>1306</v>
      </c>
      <c r="C202" s="425" t="s">
        <v>161</v>
      </c>
      <c r="D202" s="426">
        <v>14</v>
      </c>
      <c r="E202" s="427"/>
      <c r="F202" s="428">
        <f t="shared" ref="F202:F223" si="6">D202*E202</f>
        <v>0</v>
      </c>
    </row>
    <row r="203" spans="1:11" ht="15" customHeight="1">
      <c r="A203" s="425">
        <v>2</v>
      </c>
      <c r="B203" s="395" t="s">
        <v>1307</v>
      </c>
      <c r="C203" s="425" t="s">
        <v>161</v>
      </c>
      <c r="D203" s="426">
        <v>14</v>
      </c>
      <c r="E203" s="427"/>
      <c r="F203" s="428">
        <f t="shared" si="6"/>
        <v>0</v>
      </c>
    </row>
    <row r="204" spans="1:11" ht="15" customHeight="1">
      <c r="A204" s="425">
        <v>3</v>
      </c>
      <c r="B204" s="395" t="s">
        <v>1308</v>
      </c>
      <c r="C204" s="425" t="s">
        <v>2</v>
      </c>
      <c r="D204" s="426">
        <v>10</v>
      </c>
      <c r="E204" s="427"/>
      <c r="F204" s="428">
        <f t="shared" si="6"/>
        <v>0</v>
      </c>
    </row>
    <row r="205" spans="1:11" ht="15" customHeight="1">
      <c r="A205" s="425">
        <v>4</v>
      </c>
      <c r="B205" s="395" t="s">
        <v>1309</v>
      </c>
      <c r="C205" s="425" t="s">
        <v>251</v>
      </c>
      <c r="D205" s="426">
        <v>14</v>
      </c>
      <c r="E205" s="427"/>
      <c r="F205" s="428">
        <f t="shared" si="6"/>
        <v>0</v>
      </c>
    </row>
    <row r="206" spans="1:11" ht="15" customHeight="1">
      <c r="A206" s="425">
        <v>5</v>
      </c>
      <c r="B206" s="395" t="s">
        <v>1310</v>
      </c>
      <c r="C206" s="425" t="s">
        <v>251</v>
      </c>
      <c r="D206" s="426">
        <v>14</v>
      </c>
      <c r="E206" s="427"/>
      <c r="F206" s="428">
        <f t="shared" si="6"/>
        <v>0</v>
      </c>
    </row>
    <row r="207" spans="1:11" ht="15" customHeight="1">
      <c r="A207" s="425">
        <v>6</v>
      </c>
      <c r="B207" s="395" t="s">
        <v>1311</v>
      </c>
      <c r="C207" s="425" t="s">
        <v>2</v>
      </c>
      <c r="D207" s="426">
        <v>10</v>
      </c>
      <c r="E207" s="427"/>
      <c r="F207" s="428">
        <f t="shared" si="6"/>
        <v>0</v>
      </c>
    </row>
    <row r="208" spans="1:11" ht="15" customHeight="1">
      <c r="A208" s="425">
        <v>7</v>
      </c>
      <c r="B208" s="395" t="s">
        <v>1312</v>
      </c>
      <c r="C208" s="425" t="s">
        <v>2</v>
      </c>
      <c r="D208" s="426">
        <v>2250</v>
      </c>
      <c r="E208" s="427"/>
      <c r="F208" s="428">
        <f t="shared" si="6"/>
        <v>0</v>
      </c>
    </row>
    <row r="209" spans="1:10" ht="15" customHeight="1">
      <c r="A209" s="425">
        <v>8</v>
      </c>
      <c r="B209" s="395" t="s">
        <v>1313</v>
      </c>
      <c r="C209" s="425" t="s">
        <v>2</v>
      </c>
      <c r="D209" s="426">
        <v>22500</v>
      </c>
      <c r="E209" s="427"/>
      <c r="F209" s="428">
        <f t="shared" si="6"/>
        <v>0</v>
      </c>
    </row>
    <row r="210" spans="1:10" ht="30" customHeight="1">
      <c r="A210" s="425">
        <v>9</v>
      </c>
      <c r="B210" s="395" t="s">
        <v>1314</v>
      </c>
      <c r="C210" s="425" t="s">
        <v>2</v>
      </c>
      <c r="D210" s="426">
        <v>900</v>
      </c>
      <c r="E210" s="427"/>
      <c r="F210" s="428">
        <f t="shared" si="6"/>
        <v>0</v>
      </c>
    </row>
    <row r="211" spans="1:10" ht="15" customHeight="1">
      <c r="A211" s="425">
        <v>10</v>
      </c>
      <c r="B211" s="395" t="s">
        <v>1315</v>
      </c>
      <c r="C211" s="425" t="s">
        <v>251</v>
      </c>
      <c r="D211" s="426">
        <v>8</v>
      </c>
      <c r="E211" s="427"/>
      <c r="F211" s="428">
        <f t="shared" si="6"/>
        <v>0</v>
      </c>
    </row>
    <row r="212" spans="1:10" ht="15" customHeight="1">
      <c r="A212" s="425">
        <v>11</v>
      </c>
      <c r="B212" s="395" t="s">
        <v>1316</v>
      </c>
      <c r="C212" s="425" t="s">
        <v>251</v>
      </c>
      <c r="D212" s="426">
        <v>7</v>
      </c>
      <c r="E212" s="427"/>
      <c r="F212" s="428">
        <f t="shared" si="6"/>
        <v>0</v>
      </c>
    </row>
    <row r="213" spans="1:10" ht="15" customHeight="1">
      <c r="A213" s="425">
        <v>12</v>
      </c>
      <c r="B213" s="395" t="s">
        <v>1317</v>
      </c>
      <c r="C213" s="425" t="s">
        <v>251</v>
      </c>
      <c r="D213" s="426">
        <v>16</v>
      </c>
      <c r="E213" s="427"/>
      <c r="F213" s="428">
        <f t="shared" si="6"/>
        <v>0</v>
      </c>
    </row>
    <row r="214" spans="1:10" ht="15" customHeight="1">
      <c r="A214" s="425">
        <v>13</v>
      </c>
      <c r="B214" s="395" t="s">
        <v>1318</v>
      </c>
      <c r="C214" s="425" t="s">
        <v>251</v>
      </c>
      <c r="D214" s="426">
        <v>140</v>
      </c>
      <c r="E214" s="427"/>
      <c r="F214" s="428">
        <f t="shared" si="6"/>
        <v>0</v>
      </c>
    </row>
    <row r="215" spans="1:10" ht="15" customHeight="1">
      <c r="A215" s="425">
        <v>14</v>
      </c>
      <c r="B215" s="395" t="s">
        <v>1319</v>
      </c>
      <c r="C215" s="425" t="s">
        <v>251</v>
      </c>
      <c r="D215" s="426">
        <v>140</v>
      </c>
      <c r="E215" s="427"/>
      <c r="F215" s="428">
        <f t="shared" si="6"/>
        <v>0</v>
      </c>
    </row>
    <row r="216" spans="1:10" ht="15" customHeight="1">
      <c r="A216" s="425">
        <v>15</v>
      </c>
      <c r="B216" s="437" t="s">
        <v>1320</v>
      </c>
      <c r="C216" s="425" t="s">
        <v>0</v>
      </c>
      <c r="D216" s="426">
        <v>3</v>
      </c>
      <c r="E216" s="427"/>
      <c r="F216" s="428">
        <f t="shared" si="6"/>
        <v>0</v>
      </c>
    </row>
    <row r="217" spans="1:10" ht="15" customHeight="1">
      <c r="A217" s="425">
        <v>16</v>
      </c>
      <c r="B217" s="395" t="s">
        <v>1321</v>
      </c>
      <c r="C217" s="425" t="s">
        <v>0</v>
      </c>
      <c r="D217" s="426">
        <v>2</v>
      </c>
      <c r="E217" s="427"/>
      <c r="F217" s="428">
        <f t="shared" si="6"/>
        <v>0</v>
      </c>
    </row>
    <row r="218" spans="1:10" ht="15" customHeight="1">
      <c r="A218" s="425">
        <v>17</v>
      </c>
      <c r="B218" s="424" t="s">
        <v>1213</v>
      </c>
      <c r="C218" s="425" t="s">
        <v>0</v>
      </c>
      <c r="D218" s="426">
        <v>1</v>
      </c>
      <c r="E218" s="427"/>
      <c r="F218" s="428">
        <f t="shared" si="6"/>
        <v>0</v>
      </c>
    </row>
    <row r="219" spans="1:10" ht="15" customHeight="1">
      <c r="A219" s="425">
        <v>18</v>
      </c>
      <c r="B219" s="395" t="s">
        <v>1322</v>
      </c>
      <c r="C219" s="425" t="s">
        <v>0</v>
      </c>
      <c r="D219" s="426">
        <v>1</v>
      </c>
      <c r="E219" s="427"/>
      <c r="F219" s="428">
        <f t="shared" si="6"/>
        <v>0</v>
      </c>
    </row>
    <row r="220" spans="1:10" ht="12.6" customHeight="1">
      <c r="A220" s="425"/>
      <c r="D220" s="426"/>
      <c r="E220" s="427"/>
      <c r="F220" s="428"/>
    </row>
    <row r="221" spans="1:10" s="413" customFormat="1" ht="15" customHeight="1">
      <c r="A221" s="414"/>
      <c r="B221" s="415" t="s">
        <v>1323</v>
      </c>
      <c r="C221" s="416"/>
      <c r="D221" s="417"/>
      <c r="E221" s="418"/>
      <c r="F221" s="419">
        <f>SUM(F222:F223)</f>
        <v>0</v>
      </c>
      <c r="G221" s="420"/>
      <c r="H221" s="421"/>
      <c r="I221" s="421"/>
      <c r="J221" s="422">
        <v>80</v>
      </c>
    </row>
    <row r="222" spans="1:10" ht="15" customHeight="1">
      <c r="A222" s="425">
        <v>1</v>
      </c>
      <c r="B222" s="395" t="s">
        <v>1324</v>
      </c>
      <c r="C222" s="425" t="s">
        <v>161</v>
      </c>
      <c r="D222" s="426">
        <v>1</v>
      </c>
      <c r="E222" s="427"/>
      <c r="F222" s="428">
        <f t="shared" si="6"/>
        <v>0</v>
      </c>
    </row>
    <row r="223" spans="1:10" ht="15" customHeight="1">
      <c r="A223" s="425">
        <v>2</v>
      </c>
      <c r="B223" s="395" t="s">
        <v>1325</v>
      </c>
      <c r="C223" s="425" t="s">
        <v>251</v>
      </c>
      <c r="D223" s="426">
        <v>6</v>
      </c>
      <c r="E223" s="427"/>
      <c r="F223" s="428">
        <f t="shared" si="6"/>
        <v>0</v>
      </c>
    </row>
    <row r="224" spans="1:10" ht="12.6" customHeight="1">
      <c r="A224" s="425"/>
      <c r="D224" s="426"/>
      <c r="E224" s="427"/>
      <c r="F224" s="428"/>
    </row>
    <row r="225" spans="1:10" s="413" customFormat="1" ht="15" customHeight="1">
      <c r="A225" s="414"/>
      <c r="B225" s="415" t="s">
        <v>1326</v>
      </c>
      <c r="C225" s="416"/>
      <c r="D225" s="417"/>
      <c r="E225" s="418"/>
      <c r="F225" s="419">
        <f>SUM(F226:F227)</f>
        <v>0</v>
      </c>
      <c r="G225" s="420"/>
      <c r="H225" s="421"/>
      <c r="I225" s="421"/>
      <c r="J225" s="422">
        <v>80</v>
      </c>
    </row>
    <row r="226" spans="1:10" ht="15" customHeight="1">
      <c r="A226" s="425">
        <v>1</v>
      </c>
      <c r="B226" s="395" t="s">
        <v>1327</v>
      </c>
      <c r="C226" s="425" t="s">
        <v>0</v>
      </c>
      <c r="D226" s="426">
        <v>1</v>
      </c>
      <c r="E226" s="427"/>
      <c r="F226" s="428">
        <f>D226*E226</f>
        <v>0</v>
      </c>
    </row>
    <row r="227" spans="1:10" ht="12.6" customHeight="1">
      <c r="A227" s="425"/>
    </row>
  </sheetData>
  <mergeCells count="2">
    <mergeCell ref="A1:F1"/>
    <mergeCell ref="A2:F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31" fitToHeight="999" orientation="landscape" useFirstPageNumber="1" r:id="rId1"/>
  <headerFooter alignWithMargins="0">
    <oddFooter>&amp;LSLABOPROUD&amp;R&amp;P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workbookViewId="0">
      <pane ySplit="4" topLeftCell="A5" activePane="bottomLeft" state="frozenSplit"/>
      <selection activeCell="K26" sqref="K26"/>
      <selection pane="bottomLeft" activeCell="F5" sqref="F5"/>
    </sheetView>
  </sheetViews>
  <sheetFormatPr defaultColWidth="12.6640625" defaultRowHeight="13.2"/>
  <cols>
    <col min="1" max="1" width="4.88671875" style="395" customWidth="1"/>
    <col min="2" max="2" width="71.44140625" style="395" customWidth="1"/>
    <col min="3" max="3" width="4.6640625" style="425" customWidth="1"/>
    <col min="4" max="4" width="9.88671875" style="439" customWidth="1"/>
    <col min="5" max="5" width="11.6640625" style="395" customWidth="1"/>
    <col min="6" max="6" width="28" style="440" customWidth="1"/>
    <col min="7" max="7" width="10.5546875" style="395" hidden="1" customWidth="1"/>
    <col min="8" max="8" width="10.88671875" style="395" hidden="1" customWidth="1"/>
    <col min="9" max="9" width="9.6640625" style="395" hidden="1" customWidth="1"/>
    <col min="10" max="10" width="11.5546875" style="395" hidden="1" customWidth="1"/>
    <col min="11" max="11" width="7" style="395" hidden="1" customWidth="1"/>
    <col min="12" max="12" width="7.33203125" style="395" hidden="1" customWidth="1"/>
    <col min="13" max="252" width="9.109375" style="395" customWidth="1"/>
    <col min="253" max="253" width="5.5546875" style="395" customWidth="1"/>
    <col min="254" max="254" width="4.44140625" style="395" customWidth="1"/>
    <col min="255" max="255" width="4.6640625" style="395" customWidth="1"/>
    <col min="256" max="16384" width="12.6640625" style="395"/>
  </cols>
  <sheetData>
    <row r="1" spans="1:12" s="387" customFormat="1" ht="18.600000000000001" customHeight="1">
      <c r="A1" s="765" t="s">
        <v>1362</v>
      </c>
      <c r="B1" s="765"/>
      <c r="C1" s="765"/>
      <c r="D1" s="765"/>
      <c r="E1" s="765"/>
      <c r="F1" s="765"/>
    </row>
    <row r="2" spans="1:12" s="387" customFormat="1" ht="18.600000000000001" customHeight="1">
      <c r="A2" s="766" t="s">
        <v>1328</v>
      </c>
      <c r="B2" s="766"/>
      <c r="C2" s="766"/>
      <c r="D2" s="766"/>
      <c r="E2" s="766"/>
      <c r="F2" s="766"/>
    </row>
    <row r="3" spans="1:12" ht="32.4" customHeight="1">
      <c r="A3" s="388" t="s">
        <v>16</v>
      </c>
      <c r="B3" s="389" t="s">
        <v>6</v>
      </c>
      <c r="C3" s="389" t="s">
        <v>1</v>
      </c>
      <c r="D3" s="390" t="s">
        <v>19</v>
      </c>
      <c r="E3" s="389" t="s">
        <v>842</v>
      </c>
      <c r="F3" s="391" t="s">
        <v>7</v>
      </c>
      <c r="G3" s="392" t="s">
        <v>21</v>
      </c>
      <c r="H3" s="392" t="s">
        <v>8</v>
      </c>
      <c r="I3" s="392" t="s">
        <v>22</v>
      </c>
      <c r="J3" s="392" t="s">
        <v>23</v>
      </c>
      <c r="K3" s="393" t="s">
        <v>24</v>
      </c>
      <c r="L3" s="394" t="s">
        <v>25</v>
      </c>
    </row>
    <row r="4" spans="1:12" ht="3.6" customHeight="1">
      <c r="A4" s="396"/>
      <c r="B4" s="396"/>
      <c r="C4" s="397"/>
      <c r="D4" s="398"/>
      <c r="E4" s="396"/>
      <c r="F4" s="399"/>
      <c r="G4" s="396"/>
      <c r="H4" s="396"/>
      <c r="I4" s="396"/>
      <c r="J4" s="396"/>
      <c r="K4" s="396"/>
      <c r="L4" s="400"/>
    </row>
    <row r="5" spans="1:12" s="406" customFormat="1" ht="15" customHeight="1">
      <c r="A5" s="401"/>
      <c r="B5" s="401" t="s">
        <v>1901</v>
      </c>
      <c r="C5" s="402"/>
      <c r="D5" s="403"/>
      <c r="E5" s="401"/>
      <c r="F5" s="404">
        <f>SUM(F7+F59)</f>
        <v>0</v>
      </c>
      <c r="G5" s="401"/>
      <c r="H5" s="405" t="e">
        <f>#REF!</f>
        <v>#REF!</v>
      </c>
      <c r="I5" s="401"/>
      <c r="J5" s="405" t="e">
        <f>#REF!</f>
        <v>#REF!</v>
      </c>
      <c r="L5" s="406" t="s">
        <v>26</v>
      </c>
    </row>
    <row r="6" spans="1:12" s="413" customFormat="1" ht="15" customHeight="1">
      <c r="A6" s="407"/>
      <c r="B6" s="407"/>
      <c r="C6" s="408"/>
      <c r="D6" s="409"/>
      <c r="E6" s="407"/>
      <c r="F6" s="410"/>
      <c r="G6" s="411"/>
      <c r="H6" s="412"/>
      <c r="I6" s="411"/>
      <c r="J6" s="412"/>
    </row>
    <row r="7" spans="1:12" s="413" customFormat="1" ht="15" customHeight="1">
      <c r="A7" s="414"/>
      <c r="B7" s="415" t="s">
        <v>1329</v>
      </c>
      <c r="C7" s="416"/>
      <c r="D7" s="417"/>
      <c r="E7" s="418"/>
      <c r="F7" s="419">
        <f>SUM(F8:F56)</f>
        <v>0</v>
      </c>
      <c r="G7" s="420"/>
      <c r="H7" s="421"/>
      <c r="I7" s="421"/>
      <c r="J7" s="422">
        <v>80</v>
      </c>
    </row>
    <row r="8" spans="1:12" s="435" customFormat="1" ht="69.900000000000006" customHeight="1">
      <c r="A8" s="423">
        <v>1</v>
      </c>
      <c r="B8" s="437" t="s">
        <v>1330</v>
      </c>
      <c r="C8" s="425" t="s">
        <v>251</v>
      </c>
      <c r="D8" s="426">
        <v>1</v>
      </c>
      <c r="E8" s="427"/>
      <c r="F8" s="428">
        <f t="shared" ref="F8:F56" si="0">D8*E8</f>
        <v>0</v>
      </c>
      <c r="G8" s="429"/>
      <c r="H8" s="430"/>
      <c r="I8" s="430"/>
      <c r="J8" s="431"/>
      <c r="K8" s="434"/>
    </row>
    <row r="9" spans="1:12" s="435" customFormat="1" ht="15" customHeight="1">
      <c r="A9" s="423">
        <v>2</v>
      </c>
      <c r="B9" s="437" t="s">
        <v>1331</v>
      </c>
      <c r="C9" s="425" t="s">
        <v>251</v>
      </c>
      <c r="D9" s="426">
        <v>2</v>
      </c>
      <c r="E9" s="427"/>
      <c r="F9" s="428">
        <f t="shared" si="0"/>
        <v>0</v>
      </c>
      <c r="G9" s="429"/>
      <c r="H9" s="430"/>
      <c r="I9" s="430"/>
      <c r="J9" s="431"/>
      <c r="K9" s="434"/>
    </row>
    <row r="10" spans="1:12" s="435" customFormat="1" ht="15" customHeight="1">
      <c r="A10" s="423">
        <v>3</v>
      </c>
      <c r="B10" s="437" t="s">
        <v>1332</v>
      </c>
      <c r="C10" s="425" t="s">
        <v>251</v>
      </c>
      <c r="D10" s="426">
        <v>1</v>
      </c>
      <c r="E10" s="427"/>
      <c r="F10" s="428">
        <f t="shared" si="0"/>
        <v>0</v>
      </c>
      <c r="G10" s="429"/>
      <c r="H10" s="430"/>
      <c r="I10" s="430"/>
      <c r="J10" s="431"/>
      <c r="K10" s="434"/>
    </row>
    <row r="11" spans="1:12" s="435" customFormat="1" ht="15" customHeight="1">
      <c r="A11" s="423">
        <v>4</v>
      </c>
      <c r="B11" s="437" t="s">
        <v>1333</v>
      </c>
      <c r="C11" s="425" t="s">
        <v>251</v>
      </c>
      <c r="D11" s="426">
        <v>1</v>
      </c>
      <c r="E11" s="427"/>
      <c r="F11" s="428">
        <f t="shared" si="0"/>
        <v>0</v>
      </c>
      <c r="G11" s="429"/>
      <c r="H11" s="430"/>
      <c r="I11" s="430"/>
      <c r="J11" s="431"/>
      <c r="K11" s="434"/>
    </row>
    <row r="12" spans="1:12" s="435" customFormat="1" ht="15" customHeight="1">
      <c r="A12" s="423">
        <v>5</v>
      </c>
      <c r="B12" s="437" t="s">
        <v>1334</v>
      </c>
      <c r="C12" s="425" t="s">
        <v>251</v>
      </c>
      <c r="D12" s="426">
        <v>1</v>
      </c>
      <c r="E12" s="427"/>
      <c r="F12" s="428">
        <f t="shared" si="0"/>
        <v>0</v>
      </c>
      <c r="G12" s="429"/>
      <c r="H12" s="430"/>
      <c r="I12" s="430"/>
      <c r="J12" s="431"/>
      <c r="K12" s="434"/>
    </row>
    <row r="13" spans="1:12" s="435" customFormat="1" ht="15" customHeight="1">
      <c r="A13" s="423">
        <v>6</v>
      </c>
      <c r="B13" s="437" t="s">
        <v>1335</v>
      </c>
      <c r="C13" s="425" t="s">
        <v>251</v>
      </c>
      <c r="D13" s="426">
        <v>2</v>
      </c>
      <c r="E13" s="427"/>
      <c r="F13" s="428">
        <f t="shared" si="0"/>
        <v>0</v>
      </c>
      <c r="G13" s="429"/>
      <c r="H13" s="430"/>
      <c r="I13" s="430"/>
      <c r="J13" s="431"/>
      <c r="K13" s="434"/>
    </row>
    <row r="14" spans="1:12" s="435" customFormat="1" ht="15" customHeight="1">
      <c r="A14" s="423">
        <v>7</v>
      </c>
      <c r="B14" s="437" t="s">
        <v>1336</v>
      </c>
      <c r="C14" s="425" t="s">
        <v>251</v>
      </c>
      <c r="D14" s="426">
        <v>1</v>
      </c>
      <c r="E14" s="427"/>
      <c r="F14" s="428">
        <f t="shared" si="0"/>
        <v>0</v>
      </c>
      <c r="G14" s="429"/>
      <c r="H14" s="430"/>
      <c r="I14" s="430"/>
      <c r="J14" s="431"/>
      <c r="K14" s="434"/>
    </row>
    <row r="15" spans="1:12" s="435" customFormat="1" ht="15" customHeight="1">
      <c r="A15" s="423">
        <v>8</v>
      </c>
      <c r="B15" s="437" t="s">
        <v>1337</v>
      </c>
      <c r="C15" s="425" t="s">
        <v>251</v>
      </c>
      <c r="D15" s="426">
        <v>2</v>
      </c>
      <c r="E15" s="427"/>
      <c r="F15" s="428">
        <f t="shared" si="0"/>
        <v>0</v>
      </c>
      <c r="G15" s="429"/>
      <c r="H15" s="430"/>
      <c r="I15" s="430"/>
      <c r="J15" s="431"/>
      <c r="K15" s="434"/>
    </row>
    <row r="16" spans="1:12" s="435" customFormat="1" ht="15" customHeight="1">
      <c r="A16" s="423">
        <v>9</v>
      </c>
      <c r="B16" s="437" t="s">
        <v>1338</v>
      </c>
      <c r="C16" s="425" t="s">
        <v>251</v>
      </c>
      <c r="D16" s="426">
        <v>2</v>
      </c>
      <c r="E16" s="427"/>
      <c r="F16" s="428">
        <f t="shared" si="0"/>
        <v>0</v>
      </c>
      <c r="G16" s="429"/>
      <c r="H16" s="430"/>
      <c r="I16" s="430"/>
      <c r="J16" s="431"/>
      <c r="K16" s="434"/>
    </row>
    <row r="17" spans="1:11" s="435" customFormat="1" ht="15" customHeight="1">
      <c r="A17" s="423">
        <v>10</v>
      </c>
      <c r="B17" s="437" t="s">
        <v>1339</v>
      </c>
      <c r="C17" s="425" t="s">
        <v>251</v>
      </c>
      <c r="D17" s="426">
        <v>5</v>
      </c>
      <c r="E17" s="427"/>
      <c r="F17" s="428">
        <f t="shared" si="0"/>
        <v>0</v>
      </c>
      <c r="G17" s="429"/>
      <c r="H17" s="430"/>
      <c r="I17" s="430"/>
      <c r="J17" s="431"/>
      <c r="K17" s="434"/>
    </row>
    <row r="18" spans="1:11" s="435" customFormat="1" ht="15" customHeight="1">
      <c r="A18" s="423">
        <v>11</v>
      </c>
      <c r="B18" s="437" t="s">
        <v>1340</v>
      </c>
      <c r="C18" s="425" t="s">
        <v>1341</v>
      </c>
      <c r="D18" s="426">
        <v>16</v>
      </c>
      <c r="E18" s="427"/>
      <c r="F18" s="428">
        <f t="shared" si="0"/>
        <v>0</v>
      </c>
      <c r="G18" s="429"/>
      <c r="H18" s="430"/>
      <c r="I18" s="430"/>
      <c r="J18" s="431"/>
      <c r="K18" s="434"/>
    </row>
    <row r="19" spans="1:11" s="435" customFormat="1" ht="15" customHeight="1">
      <c r="A19" s="423">
        <v>12</v>
      </c>
      <c r="B19" s="437" t="s">
        <v>1342</v>
      </c>
      <c r="C19" s="425" t="s">
        <v>251</v>
      </c>
      <c r="D19" s="426">
        <v>75</v>
      </c>
      <c r="E19" s="427"/>
      <c r="F19" s="428">
        <f t="shared" si="0"/>
        <v>0</v>
      </c>
      <c r="G19" s="429"/>
      <c r="H19" s="430"/>
      <c r="I19" s="430"/>
      <c r="J19" s="431"/>
      <c r="K19" s="434"/>
    </row>
    <row r="20" spans="1:11" s="435" customFormat="1" ht="15" customHeight="1">
      <c r="A20" s="423">
        <v>13</v>
      </c>
      <c r="B20" s="437" t="s">
        <v>1343</v>
      </c>
      <c r="C20" s="425" t="s">
        <v>251</v>
      </c>
      <c r="D20" s="426">
        <v>9</v>
      </c>
      <c r="E20" s="427"/>
      <c r="F20" s="428">
        <f t="shared" si="0"/>
        <v>0</v>
      </c>
      <c r="G20" s="429"/>
      <c r="H20" s="430"/>
      <c r="I20" s="430"/>
      <c r="J20" s="431"/>
      <c r="K20" s="434"/>
    </row>
    <row r="21" spans="1:11" s="435" customFormat="1" ht="15" customHeight="1">
      <c r="A21" s="423">
        <v>14</v>
      </c>
      <c r="B21" s="437" t="s">
        <v>1344</v>
      </c>
      <c r="C21" s="425" t="s">
        <v>251</v>
      </c>
      <c r="D21" s="426">
        <v>75</v>
      </c>
      <c r="E21" s="427"/>
      <c r="F21" s="428">
        <f t="shared" si="0"/>
        <v>0</v>
      </c>
      <c r="G21" s="429"/>
      <c r="H21" s="430"/>
      <c r="I21" s="430"/>
      <c r="J21" s="431"/>
      <c r="K21" s="434"/>
    </row>
    <row r="22" spans="1:11" s="435" customFormat="1" ht="15" customHeight="1">
      <c r="A22" s="423">
        <v>15</v>
      </c>
      <c r="B22" s="437" t="s">
        <v>1345</v>
      </c>
      <c r="C22" s="425" t="s">
        <v>251</v>
      </c>
      <c r="D22" s="426">
        <v>17</v>
      </c>
      <c r="E22" s="427"/>
      <c r="F22" s="428">
        <f t="shared" si="0"/>
        <v>0</v>
      </c>
      <c r="G22" s="429"/>
      <c r="H22" s="430"/>
      <c r="I22" s="430"/>
      <c r="J22" s="431"/>
      <c r="K22" s="434"/>
    </row>
    <row r="23" spans="1:11" s="435" customFormat="1" ht="39.9" customHeight="1">
      <c r="A23" s="423">
        <v>16</v>
      </c>
      <c r="B23" s="437" t="s">
        <v>1346</v>
      </c>
      <c r="C23" s="425" t="s">
        <v>251</v>
      </c>
      <c r="D23" s="426">
        <v>4</v>
      </c>
      <c r="E23" s="427"/>
      <c r="F23" s="428">
        <f t="shared" si="0"/>
        <v>0</v>
      </c>
      <c r="G23" s="429"/>
      <c r="H23" s="430"/>
      <c r="I23" s="430"/>
      <c r="J23" s="431"/>
      <c r="K23" s="434"/>
    </row>
    <row r="24" spans="1:11" s="435" customFormat="1" ht="30" customHeight="1">
      <c r="A24" s="423">
        <v>17</v>
      </c>
      <c r="B24" s="437" t="s">
        <v>1347</v>
      </c>
      <c r="C24" s="425" t="s">
        <v>251</v>
      </c>
      <c r="D24" s="426">
        <v>5</v>
      </c>
      <c r="E24" s="427"/>
      <c r="F24" s="428">
        <f t="shared" si="0"/>
        <v>0</v>
      </c>
      <c r="G24" s="429"/>
      <c r="H24" s="430"/>
      <c r="I24" s="430"/>
      <c r="J24" s="431"/>
      <c r="K24" s="434"/>
    </row>
    <row r="25" spans="1:11" s="435" customFormat="1" ht="80.099999999999994" customHeight="1">
      <c r="A25" s="423">
        <v>18</v>
      </c>
      <c r="B25" s="437" t="s">
        <v>1348</v>
      </c>
      <c r="C25" s="425" t="s">
        <v>251</v>
      </c>
      <c r="D25" s="426">
        <v>4</v>
      </c>
      <c r="E25" s="427"/>
      <c r="F25" s="428">
        <f t="shared" si="0"/>
        <v>0</v>
      </c>
      <c r="G25" s="429"/>
      <c r="H25" s="430"/>
      <c r="I25" s="430"/>
      <c r="J25" s="431"/>
      <c r="K25" s="434"/>
    </row>
    <row r="26" spans="1:11" s="435" customFormat="1" ht="15" customHeight="1">
      <c r="A26" s="423">
        <v>19</v>
      </c>
      <c r="B26" s="437" t="s">
        <v>1349</v>
      </c>
      <c r="C26" s="425" t="s">
        <v>251</v>
      </c>
      <c r="D26" s="426">
        <v>4</v>
      </c>
      <c r="E26" s="427"/>
      <c r="F26" s="428">
        <f t="shared" si="0"/>
        <v>0</v>
      </c>
      <c r="G26" s="429"/>
      <c r="H26" s="430"/>
      <c r="I26" s="430"/>
      <c r="J26" s="431"/>
      <c r="K26" s="434"/>
    </row>
    <row r="27" spans="1:11" s="435" customFormat="1" ht="15" customHeight="1">
      <c r="A27" s="423">
        <v>20</v>
      </c>
      <c r="B27" s="437" t="s">
        <v>1350</v>
      </c>
      <c r="C27" s="425" t="s">
        <v>251</v>
      </c>
      <c r="D27" s="426">
        <v>4</v>
      </c>
      <c r="E27" s="427"/>
      <c r="F27" s="428">
        <f t="shared" si="0"/>
        <v>0</v>
      </c>
      <c r="G27" s="429"/>
      <c r="H27" s="430"/>
      <c r="I27" s="430"/>
      <c r="J27" s="431"/>
      <c r="K27" s="434"/>
    </row>
    <row r="28" spans="1:11" s="435" customFormat="1" ht="15" customHeight="1">
      <c r="A28" s="423">
        <v>22</v>
      </c>
      <c r="B28" s="437" t="s">
        <v>1351</v>
      </c>
      <c r="C28" s="425" t="s">
        <v>251</v>
      </c>
      <c r="D28" s="426">
        <v>2</v>
      </c>
      <c r="E28" s="427"/>
      <c r="F28" s="428">
        <f t="shared" si="0"/>
        <v>0</v>
      </c>
      <c r="G28" s="429"/>
      <c r="H28" s="430"/>
      <c r="I28" s="430"/>
      <c r="J28" s="431"/>
      <c r="K28" s="434"/>
    </row>
    <row r="29" spans="1:11" s="435" customFormat="1" ht="15" customHeight="1">
      <c r="A29" s="423">
        <v>23</v>
      </c>
      <c r="B29" s="437" t="s">
        <v>1352</v>
      </c>
      <c r="C29" s="425" t="s">
        <v>251</v>
      </c>
      <c r="D29" s="426">
        <v>2</v>
      </c>
      <c r="E29" s="427"/>
      <c r="F29" s="428">
        <f t="shared" si="0"/>
        <v>0</v>
      </c>
      <c r="G29" s="429"/>
      <c r="H29" s="430"/>
      <c r="I29" s="430"/>
      <c r="J29" s="431"/>
      <c r="K29" s="434"/>
    </row>
    <row r="30" spans="1:11" s="435" customFormat="1" ht="15" customHeight="1">
      <c r="A30" s="423">
        <v>24</v>
      </c>
      <c r="B30" s="437" t="s">
        <v>1353</v>
      </c>
      <c r="C30" s="425" t="s">
        <v>251</v>
      </c>
      <c r="D30" s="426">
        <v>2</v>
      </c>
      <c r="E30" s="427"/>
      <c r="F30" s="428">
        <f t="shared" si="0"/>
        <v>0</v>
      </c>
      <c r="G30" s="429"/>
      <c r="H30" s="430"/>
      <c r="I30" s="430"/>
      <c r="J30" s="431"/>
      <c r="K30" s="434"/>
    </row>
    <row r="31" spans="1:11" s="435" customFormat="1" ht="15" customHeight="1">
      <c r="A31" s="423">
        <v>25</v>
      </c>
      <c r="B31" s="437" t="s">
        <v>1354</v>
      </c>
      <c r="C31" s="425" t="s">
        <v>2</v>
      </c>
      <c r="D31" s="426">
        <v>500</v>
      </c>
      <c r="E31" s="427"/>
      <c r="F31" s="428">
        <f t="shared" si="0"/>
        <v>0</v>
      </c>
      <c r="G31" s="429"/>
      <c r="H31" s="430"/>
      <c r="I31" s="430"/>
      <c r="J31" s="431"/>
      <c r="K31" s="434"/>
    </row>
    <row r="32" spans="1:11" s="435" customFormat="1" ht="15" customHeight="1">
      <c r="A32" s="423">
        <v>26</v>
      </c>
      <c r="B32" s="437" t="s">
        <v>1355</v>
      </c>
      <c r="C32" s="425" t="s">
        <v>2</v>
      </c>
      <c r="D32" s="426">
        <v>850</v>
      </c>
      <c r="E32" s="427"/>
      <c r="F32" s="428">
        <f t="shared" si="0"/>
        <v>0</v>
      </c>
      <c r="G32" s="429"/>
      <c r="H32" s="430"/>
      <c r="I32" s="430"/>
      <c r="J32" s="431"/>
      <c r="K32" s="434"/>
    </row>
    <row r="33" spans="1:11" s="435" customFormat="1" ht="15" customHeight="1">
      <c r="A33" s="423">
        <v>27</v>
      </c>
      <c r="B33" s="437" t="s">
        <v>1356</v>
      </c>
      <c r="C33" s="425" t="s">
        <v>2</v>
      </c>
      <c r="D33" s="426">
        <v>245</v>
      </c>
      <c r="E33" s="427"/>
      <c r="F33" s="428">
        <f t="shared" si="0"/>
        <v>0</v>
      </c>
      <c r="G33" s="429"/>
      <c r="H33" s="430"/>
      <c r="I33" s="430"/>
      <c r="J33" s="431"/>
      <c r="K33" s="434"/>
    </row>
    <row r="34" spans="1:11" s="435" customFormat="1" ht="15" customHeight="1">
      <c r="A34" s="423">
        <v>28</v>
      </c>
      <c r="B34" s="437" t="s">
        <v>1357</v>
      </c>
      <c r="C34" s="425" t="s">
        <v>2</v>
      </c>
      <c r="D34" s="426">
        <v>550</v>
      </c>
      <c r="E34" s="427"/>
      <c r="F34" s="428">
        <f t="shared" si="0"/>
        <v>0</v>
      </c>
      <c r="G34" s="429"/>
      <c r="H34" s="430"/>
      <c r="I34" s="430"/>
      <c r="J34" s="431"/>
      <c r="K34" s="434"/>
    </row>
    <row r="35" spans="1:11" s="435" customFormat="1" ht="15" customHeight="1">
      <c r="A35" s="423">
        <v>29</v>
      </c>
      <c r="B35" s="437" t="s">
        <v>1358</v>
      </c>
      <c r="C35" s="425" t="s">
        <v>2</v>
      </c>
      <c r="D35" s="426">
        <v>600</v>
      </c>
      <c r="E35" s="427"/>
      <c r="F35" s="428">
        <f t="shared" si="0"/>
        <v>0</v>
      </c>
      <c r="G35" s="429"/>
      <c r="H35" s="430"/>
      <c r="I35" s="430"/>
      <c r="J35" s="431"/>
      <c r="K35" s="434"/>
    </row>
    <row r="36" spans="1:11" s="435" customFormat="1" ht="15" customHeight="1">
      <c r="A36" s="423">
        <v>30</v>
      </c>
      <c r="B36" s="437" t="s">
        <v>1359</v>
      </c>
      <c r="C36" s="425" t="s">
        <v>251</v>
      </c>
      <c r="D36" s="426">
        <v>580</v>
      </c>
      <c r="E36" s="427"/>
      <c r="F36" s="428">
        <f t="shared" si="0"/>
        <v>0</v>
      </c>
      <c r="G36" s="429"/>
      <c r="H36" s="430"/>
      <c r="I36" s="430"/>
      <c r="J36" s="431"/>
      <c r="K36" s="434"/>
    </row>
    <row r="37" spans="1:11" s="435" customFormat="1" ht="15" customHeight="1">
      <c r="A37" s="423">
        <v>31</v>
      </c>
      <c r="B37" s="437" t="s">
        <v>1360</v>
      </c>
      <c r="C37" s="425" t="s">
        <v>251</v>
      </c>
      <c r="D37" s="426">
        <v>580</v>
      </c>
      <c r="E37" s="427"/>
      <c r="F37" s="428">
        <f t="shared" si="0"/>
        <v>0</v>
      </c>
      <c r="G37" s="429"/>
      <c r="H37" s="430"/>
      <c r="I37" s="430"/>
      <c r="J37" s="431"/>
      <c r="K37" s="434"/>
    </row>
    <row r="38" spans="1:11" s="435" customFormat="1" ht="15" customHeight="1">
      <c r="A38" s="423">
        <v>32</v>
      </c>
      <c r="B38" s="424" t="s">
        <v>1198</v>
      </c>
      <c r="C38" s="425" t="s">
        <v>2</v>
      </c>
      <c r="D38" s="426">
        <v>975</v>
      </c>
      <c r="E38" s="427"/>
      <c r="F38" s="428">
        <f t="shared" si="0"/>
        <v>0</v>
      </c>
      <c r="G38" s="429"/>
      <c r="H38" s="430"/>
      <c r="I38" s="430"/>
      <c r="J38" s="431"/>
      <c r="K38" s="434"/>
    </row>
    <row r="39" spans="1:11" s="435" customFormat="1" ht="15" customHeight="1">
      <c r="A39" s="423">
        <v>33</v>
      </c>
      <c r="B39" s="424" t="s">
        <v>1199</v>
      </c>
      <c r="C39" s="425" t="s">
        <v>2</v>
      </c>
      <c r="D39" s="426">
        <v>200</v>
      </c>
      <c r="E39" s="427"/>
      <c r="F39" s="428">
        <f t="shared" si="0"/>
        <v>0</v>
      </c>
      <c r="G39" s="429"/>
      <c r="H39" s="430"/>
      <c r="I39" s="430"/>
      <c r="J39" s="431"/>
      <c r="K39" s="434"/>
    </row>
    <row r="40" spans="1:11" s="435" customFormat="1" ht="15" customHeight="1">
      <c r="A40" s="423">
        <v>34</v>
      </c>
      <c r="B40" s="424" t="s">
        <v>1200</v>
      </c>
      <c r="C40" s="425" t="s">
        <v>2</v>
      </c>
      <c r="D40" s="426">
        <v>975</v>
      </c>
      <c r="E40" s="427"/>
      <c r="F40" s="428">
        <f t="shared" si="0"/>
        <v>0</v>
      </c>
      <c r="G40" s="429"/>
      <c r="H40" s="430"/>
      <c r="I40" s="430"/>
      <c r="J40" s="431"/>
      <c r="K40" s="434"/>
    </row>
    <row r="41" spans="1:11" s="435" customFormat="1" ht="15" customHeight="1">
      <c r="A41" s="423">
        <v>35</v>
      </c>
      <c r="B41" s="424" t="s">
        <v>1201</v>
      </c>
      <c r="C41" s="425" t="s">
        <v>2</v>
      </c>
      <c r="D41" s="426">
        <v>975</v>
      </c>
      <c r="E41" s="427"/>
      <c r="F41" s="428">
        <f t="shared" si="0"/>
        <v>0</v>
      </c>
      <c r="G41" s="429"/>
      <c r="H41" s="430"/>
      <c r="I41" s="430"/>
      <c r="J41" s="431"/>
      <c r="K41" s="434"/>
    </row>
    <row r="42" spans="1:11" s="435" customFormat="1" ht="15" customHeight="1">
      <c r="A42" s="423">
        <v>36</v>
      </c>
      <c r="B42" s="424" t="s">
        <v>1202</v>
      </c>
      <c r="C42" s="425" t="s">
        <v>2</v>
      </c>
      <c r="D42" s="426">
        <v>200</v>
      </c>
      <c r="E42" s="427"/>
      <c r="F42" s="428">
        <f t="shared" si="0"/>
        <v>0</v>
      </c>
      <c r="G42" s="429"/>
      <c r="H42" s="430"/>
      <c r="I42" s="430"/>
      <c r="J42" s="431"/>
      <c r="K42" s="434"/>
    </row>
    <row r="43" spans="1:11" s="435" customFormat="1" ht="15" customHeight="1">
      <c r="A43" s="423">
        <v>37</v>
      </c>
      <c r="B43" s="424" t="s">
        <v>1203</v>
      </c>
      <c r="C43" s="425" t="s">
        <v>2</v>
      </c>
      <c r="D43" s="426">
        <v>200</v>
      </c>
      <c r="E43" s="427"/>
      <c r="F43" s="428">
        <f t="shared" si="0"/>
        <v>0</v>
      </c>
      <c r="G43" s="429"/>
      <c r="H43" s="430"/>
      <c r="I43" s="430"/>
      <c r="J43" s="431"/>
      <c r="K43" s="434"/>
    </row>
    <row r="44" spans="1:11" s="435" customFormat="1" ht="24.9" customHeight="1">
      <c r="A44" s="423">
        <v>38</v>
      </c>
      <c r="B44" s="424" t="s">
        <v>1204</v>
      </c>
      <c r="C44" s="425" t="s">
        <v>2</v>
      </c>
      <c r="D44" s="426">
        <v>125</v>
      </c>
      <c r="E44" s="427"/>
      <c r="F44" s="428">
        <f t="shared" si="0"/>
        <v>0</v>
      </c>
      <c r="G44" s="429"/>
      <c r="H44" s="430"/>
      <c r="I44" s="430"/>
      <c r="J44" s="431"/>
      <c r="K44" s="434"/>
    </row>
    <row r="45" spans="1:11" s="435" customFormat="1" ht="24.9" customHeight="1">
      <c r="A45" s="423">
        <v>39</v>
      </c>
      <c r="B45" s="424" t="s">
        <v>1205</v>
      </c>
      <c r="C45" s="425" t="s">
        <v>2</v>
      </c>
      <c r="D45" s="426">
        <v>50</v>
      </c>
      <c r="E45" s="427"/>
      <c r="F45" s="428">
        <f t="shared" si="0"/>
        <v>0</v>
      </c>
      <c r="G45" s="429"/>
      <c r="H45" s="430"/>
      <c r="I45" s="430"/>
      <c r="J45" s="431"/>
      <c r="K45" s="434"/>
    </row>
    <row r="46" spans="1:11" s="435" customFormat="1" ht="15" customHeight="1">
      <c r="A46" s="423">
        <v>40</v>
      </c>
      <c r="B46" s="424" t="s">
        <v>1206</v>
      </c>
      <c r="C46" s="425" t="s">
        <v>2</v>
      </c>
      <c r="D46" s="426">
        <v>75</v>
      </c>
      <c r="E46" s="427"/>
      <c r="F46" s="428">
        <f t="shared" si="0"/>
        <v>0</v>
      </c>
      <c r="G46" s="429"/>
      <c r="H46" s="430"/>
      <c r="I46" s="430"/>
      <c r="J46" s="431"/>
      <c r="K46" s="434"/>
    </row>
    <row r="47" spans="1:11" s="435" customFormat="1" ht="15" customHeight="1">
      <c r="A47" s="423">
        <v>41</v>
      </c>
      <c r="B47" s="424" t="s">
        <v>1207</v>
      </c>
      <c r="C47" s="425" t="s">
        <v>2</v>
      </c>
      <c r="D47" s="426">
        <v>200</v>
      </c>
      <c r="E47" s="427"/>
      <c r="F47" s="428">
        <f t="shared" si="0"/>
        <v>0</v>
      </c>
      <c r="G47" s="429"/>
      <c r="H47" s="430"/>
      <c r="I47" s="430"/>
      <c r="J47" s="431"/>
      <c r="K47" s="434"/>
    </row>
    <row r="48" spans="1:11" s="435" customFormat="1" ht="15" customHeight="1">
      <c r="A48" s="423">
        <v>42</v>
      </c>
      <c r="B48" s="424" t="s">
        <v>1208</v>
      </c>
      <c r="C48" s="425" t="s">
        <v>2</v>
      </c>
      <c r="D48" s="426">
        <v>25</v>
      </c>
      <c r="E48" s="427"/>
      <c r="F48" s="428">
        <f t="shared" si="0"/>
        <v>0</v>
      </c>
      <c r="G48" s="429"/>
      <c r="H48" s="430"/>
      <c r="I48" s="430"/>
      <c r="J48" s="431"/>
      <c r="K48" s="434"/>
    </row>
    <row r="49" spans="1:11" s="435" customFormat="1" ht="15" customHeight="1">
      <c r="A49" s="423">
        <v>43</v>
      </c>
      <c r="B49" s="424" t="s">
        <v>1209</v>
      </c>
      <c r="C49" s="425" t="s">
        <v>2</v>
      </c>
      <c r="D49" s="426">
        <v>100</v>
      </c>
      <c r="E49" s="427"/>
      <c r="F49" s="428">
        <f t="shared" si="0"/>
        <v>0</v>
      </c>
      <c r="G49" s="429"/>
      <c r="H49" s="430"/>
      <c r="I49" s="430"/>
      <c r="J49" s="431"/>
      <c r="K49" s="434"/>
    </row>
    <row r="50" spans="1:11" s="435" customFormat="1" ht="15" customHeight="1">
      <c r="A50" s="423">
        <v>44</v>
      </c>
      <c r="B50" s="424" t="s">
        <v>1210</v>
      </c>
      <c r="C50" s="425" t="s">
        <v>0</v>
      </c>
      <c r="D50" s="426">
        <v>1</v>
      </c>
      <c r="E50" s="427"/>
      <c r="F50" s="428">
        <f t="shared" si="0"/>
        <v>0</v>
      </c>
      <c r="G50" s="429"/>
      <c r="H50" s="430"/>
      <c r="I50" s="430"/>
      <c r="J50" s="431"/>
      <c r="K50" s="434"/>
    </row>
    <row r="51" spans="1:11" s="435" customFormat="1" ht="15" customHeight="1">
      <c r="A51" s="423">
        <v>45</v>
      </c>
      <c r="B51" s="424" t="s">
        <v>1211</v>
      </c>
      <c r="C51" s="425" t="s">
        <v>0</v>
      </c>
      <c r="D51" s="426">
        <v>1</v>
      </c>
      <c r="E51" s="427"/>
      <c r="F51" s="428">
        <f t="shared" si="0"/>
        <v>0</v>
      </c>
      <c r="G51" s="429"/>
      <c r="H51" s="430"/>
      <c r="I51" s="430"/>
      <c r="J51" s="431"/>
      <c r="K51" s="434"/>
    </row>
    <row r="52" spans="1:11" s="435" customFormat="1" ht="15" customHeight="1">
      <c r="A52" s="423">
        <v>46</v>
      </c>
      <c r="B52" s="424" t="s">
        <v>1361</v>
      </c>
      <c r="C52" s="425" t="s">
        <v>251</v>
      </c>
      <c r="D52" s="426">
        <v>1</v>
      </c>
      <c r="E52" s="427"/>
      <c r="F52" s="428">
        <f t="shared" si="0"/>
        <v>0</v>
      </c>
      <c r="G52" s="429"/>
      <c r="H52" s="430"/>
      <c r="I52" s="430"/>
      <c r="J52" s="431"/>
      <c r="K52" s="434"/>
    </row>
    <row r="53" spans="1:11" s="435" customFormat="1" ht="15" customHeight="1">
      <c r="A53" s="423">
        <v>47</v>
      </c>
      <c r="B53" s="424" t="s">
        <v>1213</v>
      </c>
      <c r="C53" s="425" t="s">
        <v>0</v>
      </c>
      <c r="D53" s="426">
        <v>1</v>
      </c>
      <c r="E53" s="427"/>
      <c r="F53" s="428">
        <f t="shared" si="0"/>
        <v>0</v>
      </c>
      <c r="G53" s="429"/>
      <c r="H53" s="430"/>
      <c r="I53" s="430"/>
      <c r="J53" s="431"/>
      <c r="K53" s="434"/>
    </row>
    <row r="54" spans="1:11" s="435" customFormat="1" ht="15" customHeight="1">
      <c r="A54" s="423">
        <v>48</v>
      </c>
      <c r="B54" s="424" t="s">
        <v>1214</v>
      </c>
      <c r="C54" s="425" t="s">
        <v>0</v>
      </c>
      <c r="D54" s="426">
        <v>1</v>
      </c>
      <c r="E54" s="427"/>
      <c r="F54" s="428">
        <f t="shared" si="0"/>
        <v>0</v>
      </c>
      <c r="G54" s="429"/>
      <c r="H54" s="430"/>
      <c r="I54" s="430"/>
      <c r="J54" s="431"/>
      <c r="K54" s="434"/>
    </row>
    <row r="55" spans="1:11" s="435" customFormat="1" ht="15" customHeight="1">
      <c r="A55" s="423">
        <v>49</v>
      </c>
      <c r="B55" s="424" t="s">
        <v>1215</v>
      </c>
      <c r="C55" s="425" t="s">
        <v>0</v>
      </c>
      <c r="D55" s="426">
        <v>1</v>
      </c>
      <c r="E55" s="427"/>
      <c r="F55" s="428">
        <f t="shared" si="0"/>
        <v>0</v>
      </c>
      <c r="G55" s="429"/>
      <c r="H55" s="430"/>
      <c r="I55" s="430"/>
      <c r="J55" s="431"/>
      <c r="K55" s="434"/>
    </row>
    <row r="56" spans="1:11" s="435" customFormat="1" ht="15" customHeight="1">
      <c r="A56" s="423">
        <v>50</v>
      </c>
      <c r="B56" s="424" t="s">
        <v>1216</v>
      </c>
      <c r="C56" s="425" t="s">
        <v>0</v>
      </c>
      <c r="D56" s="426">
        <v>1</v>
      </c>
      <c r="E56" s="427"/>
      <c r="F56" s="428">
        <f t="shared" si="0"/>
        <v>0</v>
      </c>
      <c r="G56" s="429"/>
      <c r="H56" s="430"/>
      <c r="I56" s="430"/>
      <c r="J56" s="431"/>
      <c r="K56" s="434"/>
    </row>
    <row r="57" spans="1:11" s="435" customFormat="1" ht="12.6" customHeight="1">
      <c r="A57" s="423"/>
      <c r="B57" s="437"/>
      <c r="C57" s="425"/>
      <c r="D57" s="426"/>
      <c r="E57" s="427"/>
      <c r="F57" s="428"/>
      <c r="G57" s="429"/>
      <c r="H57" s="430"/>
      <c r="I57" s="430"/>
      <c r="J57" s="431"/>
      <c r="K57" s="434"/>
    </row>
    <row r="58" spans="1:11" ht="12.6" customHeight="1">
      <c r="A58" s="425"/>
      <c r="D58" s="426"/>
      <c r="E58" s="427"/>
      <c r="F58" s="428"/>
    </row>
    <row r="59" spans="1:11" s="413" customFormat="1" ht="15" customHeight="1">
      <c r="A59" s="414"/>
      <c r="B59" s="415" t="s">
        <v>1323</v>
      </c>
      <c r="C59" s="416"/>
      <c r="D59" s="417"/>
      <c r="E59" s="418"/>
      <c r="F59" s="419">
        <f>SUM(F60:F61)</f>
        <v>0</v>
      </c>
      <c r="G59" s="420"/>
      <c r="H59" s="421"/>
      <c r="I59" s="421"/>
      <c r="J59" s="422">
        <v>80</v>
      </c>
    </row>
    <row r="60" spans="1:11" ht="15" customHeight="1">
      <c r="A60" s="425">
        <v>1</v>
      </c>
      <c r="B60" s="395" t="s">
        <v>1324</v>
      </c>
      <c r="C60" s="425" t="s">
        <v>161</v>
      </c>
      <c r="D60" s="426">
        <v>1</v>
      </c>
      <c r="E60" s="427"/>
      <c r="F60" s="428">
        <f>D60*E60</f>
        <v>0</v>
      </c>
    </row>
    <row r="61" spans="1:11" ht="15" customHeight="1">
      <c r="A61" s="425">
        <v>2</v>
      </c>
      <c r="B61" s="395" t="s">
        <v>1325</v>
      </c>
      <c r="C61" s="425" t="s">
        <v>251</v>
      </c>
      <c r="D61" s="426">
        <v>6</v>
      </c>
      <c r="E61" s="427"/>
      <c r="F61" s="428">
        <f>D61*E61</f>
        <v>0</v>
      </c>
    </row>
    <row r="62" spans="1:11" ht="12.6" customHeight="1">
      <c r="A62" s="425"/>
    </row>
  </sheetData>
  <mergeCells count="2">
    <mergeCell ref="A1:F1"/>
    <mergeCell ref="A2:F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41" fitToHeight="999" orientation="landscape" useFirstPageNumber="1" r:id="rId1"/>
  <headerFooter alignWithMargins="0">
    <oddFooter>&amp;LEPS&amp;R&amp;P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2"/>
  <sheetViews>
    <sheetView view="pageBreakPreview" topLeftCell="A419" zoomScaleSheetLayoutView="100" workbookViewId="0">
      <selection activeCell="F5" sqref="F5"/>
    </sheetView>
  </sheetViews>
  <sheetFormatPr defaultColWidth="9.109375" defaultRowHeight="13.2"/>
  <cols>
    <col min="1" max="1" width="5.5546875" style="649" bestFit="1" customWidth="1"/>
    <col min="2" max="2" width="92.109375" style="653" customWidth="1"/>
    <col min="3" max="3" width="5.44140625" style="646" bestFit="1" customWidth="1"/>
    <col min="4" max="4" width="8" style="646" bestFit="1" customWidth="1"/>
    <col min="5" max="5" width="12.33203125" style="654" customWidth="1"/>
    <col min="6" max="6" width="13.109375" style="655" bestFit="1" customWidth="1"/>
    <col min="7" max="7" width="22.88671875" style="649" hidden="1" customWidth="1"/>
    <col min="8" max="8" width="16.109375" style="649" hidden="1" customWidth="1"/>
    <col min="9" max="11" width="0" style="649" hidden="1" customWidth="1"/>
    <col min="12" max="256" width="9.109375" style="649"/>
    <col min="257" max="257" width="12" style="649" customWidth="1"/>
    <col min="258" max="258" width="116" style="649" customWidth="1"/>
    <col min="259" max="259" width="6.109375" style="649" customWidth="1"/>
    <col min="260" max="260" width="10.5546875" style="649" customWidth="1"/>
    <col min="261" max="261" width="12.33203125" style="649" customWidth="1"/>
    <col min="262" max="262" width="13.109375" style="649" bestFit="1" customWidth="1"/>
    <col min="263" max="267" width="0" style="649" hidden="1" customWidth="1"/>
    <col min="268" max="512" width="9.109375" style="649"/>
    <col min="513" max="513" width="12" style="649" customWidth="1"/>
    <col min="514" max="514" width="116" style="649" customWidth="1"/>
    <col min="515" max="515" width="6.109375" style="649" customWidth="1"/>
    <col min="516" max="516" width="10.5546875" style="649" customWidth="1"/>
    <col min="517" max="517" width="12.33203125" style="649" customWidth="1"/>
    <col min="518" max="518" width="13.109375" style="649" bestFit="1" customWidth="1"/>
    <col min="519" max="523" width="0" style="649" hidden="1" customWidth="1"/>
    <col min="524" max="768" width="9.109375" style="649"/>
    <col min="769" max="769" width="12" style="649" customWidth="1"/>
    <col min="770" max="770" width="116" style="649" customWidth="1"/>
    <col min="771" max="771" width="6.109375" style="649" customWidth="1"/>
    <col min="772" max="772" width="10.5546875" style="649" customWidth="1"/>
    <col min="773" max="773" width="12.33203125" style="649" customWidth="1"/>
    <col min="774" max="774" width="13.109375" style="649" bestFit="1" customWidth="1"/>
    <col min="775" max="779" width="0" style="649" hidden="1" customWidth="1"/>
    <col min="780" max="1024" width="9.109375" style="649"/>
    <col min="1025" max="1025" width="12" style="649" customWidth="1"/>
    <col min="1026" max="1026" width="116" style="649" customWidth="1"/>
    <col min="1027" max="1027" width="6.109375" style="649" customWidth="1"/>
    <col min="1028" max="1028" width="10.5546875" style="649" customWidth="1"/>
    <col min="1029" max="1029" width="12.33203125" style="649" customWidth="1"/>
    <col min="1030" max="1030" width="13.109375" style="649" bestFit="1" customWidth="1"/>
    <col min="1031" max="1035" width="0" style="649" hidden="1" customWidth="1"/>
    <col min="1036" max="1280" width="9.109375" style="649"/>
    <col min="1281" max="1281" width="12" style="649" customWidth="1"/>
    <col min="1282" max="1282" width="116" style="649" customWidth="1"/>
    <col min="1283" max="1283" width="6.109375" style="649" customWidth="1"/>
    <col min="1284" max="1284" width="10.5546875" style="649" customWidth="1"/>
    <col min="1285" max="1285" width="12.33203125" style="649" customWidth="1"/>
    <col min="1286" max="1286" width="13.109375" style="649" bestFit="1" customWidth="1"/>
    <col min="1287" max="1291" width="0" style="649" hidden="1" customWidth="1"/>
    <col min="1292" max="1536" width="9.109375" style="649"/>
    <col min="1537" max="1537" width="12" style="649" customWidth="1"/>
    <col min="1538" max="1538" width="116" style="649" customWidth="1"/>
    <col min="1539" max="1539" width="6.109375" style="649" customWidth="1"/>
    <col min="1540" max="1540" width="10.5546875" style="649" customWidth="1"/>
    <col min="1541" max="1541" width="12.33203125" style="649" customWidth="1"/>
    <col min="1542" max="1542" width="13.109375" style="649" bestFit="1" customWidth="1"/>
    <col min="1543" max="1547" width="0" style="649" hidden="1" customWidth="1"/>
    <col min="1548" max="1792" width="9.109375" style="649"/>
    <col min="1793" max="1793" width="12" style="649" customWidth="1"/>
    <col min="1794" max="1794" width="116" style="649" customWidth="1"/>
    <col min="1795" max="1795" width="6.109375" style="649" customWidth="1"/>
    <col min="1796" max="1796" width="10.5546875" style="649" customWidth="1"/>
    <col min="1797" max="1797" width="12.33203125" style="649" customWidth="1"/>
    <col min="1798" max="1798" width="13.109375" style="649" bestFit="1" customWidth="1"/>
    <col min="1799" max="1803" width="0" style="649" hidden="1" customWidth="1"/>
    <col min="1804" max="2048" width="9.109375" style="649"/>
    <col min="2049" max="2049" width="12" style="649" customWidth="1"/>
    <col min="2050" max="2050" width="116" style="649" customWidth="1"/>
    <col min="2051" max="2051" width="6.109375" style="649" customWidth="1"/>
    <col min="2052" max="2052" width="10.5546875" style="649" customWidth="1"/>
    <col min="2053" max="2053" width="12.33203125" style="649" customWidth="1"/>
    <col min="2054" max="2054" width="13.109375" style="649" bestFit="1" customWidth="1"/>
    <col min="2055" max="2059" width="0" style="649" hidden="1" customWidth="1"/>
    <col min="2060" max="2304" width="9.109375" style="649"/>
    <col min="2305" max="2305" width="12" style="649" customWidth="1"/>
    <col min="2306" max="2306" width="116" style="649" customWidth="1"/>
    <col min="2307" max="2307" width="6.109375" style="649" customWidth="1"/>
    <col min="2308" max="2308" width="10.5546875" style="649" customWidth="1"/>
    <col min="2309" max="2309" width="12.33203125" style="649" customWidth="1"/>
    <col min="2310" max="2310" width="13.109375" style="649" bestFit="1" customWidth="1"/>
    <col min="2311" max="2315" width="0" style="649" hidden="1" customWidth="1"/>
    <col min="2316" max="2560" width="9.109375" style="649"/>
    <col min="2561" max="2561" width="12" style="649" customWidth="1"/>
    <col min="2562" max="2562" width="116" style="649" customWidth="1"/>
    <col min="2563" max="2563" width="6.109375" style="649" customWidth="1"/>
    <col min="2564" max="2564" width="10.5546875" style="649" customWidth="1"/>
    <col min="2565" max="2565" width="12.33203125" style="649" customWidth="1"/>
    <col min="2566" max="2566" width="13.109375" style="649" bestFit="1" customWidth="1"/>
    <col min="2567" max="2571" width="0" style="649" hidden="1" customWidth="1"/>
    <col min="2572" max="2816" width="9.109375" style="649"/>
    <col min="2817" max="2817" width="12" style="649" customWidth="1"/>
    <col min="2818" max="2818" width="116" style="649" customWidth="1"/>
    <col min="2819" max="2819" width="6.109375" style="649" customWidth="1"/>
    <col min="2820" max="2820" width="10.5546875" style="649" customWidth="1"/>
    <col min="2821" max="2821" width="12.33203125" style="649" customWidth="1"/>
    <col min="2822" max="2822" width="13.109375" style="649" bestFit="1" customWidth="1"/>
    <col min="2823" max="2827" width="0" style="649" hidden="1" customWidth="1"/>
    <col min="2828" max="3072" width="9.109375" style="649"/>
    <col min="3073" max="3073" width="12" style="649" customWidth="1"/>
    <col min="3074" max="3074" width="116" style="649" customWidth="1"/>
    <col min="3075" max="3075" width="6.109375" style="649" customWidth="1"/>
    <col min="3076" max="3076" width="10.5546875" style="649" customWidth="1"/>
    <col min="3077" max="3077" width="12.33203125" style="649" customWidth="1"/>
    <col min="3078" max="3078" width="13.109375" style="649" bestFit="1" customWidth="1"/>
    <col min="3079" max="3083" width="0" style="649" hidden="1" customWidth="1"/>
    <col min="3084" max="3328" width="9.109375" style="649"/>
    <col min="3329" max="3329" width="12" style="649" customWidth="1"/>
    <col min="3330" max="3330" width="116" style="649" customWidth="1"/>
    <col min="3331" max="3331" width="6.109375" style="649" customWidth="1"/>
    <col min="3332" max="3332" width="10.5546875" style="649" customWidth="1"/>
    <col min="3333" max="3333" width="12.33203125" style="649" customWidth="1"/>
    <col min="3334" max="3334" width="13.109375" style="649" bestFit="1" customWidth="1"/>
    <col min="3335" max="3339" width="0" style="649" hidden="1" customWidth="1"/>
    <col min="3340" max="3584" width="9.109375" style="649"/>
    <col min="3585" max="3585" width="12" style="649" customWidth="1"/>
    <col min="3586" max="3586" width="116" style="649" customWidth="1"/>
    <col min="3587" max="3587" width="6.109375" style="649" customWidth="1"/>
    <col min="3588" max="3588" width="10.5546875" style="649" customWidth="1"/>
    <col min="3589" max="3589" width="12.33203125" style="649" customWidth="1"/>
    <col min="3590" max="3590" width="13.109375" style="649" bestFit="1" customWidth="1"/>
    <col min="3591" max="3595" width="0" style="649" hidden="1" customWidth="1"/>
    <col min="3596" max="3840" width="9.109375" style="649"/>
    <col min="3841" max="3841" width="12" style="649" customWidth="1"/>
    <col min="3842" max="3842" width="116" style="649" customWidth="1"/>
    <col min="3843" max="3843" width="6.109375" style="649" customWidth="1"/>
    <col min="3844" max="3844" width="10.5546875" style="649" customWidth="1"/>
    <col min="3845" max="3845" width="12.33203125" style="649" customWidth="1"/>
    <col min="3846" max="3846" width="13.109375" style="649" bestFit="1" customWidth="1"/>
    <col min="3847" max="3851" width="0" style="649" hidden="1" customWidth="1"/>
    <col min="3852" max="4096" width="9.109375" style="649"/>
    <col min="4097" max="4097" width="12" style="649" customWidth="1"/>
    <col min="4098" max="4098" width="116" style="649" customWidth="1"/>
    <col min="4099" max="4099" width="6.109375" style="649" customWidth="1"/>
    <col min="4100" max="4100" width="10.5546875" style="649" customWidth="1"/>
    <col min="4101" max="4101" width="12.33203125" style="649" customWidth="1"/>
    <col min="4102" max="4102" width="13.109375" style="649" bestFit="1" customWidth="1"/>
    <col min="4103" max="4107" width="0" style="649" hidden="1" customWidth="1"/>
    <col min="4108" max="4352" width="9.109375" style="649"/>
    <col min="4353" max="4353" width="12" style="649" customWidth="1"/>
    <col min="4354" max="4354" width="116" style="649" customWidth="1"/>
    <col min="4355" max="4355" width="6.109375" style="649" customWidth="1"/>
    <col min="4356" max="4356" width="10.5546875" style="649" customWidth="1"/>
    <col min="4357" max="4357" width="12.33203125" style="649" customWidth="1"/>
    <col min="4358" max="4358" width="13.109375" style="649" bestFit="1" customWidth="1"/>
    <col min="4359" max="4363" width="0" style="649" hidden="1" customWidth="1"/>
    <col min="4364" max="4608" width="9.109375" style="649"/>
    <col min="4609" max="4609" width="12" style="649" customWidth="1"/>
    <col min="4610" max="4610" width="116" style="649" customWidth="1"/>
    <col min="4611" max="4611" width="6.109375" style="649" customWidth="1"/>
    <col min="4612" max="4612" width="10.5546875" style="649" customWidth="1"/>
    <col min="4613" max="4613" width="12.33203125" style="649" customWidth="1"/>
    <col min="4614" max="4614" width="13.109375" style="649" bestFit="1" customWidth="1"/>
    <col min="4615" max="4619" width="0" style="649" hidden="1" customWidth="1"/>
    <col min="4620" max="4864" width="9.109375" style="649"/>
    <col min="4865" max="4865" width="12" style="649" customWidth="1"/>
    <col min="4866" max="4866" width="116" style="649" customWidth="1"/>
    <col min="4867" max="4867" width="6.109375" style="649" customWidth="1"/>
    <col min="4868" max="4868" width="10.5546875" style="649" customWidth="1"/>
    <col min="4869" max="4869" width="12.33203125" style="649" customWidth="1"/>
    <col min="4870" max="4870" width="13.109375" style="649" bestFit="1" customWidth="1"/>
    <col min="4871" max="4875" width="0" style="649" hidden="1" customWidth="1"/>
    <col min="4876" max="5120" width="9.109375" style="649"/>
    <col min="5121" max="5121" width="12" style="649" customWidth="1"/>
    <col min="5122" max="5122" width="116" style="649" customWidth="1"/>
    <col min="5123" max="5123" width="6.109375" style="649" customWidth="1"/>
    <col min="5124" max="5124" width="10.5546875" style="649" customWidth="1"/>
    <col min="5125" max="5125" width="12.33203125" style="649" customWidth="1"/>
    <col min="5126" max="5126" width="13.109375" style="649" bestFit="1" customWidth="1"/>
    <col min="5127" max="5131" width="0" style="649" hidden="1" customWidth="1"/>
    <col min="5132" max="5376" width="9.109375" style="649"/>
    <col min="5377" max="5377" width="12" style="649" customWidth="1"/>
    <col min="5378" max="5378" width="116" style="649" customWidth="1"/>
    <col min="5379" max="5379" width="6.109375" style="649" customWidth="1"/>
    <col min="5380" max="5380" width="10.5546875" style="649" customWidth="1"/>
    <col min="5381" max="5381" width="12.33203125" style="649" customWidth="1"/>
    <col min="5382" max="5382" width="13.109375" style="649" bestFit="1" customWidth="1"/>
    <col min="5383" max="5387" width="0" style="649" hidden="1" customWidth="1"/>
    <col min="5388" max="5632" width="9.109375" style="649"/>
    <col min="5633" max="5633" width="12" style="649" customWidth="1"/>
    <col min="5634" max="5634" width="116" style="649" customWidth="1"/>
    <col min="5635" max="5635" width="6.109375" style="649" customWidth="1"/>
    <col min="5636" max="5636" width="10.5546875" style="649" customWidth="1"/>
    <col min="5637" max="5637" width="12.33203125" style="649" customWidth="1"/>
    <col min="5638" max="5638" width="13.109375" style="649" bestFit="1" customWidth="1"/>
    <col min="5639" max="5643" width="0" style="649" hidden="1" customWidth="1"/>
    <col min="5644" max="5888" width="9.109375" style="649"/>
    <col min="5889" max="5889" width="12" style="649" customWidth="1"/>
    <col min="5890" max="5890" width="116" style="649" customWidth="1"/>
    <col min="5891" max="5891" width="6.109375" style="649" customWidth="1"/>
    <col min="5892" max="5892" width="10.5546875" style="649" customWidth="1"/>
    <col min="5893" max="5893" width="12.33203125" style="649" customWidth="1"/>
    <col min="5894" max="5894" width="13.109375" style="649" bestFit="1" customWidth="1"/>
    <col min="5895" max="5899" width="0" style="649" hidden="1" customWidth="1"/>
    <col min="5900" max="6144" width="9.109375" style="649"/>
    <col min="6145" max="6145" width="12" style="649" customWidth="1"/>
    <col min="6146" max="6146" width="116" style="649" customWidth="1"/>
    <col min="6147" max="6147" width="6.109375" style="649" customWidth="1"/>
    <col min="6148" max="6148" width="10.5546875" style="649" customWidth="1"/>
    <col min="6149" max="6149" width="12.33203125" style="649" customWidth="1"/>
    <col min="6150" max="6150" width="13.109375" style="649" bestFit="1" customWidth="1"/>
    <col min="6151" max="6155" width="0" style="649" hidden="1" customWidth="1"/>
    <col min="6156" max="6400" width="9.109375" style="649"/>
    <col min="6401" max="6401" width="12" style="649" customWidth="1"/>
    <col min="6402" max="6402" width="116" style="649" customWidth="1"/>
    <col min="6403" max="6403" width="6.109375" style="649" customWidth="1"/>
    <col min="6404" max="6404" width="10.5546875" style="649" customWidth="1"/>
    <col min="6405" max="6405" width="12.33203125" style="649" customWidth="1"/>
    <col min="6406" max="6406" width="13.109375" style="649" bestFit="1" customWidth="1"/>
    <col min="6407" max="6411" width="0" style="649" hidden="1" customWidth="1"/>
    <col min="6412" max="6656" width="9.109375" style="649"/>
    <col min="6657" max="6657" width="12" style="649" customWidth="1"/>
    <col min="6658" max="6658" width="116" style="649" customWidth="1"/>
    <col min="6659" max="6659" width="6.109375" style="649" customWidth="1"/>
    <col min="6660" max="6660" width="10.5546875" style="649" customWidth="1"/>
    <col min="6661" max="6661" width="12.33203125" style="649" customWidth="1"/>
    <col min="6662" max="6662" width="13.109375" style="649" bestFit="1" customWidth="1"/>
    <col min="6663" max="6667" width="0" style="649" hidden="1" customWidth="1"/>
    <col min="6668" max="6912" width="9.109375" style="649"/>
    <col min="6913" max="6913" width="12" style="649" customWidth="1"/>
    <col min="6914" max="6914" width="116" style="649" customWidth="1"/>
    <col min="6915" max="6915" width="6.109375" style="649" customWidth="1"/>
    <col min="6916" max="6916" width="10.5546875" style="649" customWidth="1"/>
    <col min="6917" max="6917" width="12.33203125" style="649" customWidth="1"/>
    <col min="6918" max="6918" width="13.109375" style="649" bestFit="1" customWidth="1"/>
    <col min="6919" max="6923" width="0" style="649" hidden="1" customWidth="1"/>
    <col min="6924" max="7168" width="9.109375" style="649"/>
    <col min="7169" max="7169" width="12" style="649" customWidth="1"/>
    <col min="7170" max="7170" width="116" style="649" customWidth="1"/>
    <col min="7171" max="7171" width="6.109375" style="649" customWidth="1"/>
    <col min="7172" max="7172" width="10.5546875" style="649" customWidth="1"/>
    <col min="7173" max="7173" width="12.33203125" style="649" customWidth="1"/>
    <col min="7174" max="7174" width="13.109375" style="649" bestFit="1" customWidth="1"/>
    <col min="7175" max="7179" width="0" style="649" hidden="1" customWidth="1"/>
    <col min="7180" max="7424" width="9.109375" style="649"/>
    <col min="7425" max="7425" width="12" style="649" customWidth="1"/>
    <col min="7426" max="7426" width="116" style="649" customWidth="1"/>
    <col min="7427" max="7427" width="6.109375" style="649" customWidth="1"/>
    <col min="7428" max="7428" width="10.5546875" style="649" customWidth="1"/>
    <col min="7429" max="7429" width="12.33203125" style="649" customWidth="1"/>
    <col min="7430" max="7430" width="13.109375" style="649" bestFit="1" customWidth="1"/>
    <col min="7431" max="7435" width="0" style="649" hidden="1" customWidth="1"/>
    <col min="7436" max="7680" width="9.109375" style="649"/>
    <col min="7681" max="7681" width="12" style="649" customWidth="1"/>
    <col min="7682" max="7682" width="116" style="649" customWidth="1"/>
    <col min="7683" max="7683" width="6.109375" style="649" customWidth="1"/>
    <col min="7684" max="7684" width="10.5546875" style="649" customWidth="1"/>
    <col min="7685" max="7685" width="12.33203125" style="649" customWidth="1"/>
    <col min="7686" max="7686" width="13.109375" style="649" bestFit="1" customWidth="1"/>
    <col min="7687" max="7691" width="0" style="649" hidden="1" customWidth="1"/>
    <col min="7692" max="7936" width="9.109375" style="649"/>
    <col min="7937" max="7937" width="12" style="649" customWidth="1"/>
    <col min="7938" max="7938" width="116" style="649" customWidth="1"/>
    <col min="7939" max="7939" width="6.109375" style="649" customWidth="1"/>
    <col min="7940" max="7940" width="10.5546875" style="649" customWidth="1"/>
    <col min="7941" max="7941" width="12.33203125" style="649" customWidth="1"/>
    <col min="7942" max="7942" width="13.109375" style="649" bestFit="1" customWidth="1"/>
    <col min="7943" max="7947" width="0" style="649" hidden="1" customWidth="1"/>
    <col min="7948" max="8192" width="9.109375" style="649"/>
    <col min="8193" max="8193" width="12" style="649" customWidth="1"/>
    <col min="8194" max="8194" width="116" style="649" customWidth="1"/>
    <col min="8195" max="8195" width="6.109375" style="649" customWidth="1"/>
    <col min="8196" max="8196" width="10.5546875" style="649" customWidth="1"/>
    <col min="8197" max="8197" width="12.33203125" style="649" customWidth="1"/>
    <col min="8198" max="8198" width="13.109375" style="649" bestFit="1" customWidth="1"/>
    <col min="8199" max="8203" width="0" style="649" hidden="1" customWidth="1"/>
    <col min="8204" max="8448" width="9.109375" style="649"/>
    <col min="8449" max="8449" width="12" style="649" customWidth="1"/>
    <col min="8450" max="8450" width="116" style="649" customWidth="1"/>
    <col min="8451" max="8451" width="6.109375" style="649" customWidth="1"/>
    <col min="8452" max="8452" width="10.5546875" style="649" customWidth="1"/>
    <col min="8453" max="8453" width="12.33203125" style="649" customWidth="1"/>
    <col min="8454" max="8454" width="13.109375" style="649" bestFit="1" customWidth="1"/>
    <col min="8455" max="8459" width="0" style="649" hidden="1" customWidth="1"/>
    <col min="8460" max="8704" width="9.109375" style="649"/>
    <col min="8705" max="8705" width="12" style="649" customWidth="1"/>
    <col min="8706" max="8706" width="116" style="649" customWidth="1"/>
    <col min="8707" max="8707" width="6.109375" style="649" customWidth="1"/>
    <col min="8708" max="8708" width="10.5546875" style="649" customWidth="1"/>
    <col min="8709" max="8709" width="12.33203125" style="649" customWidth="1"/>
    <col min="8710" max="8710" width="13.109375" style="649" bestFit="1" customWidth="1"/>
    <col min="8711" max="8715" width="0" style="649" hidden="1" customWidth="1"/>
    <col min="8716" max="8960" width="9.109375" style="649"/>
    <col min="8961" max="8961" width="12" style="649" customWidth="1"/>
    <col min="8962" max="8962" width="116" style="649" customWidth="1"/>
    <col min="8963" max="8963" width="6.109375" style="649" customWidth="1"/>
    <col min="8964" max="8964" width="10.5546875" style="649" customWidth="1"/>
    <col min="8965" max="8965" width="12.33203125" style="649" customWidth="1"/>
    <col min="8966" max="8966" width="13.109375" style="649" bestFit="1" customWidth="1"/>
    <col min="8967" max="8971" width="0" style="649" hidden="1" customWidth="1"/>
    <col min="8972" max="9216" width="9.109375" style="649"/>
    <col min="9217" max="9217" width="12" style="649" customWidth="1"/>
    <col min="9218" max="9218" width="116" style="649" customWidth="1"/>
    <col min="9219" max="9219" width="6.109375" style="649" customWidth="1"/>
    <col min="9220" max="9220" width="10.5546875" style="649" customWidth="1"/>
    <col min="9221" max="9221" width="12.33203125" style="649" customWidth="1"/>
    <col min="9222" max="9222" width="13.109375" style="649" bestFit="1" customWidth="1"/>
    <col min="9223" max="9227" width="0" style="649" hidden="1" customWidth="1"/>
    <col min="9228" max="9472" width="9.109375" style="649"/>
    <col min="9473" max="9473" width="12" style="649" customWidth="1"/>
    <col min="9474" max="9474" width="116" style="649" customWidth="1"/>
    <col min="9475" max="9475" width="6.109375" style="649" customWidth="1"/>
    <col min="9476" max="9476" width="10.5546875" style="649" customWidth="1"/>
    <col min="9477" max="9477" width="12.33203125" style="649" customWidth="1"/>
    <col min="9478" max="9478" width="13.109375" style="649" bestFit="1" customWidth="1"/>
    <col min="9479" max="9483" width="0" style="649" hidden="1" customWidth="1"/>
    <col min="9484" max="9728" width="9.109375" style="649"/>
    <col min="9729" max="9729" width="12" style="649" customWidth="1"/>
    <col min="9730" max="9730" width="116" style="649" customWidth="1"/>
    <col min="9731" max="9731" width="6.109375" style="649" customWidth="1"/>
    <col min="9732" max="9732" width="10.5546875" style="649" customWidth="1"/>
    <col min="9733" max="9733" width="12.33203125" style="649" customWidth="1"/>
    <col min="9734" max="9734" width="13.109375" style="649" bestFit="1" customWidth="1"/>
    <col min="9735" max="9739" width="0" style="649" hidden="1" customWidth="1"/>
    <col min="9740" max="9984" width="9.109375" style="649"/>
    <col min="9985" max="9985" width="12" style="649" customWidth="1"/>
    <col min="9986" max="9986" width="116" style="649" customWidth="1"/>
    <col min="9987" max="9987" width="6.109375" style="649" customWidth="1"/>
    <col min="9988" max="9988" width="10.5546875" style="649" customWidth="1"/>
    <col min="9989" max="9989" width="12.33203125" style="649" customWidth="1"/>
    <col min="9990" max="9990" width="13.109375" style="649" bestFit="1" customWidth="1"/>
    <col min="9991" max="9995" width="0" style="649" hidden="1" customWidth="1"/>
    <col min="9996" max="10240" width="9.109375" style="649"/>
    <col min="10241" max="10241" width="12" style="649" customWidth="1"/>
    <col min="10242" max="10242" width="116" style="649" customWidth="1"/>
    <col min="10243" max="10243" width="6.109375" style="649" customWidth="1"/>
    <col min="10244" max="10244" width="10.5546875" style="649" customWidth="1"/>
    <col min="10245" max="10245" width="12.33203125" style="649" customWidth="1"/>
    <col min="10246" max="10246" width="13.109375" style="649" bestFit="1" customWidth="1"/>
    <col min="10247" max="10251" width="0" style="649" hidden="1" customWidth="1"/>
    <col min="10252" max="10496" width="9.109375" style="649"/>
    <col min="10497" max="10497" width="12" style="649" customWidth="1"/>
    <col min="10498" max="10498" width="116" style="649" customWidth="1"/>
    <col min="10499" max="10499" width="6.109375" style="649" customWidth="1"/>
    <col min="10500" max="10500" width="10.5546875" style="649" customWidth="1"/>
    <col min="10501" max="10501" width="12.33203125" style="649" customWidth="1"/>
    <col min="10502" max="10502" width="13.109375" style="649" bestFit="1" customWidth="1"/>
    <col min="10503" max="10507" width="0" style="649" hidden="1" customWidth="1"/>
    <col min="10508" max="10752" width="9.109375" style="649"/>
    <col min="10753" max="10753" width="12" style="649" customWidth="1"/>
    <col min="10754" max="10754" width="116" style="649" customWidth="1"/>
    <col min="10755" max="10755" width="6.109375" style="649" customWidth="1"/>
    <col min="10756" max="10756" width="10.5546875" style="649" customWidth="1"/>
    <col min="10757" max="10757" width="12.33203125" style="649" customWidth="1"/>
    <col min="10758" max="10758" width="13.109375" style="649" bestFit="1" customWidth="1"/>
    <col min="10759" max="10763" width="0" style="649" hidden="1" customWidth="1"/>
    <col min="10764" max="11008" width="9.109375" style="649"/>
    <col min="11009" max="11009" width="12" style="649" customWidth="1"/>
    <col min="11010" max="11010" width="116" style="649" customWidth="1"/>
    <col min="11011" max="11011" width="6.109375" style="649" customWidth="1"/>
    <col min="11012" max="11012" width="10.5546875" style="649" customWidth="1"/>
    <col min="11013" max="11013" width="12.33203125" style="649" customWidth="1"/>
    <col min="11014" max="11014" width="13.109375" style="649" bestFit="1" customWidth="1"/>
    <col min="11015" max="11019" width="0" style="649" hidden="1" customWidth="1"/>
    <col min="11020" max="11264" width="9.109375" style="649"/>
    <col min="11265" max="11265" width="12" style="649" customWidth="1"/>
    <col min="11266" max="11266" width="116" style="649" customWidth="1"/>
    <col min="11267" max="11267" width="6.109375" style="649" customWidth="1"/>
    <col min="11268" max="11268" width="10.5546875" style="649" customWidth="1"/>
    <col min="11269" max="11269" width="12.33203125" style="649" customWidth="1"/>
    <col min="11270" max="11270" width="13.109375" style="649" bestFit="1" customWidth="1"/>
    <col min="11271" max="11275" width="0" style="649" hidden="1" customWidth="1"/>
    <col min="11276" max="11520" width="9.109375" style="649"/>
    <col min="11521" max="11521" width="12" style="649" customWidth="1"/>
    <col min="11522" max="11522" width="116" style="649" customWidth="1"/>
    <col min="11523" max="11523" width="6.109375" style="649" customWidth="1"/>
    <col min="11524" max="11524" width="10.5546875" style="649" customWidth="1"/>
    <col min="11525" max="11525" width="12.33203125" style="649" customWidth="1"/>
    <col min="11526" max="11526" width="13.109375" style="649" bestFit="1" customWidth="1"/>
    <col min="11527" max="11531" width="0" style="649" hidden="1" customWidth="1"/>
    <col min="11532" max="11776" width="9.109375" style="649"/>
    <col min="11777" max="11777" width="12" style="649" customWidth="1"/>
    <col min="11778" max="11778" width="116" style="649" customWidth="1"/>
    <col min="11779" max="11779" width="6.109375" style="649" customWidth="1"/>
    <col min="11780" max="11780" width="10.5546875" style="649" customWidth="1"/>
    <col min="11781" max="11781" width="12.33203125" style="649" customWidth="1"/>
    <col min="11782" max="11782" width="13.109375" style="649" bestFit="1" customWidth="1"/>
    <col min="11783" max="11787" width="0" style="649" hidden="1" customWidth="1"/>
    <col min="11788" max="12032" width="9.109375" style="649"/>
    <col min="12033" max="12033" width="12" style="649" customWidth="1"/>
    <col min="12034" max="12034" width="116" style="649" customWidth="1"/>
    <col min="12035" max="12035" width="6.109375" style="649" customWidth="1"/>
    <col min="12036" max="12036" width="10.5546875" style="649" customWidth="1"/>
    <col min="12037" max="12037" width="12.33203125" style="649" customWidth="1"/>
    <col min="12038" max="12038" width="13.109375" style="649" bestFit="1" customWidth="1"/>
    <col min="12039" max="12043" width="0" style="649" hidden="1" customWidth="1"/>
    <col min="12044" max="12288" width="9.109375" style="649"/>
    <col min="12289" max="12289" width="12" style="649" customWidth="1"/>
    <col min="12290" max="12290" width="116" style="649" customWidth="1"/>
    <col min="12291" max="12291" width="6.109375" style="649" customWidth="1"/>
    <col min="12292" max="12292" width="10.5546875" style="649" customWidth="1"/>
    <col min="12293" max="12293" width="12.33203125" style="649" customWidth="1"/>
    <col min="12294" max="12294" width="13.109375" style="649" bestFit="1" customWidth="1"/>
    <col min="12295" max="12299" width="0" style="649" hidden="1" customWidth="1"/>
    <col min="12300" max="12544" width="9.109375" style="649"/>
    <col min="12545" max="12545" width="12" style="649" customWidth="1"/>
    <col min="12546" max="12546" width="116" style="649" customWidth="1"/>
    <col min="12547" max="12547" width="6.109375" style="649" customWidth="1"/>
    <col min="12548" max="12548" width="10.5546875" style="649" customWidth="1"/>
    <col min="12549" max="12549" width="12.33203125" style="649" customWidth="1"/>
    <col min="12550" max="12550" width="13.109375" style="649" bestFit="1" customWidth="1"/>
    <col min="12551" max="12555" width="0" style="649" hidden="1" customWidth="1"/>
    <col min="12556" max="12800" width="9.109375" style="649"/>
    <col min="12801" max="12801" width="12" style="649" customWidth="1"/>
    <col min="12802" max="12802" width="116" style="649" customWidth="1"/>
    <col min="12803" max="12803" width="6.109375" style="649" customWidth="1"/>
    <col min="12804" max="12804" width="10.5546875" style="649" customWidth="1"/>
    <col min="12805" max="12805" width="12.33203125" style="649" customWidth="1"/>
    <col min="12806" max="12806" width="13.109375" style="649" bestFit="1" customWidth="1"/>
    <col min="12807" max="12811" width="0" style="649" hidden="1" customWidth="1"/>
    <col min="12812" max="13056" width="9.109375" style="649"/>
    <col min="13057" max="13057" width="12" style="649" customWidth="1"/>
    <col min="13058" max="13058" width="116" style="649" customWidth="1"/>
    <col min="13059" max="13059" width="6.109375" style="649" customWidth="1"/>
    <col min="13060" max="13060" width="10.5546875" style="649" customWidth="1"/>
    <col min="13061" max="13061" width="12.33203125" style="649" customWidth="1"/>
    <col min="13062" max="13062" width="13.109375" style="649" bestFit="1" customWidth="1"/>
    <col min="13063" max="13067" width="0" style="649" hidden="1" customWidth="1"/>
    <col min="13068" max="13312" width="9.109375" style="649"/>
    <col min="13313" max="13313" width="12" style="649" customWidth="1"/>
    <col min="13314" max="13314" width="116" style="649" customWidth="1"/>
    <col min="13315" max="13315" width="6.109375" style="649" customWidth="1"/>
    <col min="13316" max="13316" width="10.5546875" style="649" customWidth="1"/>
    <col min="13317" max="13317" width="12.33203125" style="649" customWidth="1"/>
    <col min="13318" max="13318" width="13.109375" style="649" bestFit="1" customWidth="1"/>
    <col min="13319" max="13323" width="0" style="649" hidden="1" customWidth="1"/>
    <col min="13324" max="13568" width="9.109375" style="649"/>
    <col min="13569" max="13569" width="12" style="649" customWidth="1"/>
    <col min="13570" max="13570" width="116" style="649" customWidth="1"/>
    <col min="13571" max="13571" width="6.109375" style="649" customWidth="1"/>
    <col min="13572" max="13572" width="10.5546875" style="649" customWidth="1"/>
    <col min="13573" max="13573" width="12.33203125" style="649" customWidth="1"/>
    <col min="13574" max="13574" width="13.109375" style="649" bestFit="1" customWidth="1"/>
    <col min="13575" max="13579" width="0" style="649" hidden="1" customWidth="1"/>
    <col min="13580" max="13824" width="9.109375" style="649"/>
    <col min="13825" max="13825" width="12" style="649" customWidth="1"/>
    <col min="13826" max="13826" width="116" style="649" customWidth="1"/>
    <col min="13827" max="13827" width="6.109375" style="649" customWidth="1"/>
    <col min="13828" max="13828" width="10.5546875" style="649" customWidth="1"/>
    <col min="13829" max="13829" width="12.33203125" style="649" customWidth="1"/>
    <col min="13830" max="13830" width="13.109375" style="649" bestFit="1" customWidth="1"/>
    <col min="13831" max="13835" width="0" style="649" hidden="1" customWidth="1"/>
    <col min="13836" max="14080" width="9.109375" style="649"/>
    <col min="14081" max="14081" width="12" style="649" customWidth="1"/>
    <col min="14082" max="14082" width="116" style="649" customWidth="1"/>
    <col min="14083" max="14083" width="6.109375" style="649" customWidth="1"/>
    <col min="14084" max="14084" width="10.5546875" style="649" customWidth="1"/>
    <col min="14085" max="14085" width="12.33203125" style="649" customWidth="1"/>
    <col min="14086" max="14086" width="13.109375" style="649" bestFit="1" customWidth="1"/>
    <col min="14087" max="14091" width="0" style="649" hidden="1" customWidth="1"/>
    <col min="14092" max="14336" width="9.109375" style="649"/>
    <col min="14337" max="14337" width="12" style="649" customWidth="1"/>
    <col min="14338" max="14338" width="116" style="649" customWidth="1"/>
    <col min="14339" max="14339" width="6.109375" style="649" customWidth="1"/>
    <col min="14340" max="14340" width="10.5546875" style="649" customWidth="1"/>
    <col min="14341" max="14341" width="12.33203125" style="649" customWidth="1"/>
    <col min="14342" max="14342" width="13.109375" style="649" bestFit="1" customWidth="1"/>
    <col min="14343" max="14347" width="0" style="649" hidden="1" customWidth="1"/>
    <col min="14348" max="14592" width="9.109375" style="649"/>
    <col min="14593" max="14593" width="12" style="649" customWidth="1"/>
    <col min="14594" max="14594" width="116" style="649" customWidth="1"/>
    <col min="14595" max="14595" width="6.109375" style="649" customWidth="1"/>
    <col min="14596" max="14596" width="10.5546875" style="649" customWidth="1"/>
    <col min="14597" max="14597" width="12.33203125" style="649" customWidth="1"/>
    <col min="14598" max="14598" width="13.109375" style="649" bestFit="1" customWidth="1"/>
    <col min="14599" max="14603" width="0" style="649" hidden="1" customWidth="1"/>
    <col min="14604" max="14848" width="9.109375" style="649"/>
    <col min="14849" max="14849" width="12" style="649" customWidth="1"/>
    <col min="14850" max="14850" width="116" style="649" customWidth="1"/>
    <col min="14851" max="14851" width="6.109375" style="649" customWidth="1"/>
    <col min="14852" max="14852" width="10.5546875" style="649" customWidth="1"/>
    <col min="14853" max="14853" width="12.33203125" style="649" customWidth="1"/>
    <col min="14854" max="14854" width="13.109375" style="649" bestFit="1" customWidth="1"/>
    <col min="14855" max="14859" width="0" style="649" hidden="1" customWidth="1"/>
    <col min="14860" max="15104" width="9.109375" style="649"/>
    <col min="15105" max="15105" width="12" style="649" customWidth="1"/>
    <col min="15106" max="15106" width="116" style="649" customWidth="1"/>
    <col min="15107" max="15107" width="6.109375" style="649" customWidth="1"/>
    <col min="15108" max="15108" width="10.5546875" style="649" customWidth="1"/>
    <col min="15109" max="15109" width="12.33203125" style="649" customWidth="1"/>
    <col min="15110" max="15110" width="13.109375" style="649" bestFit="1" customWidth="1"/>
    <col min="15111" max="15115" width="0" style="649" hidden="1" customWidth="1"/>
    <col min="15116" max="15360" width="9.109375" style="649"/>
    <col min="15361" max="15361" width="12" style="649" customWidth="1"/>
    <col min="15362" max="15362" width="116" style="649" customWidth="1"/>
    <col min="15363" max="15363" width="6.109375" style="649" customWidth="1"/>
    <col min="15364" max="15364" width="10.5546875" style="649" customWidth="1"/>
    <col min="15365" max="15365" width="12.33203125" style="649" customWidth="1"/>
    <col min="15366" max="15366" width="13.109375" style="649" bestFit="1" customWidth="1"/>
    <col min="15367" max="15371" width="0" style="649" hidden="1" customWidth="1"/>
    <col min="15372" max="15616" width="9.109375" style="649"/>
    <col min="15617" max="15617" width="12" style="649" customWidth="1"/>
    <col min="15618" max="15618" width="116" style="649" customWidth="1"/>
    <col min="15619" max="15619" width="6.109375" style="649" customWidth="1"/>
    <col min="15620" max="15620" width="10.5546875" style="649" customWidth="1"/>
    <col min="15621" max="15621" width="12.33203125" style="649" customWidth="1"/>
    <col min="15622" max="15622" width="13.109375" style="649" bestFit="1" customWidth="1"/>
    <col min="15623" max="15627" width="0" style="649" hidden="1" customWidth="1"/>
    <col min="15628" max="15872" width="9.109375" style="649"/>
    <col min="15873" max="15873" width="12" style="649" customWidth="1"/>
    <col min="15874" max="15874" width="116" style="649" customWidth="1"/>
    <col min="15875" max="15875" width="6.109375" style="649" customWidth="1"/>
    <col min="15876" max="15876" width="10.5546875" style="649" customWidth="1"/>
    <col min="15877" max="15877" width="12.33203125" style="649" customWidth="1"/>
    <col min="15878" max="15878" width="13.109375" style="649" bestFit="1" customWidth="1"/>
    <col min="15879" max="15883" width="0" style="649" hidden="1" customWidth="1"/>
    <col min="15884" max="16128" width="9.109375" style="649"/>
    <col min="16129" max="16129" width="12" style="649" customWidth="1"/>
    <col min="16130" max="16130" width="116" style="649" customWidth="1"/>
    <col min="16131" max="16131" width="6.109375" style="649" customWidth="1"/>
    <col min="16132" max="16132" width="10.5546875" style="649" customWidth="1"/>
    <col min="16133" max="16133" width="12.33203125" style="649" customWidth="1"/>
    <col min="16134" max="16134" width="13.109375" style="649" bestFit="1" customWidth="1"/>
    <col min="16135" max="16139" width="0" style="649" hidden="1" customWidth="1"/>
    <col min="16140" max="16384" width="9.109375" style="649"/>
  </cols>
  <sheetData>
    <row r="1" spans="1:11" s="263" customFormat="1" ht="19.2" customHeight="1">
      <c r="A1" s="767" t="s">
        <v>1362</v>
      </c>
      <c r="B1" s="767"/>
      <c r="C1" s="767"/>
      <c r="D1" s="767"/>
      <c r="E1" s="767"/>
      <c r="F1" s="767"/>
    </row>
    <row r="2" spans="1:11" s="263" customFormat="1" ht="19.2" customHeight="1">
      <c r="A2" s="767" t="s">
        <v>1363</v>
      </c>
      <c r="B2" s="767"/>
      <c r="C2" s="767"/>
      <c r="D2" s="767"/>
      <c r="E2" s="767"/>
      <c r="F2" s="767"/>
    </row>
    <row r="3" spans="1:11" s="263" customFormat="1" ht="39.6">
      <c r="A3" s="441" t="s">
        <v>16</v>
      </c>
      <c r="B3" s="257" t="s">
        <v>6</v>
      </c>
      <c r="C3" s="257" t="s">
        <v>1</v>
      </c>
      <c r="D3" s="258" t="s">
        <v>19</v>
      </c>
      <c r="E3" s="257" t="s">
        <v>842</v>
      </c>
      <c r="F3" s="442" t="s">
        <v>7</v>
      </c>
      <c r="G3" s="261" t="s">
        <v>21</v>
      </c>
      <c r="H3" s="260" t="s">
        <v>8</v>
      </c>
      <c r="I3" s="260" t="s">
        <v>23</v>
      </c>
      <c r="J3" s="261" t="s">
        <v>24</v>
      </c>
      <c r="K3" s="262" t="s">
        <v>25</v>
      </c>
    </row>
    <row r="4" spans="1:11" s="263" customFormat="1">
      <c r="A4" s="443"/>
      <c r="B4" s="444"/>
      <c r="C4" s="445"/>
      <c r="D4" s="446"/>
      <c r="E4" s="444"/>
      <c r="F4" s="447"/>
      <c r="H4" s="264"/>
      <c r="I4" s="264"/>
      <c r="J4" s="264"/>
      <c r="K4" s="268"/>
    </row>
    <row r="5" spans="1:11" s="538" customFormat="1">
      <c r="A5" s="533"/>
      <c r="B5" s="534" t="s">
        <v>1364</v>
      </c>
      <c r="C5" s="535"/>
      <c r="D5" s="536"/>
      <c r="E5" s="534"/>
      <c r="F5" s="537">
        <f>F192+F330+F334+F339+F344+F350+F355+F360+F365+F372+F376+F382+F385+F393+F396+F426+F431+F440+F446+F451+F434+F379</f>
        <v>0</v>
      </c>
      <c r="H5" s="534"/>
      <c r="I5" s="539"/>
      <c r="K5" s="538" t="s">
        <v>26</v>
      </c>
    </row>
    <row r="6" spans="1:11" s="541" customFormat="1">
      <c r="A6" s="540" t="s">
        <v>27</v>
      </c>
      <c r="B6" s="768" t="s">
        <v>1365</v>
      </c>
      <c r="C6" s="769"/>
      <c r="D6" s="769"/>
      <c r="E6" s="769"/>
      <c r="F6" s="770"/>
      <c r="H6" s="542"/>
    </row>
    <row r="7" spans="1:11" s="541" customFormat="1">
      <c r="A7" s="543" t="s">
        <v>1366</v>
      </c>
      <c r="B7" s="544" t="s">
        <v>1367</v>
      </c>
      <c r="C7" s="545" t="s">
        <v>0</v>
      </c>
      <c r="D7" s="545" t="s">
        <v>27</v>
      </c>
      <c r="E7" s="546"/>
      <c r="F7" s="547">
        <f>E7*D7</f>
        <v>0</v>
      </c>
      <c r="G7" s="542"/>
      <c r="H7" s="542"/>
    </row>
    <row r="8" spans="1:11" s="541" customFormat="1">
      <c r="A8" s="548"/>
      <c r="B8" s="549" t="s">
        <v>1368</v>
      </c>
      <c r="C8" s="550"/>
      <c r="D8" s="550"/>
      <c r="E8" s="551"/>
      <c r="F8" s="552"/>
      <c r="G8" s="542"/>
      <c r="H8" s="542"/>
    </row>
    <row r="9" spans="1:11" s="541" customFormat="1">
      <c r="A9" s="548"/>
      <c r="B9" s="553" t="s">
        <v>1369</v>
      </c>
      <c r="C9" s="550"/>
      <c r="D9" s="550"/>
      <c r="E9" s="551"/>
      <c r="F9" s="552"/>
      <c r="G9" s="542"/>
      <c r="H9" s="542"/>
    </row>
    <row r="10" spans="1:11" s="541" customFormat="1">
      <c r="A10" s="548"/>
      <c r="B10" s="553" t="s">
        <v>1370</v>
      </c>
      <c r="C10" s="550"/>
      <c r="D10" s="550"/>
      <c r="E10" s="551"/>
      <c r="F10" s="552"/>
      <c r="G10" s="542"/>
      <c r="H10" s="542"/>
    </row>
    <row r="11" spans="1:11" s="541" customFormat="1">
      <c r="A11" s="548"/>
      <c r="B11" s="553" t="s">
        <v>1371</v>
      </c>
      <c r="C11" s="550"/>
      <c r="D11" s="550"/>
      <c r="E11" s="551"/>
      <c r="F11" s="552"/>
      <c r="G11" s="542"/>
      <c r="H11" s="542"/>
    </row>
    <row r="12" spans="1:11" s="541" customFormat="1">
      <c r="A12" s="548"/>
      <c r="B12" s="553" t="s">
        <v>1372</v>
      </c>
      <c r="C12" s="550"/>
      <c r="D12" s="550"/>
      <c r="E12" s="551"/>
      <c r="F12" s="552"/>
      <c r="G12" s="542"/>
      <c r="H12" s="542"/>
    </row>
    <row r="13" spans="1:11" s="541" customFormat="1">
      <c r="A13" s="548"/>
      <c r="B13" s="553" t="s">
        <v>1373</v>
      </c>
      <c r="C13" s="550"/>
      <c r="D13" s="550"/>
      <c r="E13" s="551"/>
      <c r="F13" s="552"/>
      <c r="G13" s="542"/>
      <c r="H13" s="542"/>
    </row>
    <row r="14" spans="1:11" s="541" customFormat="1">
      <c r="A14" s="548"/>
      <c r="B14" s="553" t="s">
        <v>1374</v>
      </c>
      <c r="C14" s="550"/>
      <c r="D14" s="550"/>
      <c r="E14" s="551"/>
      <c r="F14" s="552"/>
      <c r="G14" s="542"/>
      <c r="H14" s="542"/>
    </row>
    <row r="15" spans="1:11" s="541" customFormat="1">
      <c r="A15" s="548"/>
      <c r="B15" s="553" t="s">
        <v>1375</v>
      </c>
      <c r="C15" s="550"/>
      <c r="D15" s="550"/>
      <c r="E15" s="551"/>
      <c r="F15" s="552"/>
      <c r="G15" s="542"/>
      <c r="H15" s="542"/>
    </row>
    <row r="16" spans="1:11" s="541" customFormat="1">
      <c r="A16" s="548"/>
      <c r="B16" s="553" t="s">
        <v>1376</v>
      </c>
      <c r="C16" s="550"/>
      <c r="D16" s="550"/>
      <c r="E16" s="551"/>
      <c r="F16" s="552"/>
      <c r="G16" s="542"/>
      <c r="H16" s="542"/>
    </row>
    <row r="17" spans="1:8" s="541" customFormat="1">
      <c r="A17" s="548"/>
      <c r="B17" s="553" t="s">
        <v>1377</v>
      </c>
      <c r="C17" s="550"/>
      <c r="D17" s="550"/>
      <c r="E17" s="551"/>
      <c r="F17" s="552"/>
      <c r="G17" s="542"/>
      <c r="H17" s="542"/>
    </row>
    <row r="18" spans="1:8" s="541" customFormat="1">
      <c r="A18" s="548"/>
      <c r="B18" s="553" t="s">
        <v>1378</v>
      </c>
      <c r="C18" s="550"/>
      <c r="D18" s="550"/>
      <c r="E18" s="551"/>
      <c r="F18" s="552"/>
      <c r="G18" s="542"/>
      <c r="H18" s="542"/>
    </row>
    <row r="19" spans="1:8" s="541" customFormat="1">
      <c r="A19" s="548"/>
      <c r="B19" s="553" t="s">
        <v>1379</v>
      </c>
      <c r="C19" s="550"/>
      <c r="D19" s="550"/>
      <c r="E19" s="551"/>
      <c r="F19" s="552"/>
      <c r="G19" s="542"/>
      <c r="H19" s="542"/>
    </row>
    <row r="20" spans="1:8" s="541" customFormat="1">
      <c r="A20" s="548"/>
      <c r="B20" s="553" t="s">
        <v>1380</v>
      </c>
      <c r="C20" s="550"/>
      <c r="D20" s="550"/>
      <c r="E20" s="551"/>
      <c r="F20" s="552"/>
      <c r="G20" s="542"/>
      <c r="H20" s="542"/>
    </row>
    <row r="21" spans="1:8" s="541" customFormat="1">
      <c r="A21" s="548"/>
      <c r="B21" s="553" t="s">
        <v>1381</v>
      </c>
      <c r="C21" s="550"/>
      <c r="D21" s="550"/>
      <c r="E21" s="551"/>
      <c r="F21" s="552"/>
      <c r="G21" s="542"/>
      <c r="H21" s="542"/>
    </row>
    <row r="22" spans="1:8" s="541" customFormat="1">
      <c r="A22" s="548"/>
      <c r="B22" s="553" t="s">
        <v>1382</v>
      </c>
      <c r="C22" s="550"/>
      <c r="D22" s="550"/>
      <c r="E22" s="551"/>
      <c r="F22" s="552"/>
      <c r="G22" s="542"/>
      <c r="H22" s="542"/>
    </row>
    <row r="23" spans="1:8" s="541" customFormat="1">
      <c r="A23" s="548"/>
      <c r="B23" s="553" t="s">
        <v>1383</v>
      </c>
      <c r="C23" s="550"/>
      <c r="D23" s="550"/>
      <c r="E23" s="551"/>
      <c r="F23" s="552"/>
      <c r="G23" s="542"/>
      <c r="H23" s="542"/>
    </row>
    <row r="24" spans="1:8" s="541" customFormat="1" ht="26.4">
      <c r="A24" s="548"/>
      <c r="B24" s="553" t="s">
        <v>1384</v>
      </c>
      <c r="C24" s="550"/>
      <c r="D24" s="550"/>
      <c r="E24" s="551"/>
      <c r="F24" s="552"/>
      <c r="G24" s="542"/>
      <c r="H24" s="542"/>
    </row>
    <row r="25" spans="1:8" s="541" customFormat="1" ht="26.4">
      <c r="A25" s="548"/>
      <c r="B25" s="553" t="s">
        <v>1385</v>
      </c>
      <c r="C25" s="550"/>
      <c r="D25" s="550"/>
      <c r="E25" s="551"/>
      <c r="F25" s="552"/>
      <c r="G25" s="542"/>
      <c r="H25" s="542"/>
    </row>
    <row r="26" spans="1:8" s="541" customFormat="1">
      <c r="A26" s="548"/>
      <c r="B26" s="553" t="s">
        <v>1386</v>
      </c>
      <c r="C26" s="550"/>
      <c r="D26" s="550"/>
      <c r="E26" s="551"/>
      <c r="F26" s="552"/>
      <c r="G26" s="542"/>
      <c r="H26" s="542"/>
    </row>
    <row r="27" spans="1:8" s="541" customFormat="1">
      <c r="A27" s="548"/>
      <c r="B27" s="554" t="s">
        <v>1387</v>
      </c>
      <c r="C27" s="550"/>
      <c r="D27" s="550"/>
      <c r="E27" s="551"/>
      <c r="F27" s="552"/>
      <c r="G27" s="542"/>
      <c r="H27" s="542"/>
    </row>
    <row r="28" spans="1:8" s="541" customFormat="1">
      <c r="A28" s="548"/>
      <c r="B28" s="553" t="s">
        <v>1388</v>
      </c>
      <c r="C28" s="550"/>
      <c r="D28" s="550"/>
      <c r="E28" s="551"/>
      <c r="F28" s="552"/>
      <c r="G28" s="542"/>
      <c r="H28" s="542"/>
    </row>
    <row r="29" spans="1:8" s="541" customFormat="1">
      <c r="A29" s="548"/>
      <c r="B29" s="553" t="s">
        <v>1389</v>
      </c>
      <c r="C29" s="550"/>
      <c r="D29" s="550"/>
      <c r="E29" s="551"/>
      <c r="F29" s="552"/>
      <c r="G29" s="542"/>
      <c r="H29" s="542"/>
    </row>
    <row r="30" spans="1:8" s="541" customFormat="1" ht="39.6">
      <c r="A30" s="548"/>
      <c r="B30" s="553" t="s">
        <v>1390</v>
      </c>
      <c r="C30" s="550"/>
      <c r="D30" s="550"/>
      <c r="E30" s="551"/>
      <c r="F30" s="552"/>
      <c r="G30" s="542"/>
      <c r="H30" s="542"/>
    </row>
    <row r="31" spans="1:8" s="541" customFormat="1">
      <c r="A31" s="548"/>
      <c r="B31" s="553" t="s">
        <v>1391</v>
      </c>
      <c r="C31" s="550"/>
      <c r="D31" s="550"/>
      <c r="E31" s="551"/>
      <c r="F31" s="552"/>
      <c r="G31" s="542"/>
      <c r="H31" s="542"/>
    </row>
    <row r="32" spans="1:8" s="541" customFormat="1">
      <c r="A32" s="548"/>
      <c r="B32" s="553" t="s">
        <v>1392</v>
      </c>
      <c r="C32" s="550"/>
      <c r="D32" s="550"/>
      <c r="E32" s="551"/>
      <c r="F32" s="552"/>
      <c r="G32" s="542"/>
      <c r="H32" s="542"/>
    </row>
    <row r="33" spans="1:8" s="541" customFormat="1">
      <c r="A33" s="548"/>
      <c r="B33" s="553" t="s">
        <v>1393</v>
      </c>
      <c r="C33" s="550"/>
      <c r="D33" s="550"/>
      <c r="E33" s="551"/>
      <c r="F33" s="552"/>
      <c r="G33" s="542"/>
      <c r="H33" s="542"/>
    </row>
    <row r="34" spans="1:8" s="541" customFormat="1">
      <c r="A34" s="548"/>
      <c r="B34" s="553" t="s">
        <v>1394</v>
      </c>
      <c r="C34" s="550"/>
      <c r="D34" s="550"/>
      <c r="E34" s="551"/>
      <c r="F34" s="552"/>
      <c r="G34" s="542"/>
      <c r="H34" s="542"/>
    </row>
    <row r="35" spans="1:8" s="541" customFormat="1">
      <c r="A35" s="548"/>
      <c r="B35" s="553" t="s">
        <v>1395</v>
      </c>
      <c r="C35" s="550"/>
      <c r="D35" s="550"/>
      <c r="E35" s="551"/>
      <c r="F35" s="552"/>
      <c r="G35" s="542"/>
      <c r="H35" s="542"/>
    </row>
    <row r="36" spans="1:8" s="541" customFormat="1">
      <c r="A36" s="548"/>
      <c r="B36" s="553" t="s">
        <v>1396</v>
      </c>
      <c r="C36" s="550"/>
      <c r="D36" s="550"/>
      <c r="E36" s="551"/>
      <c r="F36" s="552"/>
      <c r="G36" s="542"/>
      <c r="H36" s="542"/>
    </row>
    <row r="37" spans="1:8" s="541" customFormat="1">
      <c r="A37" s="548"/>
      <c r="B37" s="553" t="s">
        <v>1397</v>
      </c>
      <c r="C37" s="550"/>
      <c r="D37" s="550"/>
      <c r="E37" s="551"/>
      <c r="F37" s="552"/>
      <c r="G37" s="542"/>
      <c r="H37" s="542"/>
    </row>
    <row r="38" spans="1:8" s="541" customFormat="1">
      <c r="A38" s="548"/>
      <c r="B38" s="553" t="s">
        <v>1398</v>
      </c>
      <c r="C38" s="550"/>
      <c r="D38" s="550"/>
      <c r="E38" s="551"/>
      <c r="F38" s="552"/>
      <c r="G38" s="542"/>
      <c r="H38" s="542"/>
    </row>
    <row r="39" spans="1:8" s="541" customFormat="1">
      <c r="A39" s="548"/>
      <c r="B39" s="553" t="s">
        <v>1399</v>
      </c>
      <c r="C39" s="550"/>
      <c r="D39" s="550"/>
      <c r="E39" s="551"/>
      <c r="F39" s="552"/>
      <c r="G39" s="542"/>
      <c r="H39" s="542"/>
    </row>
    <row r="40" spans="1:8" s="541" customFormat="1">
      <c r="A40" s="548"/>
      <c r="B40" s="553" t="s">
        <v>1400</v>
      </c>
      <c r="C40" s="550"/>
      <c r="D40" s="550"/>
      <c r="E40" s="551"/>
      <c r="F40" s="552"/>
      <c r="G40" s="542"/>
      <c r="H40" s="542"/>
    </row>
    <row r="41" spans="1:8" s="541" customFormat="1">
      <c r="A41" s="548"/>
      <c r="B41" s="553" t="s">
        <v>1401</v>
      </c>
      <c r="C41" s="550"/>
      <c r="D41" s="550"/>
      <c r="E41" s="551"/>
      <c r="F41" s="552"/>
      <c r="G41" s="542"/>
      <c r="H41" s="542"/>
    </row>
    <row r="42" spans="1:8" s="541" customFormat="1">
      <c r="A42" s="548"/>
      <c r="B42" s="553" t="s">
        <v>1402</v>
      </c>
      <c r="C42" s="550"/>
      <c r="D42" s="550"/>
      <c r="E42" s="551"/>
      <c r="F42" s="552"/>
      <c r="G42" s="542"/>
      <c r="H42" s="542"/>
    </row>
    <row r="43" spans="1:8" s="541" customFormat="1">
      <c r="A43" s="548"/>
      <c r="B43" s="553" t="s">
        <v>1403</v>
      </c>
      <c r="C43" s="550"/>
      <c r="D43" s="550"/>
      <c r="E43" s="551"/>
      <c r="F43" s="552"/>
      <c r="G43" s="542"/>
      <c r="H43" s="542"/>
    </row>
    <row r="44" spans="1:8" s="541" customFormat="1">
      <c r="A44" s="548"/>
      <c r="B44" s="553" t="s">
        <v>1404</v>
      </c>
      <c r="C44" s="550"/>
      <c r="D44" s="550"/>
      <c r="E44" s="551"/>
      <c r="F44" s="552"/>
      <c r="G44" s="542"/>
      <c r="H44" s="542"/>
    </row>
    <row r="45" spans="1:8" s="541" customFormat="1">
      <c r="A45" s="548"/>
      <c r="B45" s="553" t="s">
        <v>1405</v>
      </c>
      <c r="C45" s="550"/>
      <c r="D45" s="550"/>
      <c r="E45" s="551"/>
      <c r="F45" s="552"/>
      <c r="G45" s="542"/>
      <c r="H45" s="542"/>
    </row>
    <row r="46" spans="1:8" s="541" customFormat="1">
      <c r="A46" s="548"/>
      <c r="B46" s="553" t="s">
        <v>1406</v>
      </c>
      <c r="C46" s="550"/>
      <c r="D46" s="550"/>
      <c r="E46" s="551"/>
      <c r="F46" s="552"/>
      <c r="G46" s="542"/>
      <c r="H46" s="542"/>
    </row>
    <row r="47" spans="1:8" s="541" customFormat="1">
      <c r="A47" s="548"/>
      <c r="B47" s="553" t="s">
        <v>1407</v>
      </c>
      <c r="C47" s="550"/>
      <c r="D47" s="550"/>
      <c r="E47" s="551"/>
      <c r="F47" s="552"/>
      <c r="G47" s="542"/>
      <c r="H47" s="542"/>
    </row>
    <row r="48" spans="1:8" s="541" customFormat="1">
      <c r="A48" s="548"/>
      <c r="B48" s="553" t="s">
        <v>1408</v>
      </c>
      <c r="C48" s="550"/>
      <c r="D48" s="550"/>
      <c r="E48" s="551"/>
      <c r="F48" s="552"/>
      <c r="G48" s="542"/>
      <c r="H48" s="542"/>
    </row>
    <row r="49" spans="1:8" s="541" customFormat="1">
      <c r="A49" s="548"/>
      <c r="B49" s="553" t="s">
        <v>1409</v>
      </c>
      <c r="C49" s="550"/>
      <c r="D49" s="550"/>
      <c r="E49" s="551"/>
      <c r="F49" s="552"/>
      <c r="G49" s="542"/>
      <c r="H49" s="542"/>
    </row>
    <row r="50" spans="1:8" s="541" customFormat="1">
      <c r="A50" s="548"/>
      <c r="B50" s="553" t="s">
        <v>1403</v>
      </c>
      <c r="C50" s="550"/>
      <c r="D50" s="550"/>
      <c r="E50" s="551"/>
      <c r="F50" s="552"/>
      <c r="G50" s="542"/>
      <c r="H50" s="542"/>
    </row>
    <row r="51" spans="1:8" s="541" customFormat="1">
      <c r="A51" s="548"/>
      <c r="B51" s="553" t="s">
        <v>1410</v>
      </c>
      <c r="C51" s="550"/>
      <c r="D51" s="550"/>
      <c r="E51" s="551"/>
      <c r="F51" s="552"/>
      <c r="G51" s="542"/>
      <c r="H51" s="542"/>
    </row>
    <row r="52" spans="1:8" s="541" customFormat="1">
      <c r="A52" s="548"/>
      <c r="B52" s="553" t="s">
        <v>1411</v>
      </c>
      <c r="C52" s="550"/>
      <c r="D52" s="550"/>
      <c r="E52" s="551"/>
      <c r="F52" s="552"/>
      <c r="G52" s="542"/>
      <c r="H52" s="542"/>
    </row>
    <row r="53" spans="1:8" s="541" customFormat="1">
      <c r="A53" s="548"/>
      <c r="B53" s="553" t="s">
        <v>1406</v>
      </c>
      <c r="C53" s="550"/>
      <c r="D53" s="550"/>
      <c r="E53" s="551"/>
      <c r="F53" s="552"/>
      <c r="G53" s="542"/>
      <c r="H53" s="542"/>
    </row>
    <row r="54" spans="1:8" s="541" customFormat="1">
      <c r="A54" s="548"/>
      <c r="B54" s="553" t="s">
        <v>1412</v>
      </c>
      <c r="C54" s="550"/>
      <c r="D54" s="550"/>
      <c r="E54" s="551"/>
      <c r="F54" s="552"/>
      <c r="G54" s="542"/>
      <c r="H54" s="542"/>
    </row>
    <row r="55" spans="1:8" s="541" customFormat="1">
      <c r="A55" s="548"/>
      <c r="B55" s="553" t="s">
        <v>1411</v>
      </c>
      <c r="C55" s="550"/>
      <c r="D55" s="550"/>
      <c r="E55" s="551"/>
      <c r="F55" s="552"/>
      <c r="G55" s="542"/>
      <c r="H55" s="542"/>
    </row>
    <row r="56" spans="1:8" s="541" customFormat="1">
      <c r="A56" s="548"/>
      <c r="B56" s="553" t="s">
        <v>1413</v>
      </c>
      <c r="C56" s="550"/>
      <c r="D56" s="550"/>
      <c r="E56" s="551"/>
      <c r="F56" s="552"/>
      <c r="G56" s="542"/>
      <c r="H56" s="542"/>
    </row>
    <row r="57" spans="1:8" s="541" customFormat="1" ht="26.4">
      <c r="A57" s="548"/>
      <c r="B57" s="553" t="s">
        <v>1414</v>
      </c>
      <c r="C57" s="550"/>
      <c r="D57" s="550"/>
      <c r="E57" s="551"/>
      <c r="F57" s="552"/>
      <c r="G57" s="542"/>
      <c r="H57" s="542"/>
    </row>
    <row r="58" spans="1:8" s="541" customFormat="1">
      <c r="A58" s="548"/>
      <c r="B58" s="553" t="s">
        <v>1415</v>
      </c>
      <c r="C58" s="550"/>
      <c r="D58" s="550"/>
      <c r="E58" s="551"/>
      <c r="F58" s="552"/>
      <c r="G58" s="542"/>
      <c r="H58" s="542"/>
    </row>
    <row r="59" spans="1:8" s="541" customFormat="1">
      <c r="A59" s="548"/>
      <c r="B59" s="553" t="s">
        <v>1416</v>
      </c>
      <c r="C59" s="550"/>
      <c r="D59" s="550"/>
      <c r="E59" s="551"/>
      <c r="F59" s="552"/>
      <c r="G59" s="542"/>
      <c r="H59" s="542"/>
    </row>
    <row r="60" spans="1:8" s="541" customFormat="1" ht="26.4">
      <c r="A60" s="548"/>
      <c r="B60" s="553" t="s">
        <v>1417</v>
      </c>
      <c r="C60" s="550"/>
      <c r="D60" s="550"/>
      <c r="E60" s="551"/>
      <c r="F60" s="552"/>
      <c r="G60" s="542"/>
      <c r="H60" s="542"/>
    </row>
    <row r="61" spans="1:8" s="541" customFormat="1">
      <c r="A61" s="548"/>
      <c r="B61" s="553" t="s">
        <v>1418</v>
      </c>
      <c r="C61" s="550"/>
      <c r="D61" s="550"/>
      <c r="E61" s="551"/>
      <c r="F61" s="552"/>
      <c r="G61" s="542"/>
      <c r="H61" s="542"/>
    </row>
    <row r="62" spans="1:8" s="541" customFormat="1">
      <c r="A62" s="548"/>
      <c r="B62" s="553" t="s">
        <v>1403</v>
      </c>
      <c r="C62" s="550"/>
      <c r="D62" s="550"/>
      <c r="E62" s="551"/>
      <c r="F62" s="552"/>
      <c r="G62" s="542"/>
      <c r="H62" s="542"/>
    </row>
    <row r="63" spans="1:8" s="541" customFormat="1">
      <c r="A63" s="548"/>
      <c r="B63" s="553" t="s">
        <v>1419</v>
      </c>
      <c r="C63" s="550"/>
      <c r="D63" s="550"/>
      <c r="E63" s="551"/>
      <c r="F63" s="552"/>
      <c r="G63" s="542"/>
      <c r="H63" s="542"/>
    </row>
    <row r="64" spans="1:8" s="541" customFormat="1">
      <c r="A64" s="548"/>
      <c r="B64" s="553" t="s">
        <v>1420</v>
      </c>
      <c r="C64" s="550"/>
      <c r="D64" s="550"/>
      <c r="E64" s="551"/>
      <c r="F64" s="552"/>
      <c r="G64" s="542"/>
      <c r="H64" s="542"/>
    </row>
    <row r="65" spans="1:8" s="541" customFormat="1">
      <c r="A65" s="548"/>
      <c r="B65" s="553" t="s">
        <v>1406</v>
      </c>
      <c r="C65" s="550"/>
      <c r="D65" s="550"/>
      <c r="E65" s="551"/>
      <c r="F65" s="552"/>
      <c r="G65" s="542"/>
      <c r="H65" s="542"/>
    </row>
    <row r="66" spans="1:8" s="541" customFormat="1">
      <c r="A66" s="548"/>
      <c r="B66" s="553" t="s">
        <v>1421</v>
      </c>
      <c r="C66" s="550"/>
      <c r="D66" s="550"/>
      <c r="E66" s="551"/>
      <c r="F66" s="552"/>
      <c r="G66" s="542"/>
      <c r="H66" s="542"/>
    </row>
    <row r="67" spans="1:8" s="541" customFormat="1">
      <c r="A67" s="548"/>
      <c r="B67" s="553" t="s">
        <v>1420</v>
      </c>
      <c r="C67" s="550"/>
      <c r="D67" s="550"/>
      <c r="E67" s="551"/>
      <c r="F67" s="552"/>
      <c r="G67" s="542"/>
      <c r="H67" s="542"/>
    </row>
    <row r="68" spans="1:8" s="541" customFormat="1">
      <c r="A68" s="548"/>
      <c r="B68" s="553" t="s">
        <v>1422</v>
      </c>
      <c r="C68" s="550"/>
      <c r="D68" s="550"/>
      <c r="E68" s="551"/>
      <c r="F68" s="552"/>
      <c r="G68" s="542"/>
      <c r="H68" s="542"/>
    </row>
    <row r="69" spans="1:8" s="541" customFormat="1">
      <c r="A69" s="548"/>
      <c r="B69" s="553" t="s">
        <v>1423</v>
      </c>
      <c r="C69" s="550"/>
      <c r="D69" s="550"/>
      <c r="E69" s="551"/>
      <c r="F69" s="552"/>
      <c r="G69" s="542"/>
      <c r="H69" s="542"/>
    </row>
    <row r="70" spans="1:8" s="541" customFormat="1">
      <c r="A70" s="548"/>
      <c r="B70" s="553" t="s">
        <v>1424</v>
      </c>
      <c r="C70" s="550"/>
      <c r="D70" s="550"/>
      <c r="E70" s="551"/>
      <c r="F70" s="552"/>
      <c r="G70" s="542"/>
      <c r="H70" s="542"/>
    </row>
    <row r="71" spans="1:8" s="541" customFormat="1">
      <c r="A71" s="548"/>
      <c r="B71" s="553" t="s">
        <v>1425</v>
      </c>
      <c r="C71" s="550"/>
      <c r="D71" s="550"/>
      <c r="E71" s="551"/>
      <c r="F71" s="552"/>
      <c r="G71" s="542"/>
      <c r="H71" s="542"/>
    </row>
    <row r="72" spans="1:8" s="541" customFormat="1">
      <c r="A72" s="548"/>
      <c r="B72" s="553" t="s">
        <v>1426</v>
      </c>
      <c r="C72" s="550"/>
      <c r="D72" s="550"/>
      <c r="E72" s="551"/>
      <c r="F72" s="552"/>
      <c r="G72" s="542"/>
      <c r="H72" s="542"/>
    </row>
    <row r="73" spans="1:8" s="541" customFormat="1">
      <c r="A73" s="548"/>
      <c r="B73" s="553" t="s">
        <v>1427</v>
      </c>
      <c r="C73" s="550"/>
      <c r="D73" s="550"/>
      <c r="E73" s="551"/>
      <c r="F73" s="552"/>
      <c r="G73" s="542"/>
      <c r="H73" s="542"/>
    </row>
    <row r="74" spans="1:8" s="541" customFormat="1">
      <c r="A74" s="548"/>
      <c r="B74" s="553" t="s">
        <v>1428</v>
      </c>
      <c r="C74" s="550"/>
      <c r="D74" s="550"/>
      <c r="E74" s="551"/>
      <c r="F74" s="552"/>
      <c r="G74" s="542"/>
      <c r="H74" s="542"/>
    </row>
    <row r="75" spans="1:8" s="541" customFormat="1">
      <c r="A75" s="548"/>
      <c r="B75" s="553" t="s">
        <v>1429</v>
      </c>
      <c r="C75" s="550"/>
      <c r="D75" s="550"/>
      <c r="E75" s="551"/>
      <c r="F75" s="552"/>
      <c r="G75" s="542"/>
      <c r="H75" s="542"/>
    </row>
    <row r="76" spans="1:8" s="541" customFormat="1">
      <c r="A76" s="548"/>
      <c r="B76" s="553" t="s">
        <v>1430</v>
      </c>
      <c r="C76" s="550"/>
      <c r="D76" s="550"/>
      <c r="E76" s="551"/>
      <c r="F76" s="552"/>
      <c r="G76" s="542"/>
      <c r="H76" s="542"/>
    </row>
    <row r="77" spans="1:8" s="541" customFormat="1" ht="26.4">
      <c r="A77" s="548"/>
      <c r="B77" s="553" t="s">
        <v>1431</v>
      </c>
      <c r="C77" s="550"/>
      <c r="D77" s="550"/>
      <c r="E77" s="551"/>
      <c r="F77" s="552"/>
      <c r="G77" s="542"/>
      <c r="H77" s="542"/>
    </row>
    <row r="78" spans="1:8" s="541" customFormat="1">
      <c r="A78" s="548"/>
      <c r="B78" s="553" t="s">
        <v>1432</v>
      </c>
      <c r="C78" s="550"/>
      <c r="D78" s="550"/>
      <c r="E78" s="551"/>
      <c r="F78" s="552"/>
      <c r="G78" s="542"/>
      <c r="H78" s="542"/>
    </row>
    <row r="79" spans="1:8" s="541" customFormat="1" ht="26.4">
      <c r="A79" s="548"/>
      <c r="B79" s="553" t="s">
        <v>1433</v>
      </c>
      <c r="C79" s="550"/>
      <c r="D79" s="550"/>
      <c r="E79" s="551"/>
      <c r="F79" s="552"/>
      <c r="G79" s="542"/>
      <c r="H79" s="542"/>
    </row>
    <row r="80" spans="1:8" s="541" customFormat="1">
      <c r="A80" s="548"/>
      <c r="B80" s="553" t="s">
        <v>1434</v>
      </c>
      <c r="C80" s="550"/>
      <c r="D80" s="550"/>
      <c r="E80" s="551"/>
      <c r="F80" s="552"/>
      <c r="G80" s="542"/>
      <c r="H80" s="542"/>
    </row>
    <row r="81" spans="1:8" s="541" customFormat="1">
      <c r="A81" s="548"/>
      <c r="B81" s="553" t="s">
        <v>1435</v>
      </c>
      <c r="C81" s="550"/>
      <c r="D81" s="550"/>
      <c r="E81" s="551"/>
      <c r="F81" s="552"/>
      <c r="G81" s="542"/>
      <c r="H81" s="542"/>
    </row>
    <row r="82" spans="1:8" s="541" customFormat="1">
      <c r="A82" s="548"/>
      <c r="B82" s="553" t="s">
        <v>1436</v>
      </c>
      <c r="C82" s="550"/>
      <c r="D82" s="550"/>
      <c r="E82" s="551"/>
      <c r="F82" s="552"/>
      <c r="G82" s="542"/>
      <c r="H82" s="542"/>
    </row>
    <row r="83" spans="1:8" s="541" customFormat="1">
      <c r="A83" s="548"/>
      <c r="B83" s="553" t="s">
        <v>1403</v>
      </c>
      <c r="C83" s="550"/>
      <c r="D83" s="550"/>
      <c r="E83" s="551"/>
      <c r="F83" s="552"/>
      <c r="G83" s="542"/>
      <c r="H83" s="542"/>
    </row>
    <row r="84" spans="1:8" s="541" customFormat="1">
      <c r="A84" s="548"/>
      <c r="B84" s="553" t="s">
        <v>1437</v>
      </c>
      <c r="C84" s="550"/>
      <c r="D84" s="550"/>
      <c r="E84" s="551"/>
      <c r="F84" s="552"/>
      <c r="G84" s="542"/>
      <c r="H84" s="542"/>
    </row>
    <row r="85" spans="1:8" s="541" customFormat="1">
      <c r="A85" s="548"/>
      <c r="B85" s="553" t="s">
        <v>1438</v>
      </c>
      <c r="C85" s="550"/>
      <c r="D85" s="550"/>
      <c r="E85" s="551"/>
      <c r="F85" s="552"/>
      <c r="G85" s="542"/>
      <c r="H85" s="542"/>
    </row>
    <row r="86" spans="1:8" s="541" customFormat="1">
      <c r="A86" s="548"/>
      <c r="B86" s="553" t="s">
        <v>1406</v>
      </c>
      <c r="C86" s="550"/>
      <c r="D86" s="550"/>
      <c r="E86" s="551"/>
      <c r="F86" s="552"/>
      <c r="G86" s="542"/>
      <c r="H86" s="542"/>
    </row>
    <row r="87" spans="1:8" s="541" customFormat="1">
      <c r="A87" s="548"/>
      <c r="B87" s="553" t="s">
        <v>1439</v>
      </c>
      <c r="C87" s="550"/>
      <c r="D87" s="550"/>
      <c r="E87" s="551"/>
      <c r="F87" s="552"/>
      <c r="G87" s="542"/>
      <c r="H87" s="542"/>
    </row>
    <row r="88" spans="1:8" s="541" customFormat="1">
      <c r="A88" s="548"/>
      <c r="B88" s="553" t="s">
        <v>1440</v>
      </c>
      <c r="C88" s="550"/>
      <c r="D88" s="550"/>
      <c r="E88" s="551"/>
      <c r="F88" s="552"/>
      <c r="G88" s="542"/>
      <c r="H88" s="542"/>
    </row>
    <row r="89" spans="1:8" s="541" customFormat="1">
      <c r="A89" s="548"/>
      <c r="B89" s="553" t="s">
        <v>1441</v>
      </c>
      <c r="C89" s="550"/>
      <c r="D89" s="550"/>
      <c r="E89" s="551"/>
      <c r="F89" s="552"/>
      <c r="G89" s="542"/>
      <c r="H89" s="542"/>
    </row>
    <row r="90" spans="1:8" s="541" customFormat="1">
      <c r="A90" s="548"/>
      <c r="B90" s="553" t="s">
        <v>1442</v>
      </c>
      <c r="C90" s="550"/>
      <c r="D90" s="550"/>
      <c r="E90" s="551"/>
      <c r="F90" s="552"/>
      <c r="G90" s="542"/>
      <c r="H90" s="542"/>
    </row>
    <row r="91" spans="1:8" s="541" customFormat="1">
      <c r="A91" s="548"/>
      <c r="B91" s="553" t="s">
        <v>1443</v>
      </c>
      <c r="C91" s="550"/>
      <c r="D91" s="550"/>
      <c r="E91" s="551"/>
      <c r="F91" s="552"/>
      <c r="G91" s="542"/>
      <c r="H91" s="542"/>
    </row>
    <row r="92" spans="1:8" s="541" customFormat="1">
      <c r="A92" s="548"/>
      <c r="B92" s="553" t="s">
        <v>1444</v>
      </c>
      <c r="C92" s="550"/>
      <c r="D92" s="550"/>
      <c r="E92" s="551"/>
      <c r="F92" s="552"/>
      <c r="G92" s="542"/>
      <c r="H92" s="542"/>
    </row>
    <row r="93" spans="1:8" s="541" customFormat="1">
      <c r="A93" s="548"/>
      <c r="B93" s="553" t="s">
        <v>1445</v>
      </c>
      <c r="C93" s="550"/>
      <c r="D93" s="550"/>
      <c r="E93" s="551"/>
      <c r="F93" s="552"/>
      <c r="G93" s="542"/>
      <c r="H93" s="542"/>
    </row>
    <row r="94" spans="1:8" s="541" customFormat="1">
      <c r="A94" s="548"/>
      <c r="B94" s="553" t="s">
        <v>1446</v>
      </c>
      <c r="C94" s="550"/>
      <c r="D94" s="550"/>
      <c r="E94" s="551"/>
      <c r="F94" s="552"/>
      <c r="G94" s="542"/>
      <c r="H94" s="542"/>
    </row>
    <row r="95" spans="1:8" s="541" customFormat="1">
      <c r="A95" s="548"/>
      <c r="B95" s="553" t="s">
        <v>1447</v>
      </c>
      <c r="C95" s="550"/>
      <c r="D95" s="550"/>
      <c r="E95" s="551"/>
      <c r="F95" s="552"/>
      <c r="G95" s="542"/>
      <c r="H95" s="542"/>
    </row>
    <row r="96" spans="1:8" s="541" customFormat="1" ht="26.4">
      <c r="A96" s="548"/>
      <c r="B96" s="553" t="s">
        <v>1448</v>
      </c>
      <c r="C96" s="550"/>
      <c r="D96" s="550"/>
      <c r="E96" s="551"/>
      <c r="F96" s="552"/>
      <c r="G96" s="542"/>
      <c r="H96" s="542"/>
    </row>
    <row r="97" spans="1:8" s="541" customFormat="1">
      <c r="A97" s="548"/>
      <c r="B97" s="553" t="s">
        <v>1415</v>
      </c>
      <c r="C97" s="550"/>
      <c r="D97" s="550"/>
      <c r="E97" s="551"/>
      <c r="F97" s="552"/>
      <c r="G97" s="542"/>
      <c r="H97" s="542"/>
    </row>
    <row r="98" spans="1:8" s="541" customFormat="1">
      <c r="A98" s="548"/>
      <c r="B98" s="553" t="s">
        <v>1416</v>
      </c>
      <c r="C98" s="550"/>
      <c r="D98" s="550"/>
      <c r="E98" s="551"/>
      <c r="F98" s="552"/>
      <c r="G98" s="542"/>
      <c r="H98" s="542"/>
    </row>
    <row r="99" spans="1:8" s="541" customFormat="1">
      <c r="A99" s="548"/>
      <c r="B99" s="553" t="s">
        <v>1449</v>
      </c>
      <c r="C99" s="550"/>
      <c r="D99" s="550"/>
      <c r="E99" s="551"/>
      <c r="F99" s="552"/>
      <c r="G99" s="542"/>
      <c r="H99" s="542"/>
    </row>
    <row r="100" spans="1:8" s="541" customFormat="1">
      <c r="A100" s="548"/>
      <c r="B100" s="553" t="s">
        <v>1450</v>
      </c>
      <c r="C100" s="550"/>
      <c r="D100" s="550"/>
      <c r="E100" s="551"/>
      <c r="F100" s="552"/>
      <c r="G100" s="542"/>
      <c r="H100" s="542"/>
    </row>
    <row r="101" spans="1:8" s="541" customFormat="1">
      <c r="A101" s="548"/>
      <c r="B101" s="553" t="s">
        <v>1451</v>
      </c>
      <c r="C101" s="550"/>
      <c r="D101" s="550"/>
      <c r="E101" s="551"/>
      <c r="F101" s="552"/>
      <c r="G101" s="542"/>
      <c r="H101" s="542"/>
    </row>
    <row r="102" spans="1:8" s="541" customFormat="1">
      <c r="A102" s="548"/>
      <c r="B102" s="553" t="s">
        <v>1435</v>
      </c>
      <c r="C102" s="550"/>
      <c r="D102" s="550"/>
      <c r="E102" s="551"/>
      <c r="F102" s="552"/>
      <c r="G102" s="542"/>
      <c r="H102" s="542"/>
    </row>
    <row r="103" spans="1:8" s="541" customFormat="1">
      <c r="A103" s="548"/>
      <c r="B103" s="553" t="s">
        <v>1452</v>
      </c>
      <c r="C103" s="550"/>
      <c r="D103" s="550"/>
      <c r="E103" s="551"/>
      <c r="F103" s="552"/>
      <c r="G103" s="542"/>
      <c r="H103" s="542"/>
    </row>
    <row r="104" spans="1:8" s="541" customFormat="1">
      <c r="A104" s="548"/>
      <c r="B104" s="553" t="s">
        <v>1453</v>
      </c>
      <c r="C104" s="550"/>
      <c r="D104" s="550"/>
      <c r="E104" s="551"/>
      <c r="F104" s="552"/>
      <c r="G104" s="542"/>
      <c r="H104" s="542"/>
    </row>
    <row r="105" spans="1:8" s="541" customFormat="1">
      <c r="A105" s="548"/>
      <c r="B105" s="553" t="s">
        <v>1454</v>
      </c>
      <c r="C105" s="550"/>
      <c r="D105" s="550"/>
      <c r="E105" s="551"/>
      <c r="F105" s="552"/>
      <c r="G105" s="542"/>
      <c r="H105" s="542"/>
    </row>
    <row r="106" spans="1:8" s="541" customFormat="1">
      <c r="A106" s="548"/>
      <c r="B106" s="553" t="s">
        <v>1455</v>
      </c>
      <c r="C106" s="550"/>
      <c r="D106" s="550"/>
      <c r="E106" s="551"/>
      <c r="F106" s="552"/>
      <c r="G106" s="542"/>
      <c r="H106" s="542"/>
    </row>
    <row r="107" spans="1:8" s="541" customFormat="1">
      <c r="A107" s="548"/>
      <c r="B107" s="553" t="s">
        <v>1456</v>
      </c>
      <c r="C107" s="550"/>
      <c r="D107" s="550"/>
      <c r="E107" s="551"/>
      <c r="F107" s="552"/>
      <c r="G107" s="542"/>
      <c r="H107" s="542"/>
    </row>
    <row r="108" spans="1:8" s="541" customFormat="1">
      <c r="A108" s="548"/>
      <c r="B108" s="553" t="s">
        <v>1457</v>
      </c>
      <c r="C108" s="550"/>
      <c r="D108" s="550"/>
      <c r="E108" s="551"/>
      <c r="F108" s="552"/>
      <c r="G108" s="542"/>
      <c r="H108" s="542"/>
    </row>
    <row r="109" spans="1:8" s="541" customFormat="1">
      <c r="A109" s="548"/>
      <c r="B109" s="553" t="s">
        <v>1458</v>
      </c>
      <c r="C109" s="550"/>
      <c r="D109" s="550"/>
      <c r="E109" s="551"/>
      <c r="F109" s="552"/>
      <c r="G109" s="542"/>
      <c r="H109" s="542"/>
    </row>
    <row r="110" spans="1:8" s="541" customFormat="1">
      <c r="A110" s="548"/>
      <c r="B110" s="553" t="s">
        <v>1459</v>
      </c>
      <c r="C110" s="550"/>
      <c r="D110" s="550"/>
      <c r="E110" s="551"/>
      <c r="F110" s="552"/>
      <c r="G110" s="542"/>
      <c r="H110" s="542"/>
    </row>
    <row r="111" spans="1:8" s="541" customFormat="1">
      <c r="A111" s="548"/>
      <c r="B111" s="553" t="s">
        <v>1460</v>
      </c>
      <c r="C111" s="550"/>
      <c r="D111" s="550"/>
      <c r="E111" s="551"/>
      <c r="F111" s="552"/>
      <c r="G111" s="542"/>
      <c r="H111" s="542"/>
    </row>
    <row r="112" spans="1:8" s="541" customFormat="1">
      <c r="A112" s="548"/>
      <c r="B112" s="553" t="s">
        <v>1461</v>
      </c>
      <c r="C112" s="550"/>
      <c r="D112" s="550"/>
      <c r="E112" s="551"/>
      <c r="F112" s="552"/>
      <c r="G112" s="542"/>
      <c r="H112" s="542"/>
    </row>
    <row r="113" spans="1:8" s="541" customFormat="1">
      <c r="A113" s="548"/>
      <c r="B113" s="553" t="s">
        <v>1462</v>
      </c>
      <c r="C113" s="550"/>
      <c r="D113" s="550"/>
      <c r="E113" s="551"/>
      <c r="F113" s="552"/>
      <c r="G113" s="542"/>
      <c r="H113" s="542"/>
    </row>
    <row r="114" spans="1:8" s="541" customFormat="1">
      <c r="A114" s="548"/>
      <c r="B114" s="553" t="s">
        <v>1463</v>
      </c>
      <c r="C114" s="550"/>
      <c r="D114" s="550"/>
      <c r="E114" s="551"/>
      <c r="F114" s="552"/>
      <c r="G114" s="542"/>
      <c r="H114" s="542"/>
    </row>
    <row r="115" spans="1:8" s="541" customFormat="1">
      <c r="A115" s="548"/>
      <c r="B115" s="553" t="s">
        <v>1464</v>
      </c>
      <c r="C115" s="550"/>
      <c r="D115" s="550"/>
      <c r="E115" s="551"/>
      <c r="F115" s="552"/>
      <c r="G115" s="542"/>
      <c r="H115" s="542"/>
    </row>
    <row r="116" spans="1:8" s="541" customFormat="1">
      <c r="A116" s="548"/>
      <c r="B116" s="553" t="s">
        <v>1465</v>
      </c>
      <c r="C116" s="550"/>
      <c r="D116" s="550"/>
      <c r="E116" s="551"/>
      <c r="F116" s="552"/>
      <c r="G116" s="542"/>
      <c r="H116" s="542"/>
    </row>
    <row r="117" spans="1:8" s="541" customFormat="1">
      <c r="A117" s="548"/>
      <c r="B117" s="553" t="s">
        <v>1466</v>
      </c>
      <c r="C117" s="550"/>
      <c r="D117" s="550"/>
      <c r="E117" s="551"/>
      <c r="F117" s="552"/>
      <c r="G117" s="542"/>
      <c r="H117" s="542"/>
    </row>
    <row r="118" spans="1:8" s="541" customFormat="1">
      <c r="A118" s="548"/>
      <c r="B118" s="553" t="s">
        <v>1467</v>
      </c>
      <c r="C118" s="550"/>
      <c r="D118" s="550"/>
      <c r="E118" s="551"/>
      <c r="F118" s="552"/>
      <c r="G118" s="542"/>
      <c r="H118" s="542"/>
    </row>
    <row r="119" spans="1:8" s="541" customFormat="1">
      <c r="A119" s="548"/>
      <c r="B119" s="553" t="s">
        <v>1468</v>
      </c>
      <c r="C119" s="550"/>
      <c r="D119" s="550"/>
      <c r="E119" s="551"/>
      <c r="F119" s="552"/>
      <c r="G119" s="542"/>
      <c r="H119" s="542"/>
    </row>
    <row r="120" spans="1:8" s="541" customFormat="1">
      <c r="A120" s="548"/>
      <c r="B120" s="553" t="s">
        <v>1469</v>
      </c>
      <c r="C120" s="550"/>
      <c r="D120" s="550"/>
      <c r="E120" s="551"/>
      <c r="F120" s="552"/>
      <c r="G120" s="542"/>
      <c r="H120" s="542"/>
    </row>
    <row r="121" spans="1:8" s="541" customFormat="1">
      <c r="A121" s="548"/>
      <c r="B121" s="553" t="s">
        <v>1470</v>
      </c>
      <c r="C121" s="550"/>
      <c r="D121" s="550"/>
      <c r="E121" s="551"/>
      <c r="F121" s="552"/>
      <c r="G121" s="542"/>
      <c r="H121" s="542"/>
    </row>
    <row r="122" spans="1:8" s="541" customFormat="1">
      <c r="A122" s="548"/>
      <c r="B122" s="553" t="s">
        <v>1464</v>
      </c>
      <c r="C122" s="550"/>
      <c r="D122" s="550"/>
      <c r="E122" s="551"/>
      <c r="F122" s="552"/>
      <c r="G122" s="542"/>
      <c r="H122" s="542"/>
    </row>
    <row r="123" spans="1:8" s="541" customFormat="1">
      <c r="A123" s="548"/>
      <c r="B123" s="553" t="s">
        <v>1471</v>
      </c>
      <c r="C123" s="550"/>
      <c r="D123" s="550"/>
      <c r="E123" s="551"/>
      <c r="F123" s="552"/>
      <c r="G123" s="542"/>
      <c r="H123" s="542"/>
    </row>
    <row r="124" spans="1:8" s="541" customFormat="1">
      <c r="A124" s="548"/>
      <c r="B124" s="553" t="s">
        <v>1472</v>
      </c>
      <c r="C124" s="550"/>
      <c r="D124" s="550"/>
      <c r="E124" s="551"/>
      <c r="F124" s="552"/>
      <c r="G124" s="542"/>
      <c r="H124" s="542"/>
    </row>
    <row r="125" spans="1:8" s="541" customFormat="1">
      <c r="A125" s="548"/>
      <c r="B125" s="553" t="s">
        <v>1473</v>
      </c>
      <c r="C125" s="550"/>
      <c r="D125" s="550"/>
      <c r="E125" s="551"/>
      <c r="F125" s="552"/>
      <c r="G125" s="542"/>
      <c r="H125" s="542"/>
    </row>
    <row r="126" spans="1:8" s="541" customFormat="1">
      <c r="A126" s="548"/>
      <c r="B126" s="553" t="s">
        <v>1474</v>
      </c>
      <c r="C126" s="550"/>
      <c r="D126" s="550"/>
      <c r="E126" s="551"/>
      <c r="F126" s="552"/>
      <c r="G126" s="542"/>
      <c r="H126" s="542"/>
    </row>
    <row r="127" spans="1:8" s="541" customFormat="1" ht="26.4">
      <c r="A127" s="548"/>
      <c r="B127" s="553" t="s">
        <v>1475</v>
      </c>
      <c r="C127" s="550"/>
      <c r="D127" s="550"/>
      <c r="E127" s="551"/>
      <c r="F127" s="552"/>
      <c r="G127" s="542"/>
      <c r="H127" s="542"/>
    </row>
    <row r="128" spans="1:8" s="541" customFormat="1">
      <c r="A128" s="548"/>
      <c r="B128" s="553" t="s">
        <v>1476</v>
      </c>
      <c r="C128" s="550"/>
      <c r="D128" s="550"/>
      <c r="E128" s="551"/>
      <c r="F128" s="552"/>
      <c r="G128" s="542"/>
      <c r="H128" s="542"/>
    </row>
    <row r="129" spans="1:8" s="541" customFormat="1" ht="26.4">
      <c r="A129" s="548"/>
      <c r="B129" s="553" t="s">
        <v>1477</v>
      </c>
      <c r="C129" s="550"/>
      <c r="D129" s="550"/>
      <c r="E129" s="551"/>
      <c r="F129" s="552"/>
      <c r="G129" s="542"/>
      <c r="H129" s="542"/>
    </row>
    <row r="130" spans="1:8" s="541" customFormat="1">
      <c r="A130" s="548"/>
      <c r="B130" s="553" t="s">
        <v>1478</v>
      </c>
      <c r="C130" s="550"/>
      <c r="D130" s="550"/>
      <c r="E130" s="551"/>
      <c r="F130" s="552"/>
      <c r="G130" s="542"/>
      <c r="H130" s="542"/>
    </row>
    <row r="131" spans="1:8" s="541" customFormat="1">
      <c r="A131" s="548"/>
      <c r="B131" s="553" t="s">
        <v>1479</v>
      </c>
      <c r="C131" s="550"/>
      <c r="D131" s="550"/>
      <c r="E131" s="551"/>
      <c r="F131" s="552"/>
      <c r="G131" s="542"/>
      <c r="H131" s="542"/>
    </row>
    <row r="132" spans="1:8" s="541" customFormat="1">
      <c r="A132" s="548"/>
      <c r="B132" s="554" t="s">
        <v>1480</v>
      </c>
      <c r="C132" s="550"/>
      <c r="D132" s="550"/>
      <c r="E132" s="551"/>
      <c r="F132" s="552"/>
      <c r="G132" s="542"/>
      <c r="H132" s="542"/>
    </row>
    <row r="133" spans="1:8" s="541" customFormat="1">
      <c r="A133" s="548"/>
      <c r="B133" s="553" t="s">
        <v>1481</v>
      </c>
      <c r="C133" s="550"/>
      <c r="D133" s="550"/>
      <c r="E133" s="551"/>
      <c r="F133" s="552"/>
      <c r="G133" s="542"/>
      <c r="H133" s="542"/>
    </row>
    <row r="134" spans="1:8" s="541" customFormat="1">
      <c r="A134" s="548"/>
      <c r="B134" s="553" t="s">
        <v>1482</v>
      </c>
      <c r="C134" s="550"/>
      <c r="D134" s="550"/>
      <c r="E134" s="551"/>
      <c r="F134" s="552"/>
      <c r="G134" s="542"/>
      <c r="H134" s="542"/>
    </row>
    <row r="135" spans="1:8" s="541" customFormat="1">
      <c r="A135" s="548"/>
      <c r="B135" s="553" t="s">
        <v>1478</v>
      </c>
      <c r="C135" s="550"/>
      <c r="D135" s="550"/>
      <c r="E135" s="551"/>
      <c r="F135" s="552"/>
      <c r="G135" s="542"/>
      <c r="H135" s="542"/>
    </row>
    <row r="136" spans="1:8" s="541" customFormat="1" ht="39.6">
      <c r="A136" s="548"/>
      <c r="B136" s="553" t="s">
        <v>1483</v>
      </c>
      <c r="C136" s="550"/>
      <c r="D136" s="550"/>
      <c r="E136" s="551"/>
      <c r="F136" s="552"/>
      <c r="G136" s="542"/>
      <c r="H136" s="542"/>
    </row>
    <row r="137" spans="1:8" s="541" customFormat="1">
      <c r="A137" s="548"/>
      <c r="B137" s="553" t="s">
        <v>1484</v>
      </c>
      <c r="C137" s="550"/>
      <c r="D137" s="550"/>
      <c r="E137" s="551"/>
      <c r="F137" s="552"/>
      <c r="G137" s="542"/>
      <c r="H137" s="542"/>
    </row>
    <row r="138" spans="1:8" s="541" customFormat="1" ht="26.4">
      <c r="A138" s="548"/>
      <c r="B138" s="553" t="s">
        <v>1485</v>
      </c>
      <c r="C138" s="550"/>
      <c r="D138" s="550"/>
      <c r="E138" s="551"/>
      <c r="F138" s="552"/>
      <c r="G138" s="542"/>
      <c r="H138" s="542"/>
    </row>
    <row r="139" spans="1:8" s="541" customFormat="1">
      <c r="A139" s="548"/>
      <c r="B139" s="553" t="s">
        <v>1486</v>
      </c>
      <c r="C139" s="550"/>
      <c r="D139" s="550"/>
      <c r="E139" s="551"/>
      <c r="F139" s="552"/>
      <c r="G139" s="542"/>
      <c r="H139" s="542"/>
    </row>
    <row r="140" spans="1:8" s="541" customFormat="1">
      <c r="A140" s="548"/>
      <c r="B140" s="553" t="s">
        <v>1487</v>
      </c>
      <c r="C140" s="550"/>
      <c r="D140" s="550"/>
      <c r="E140" s="551"/>
      <c r="F140" s="552"/>
      <c r="G140" s="542"/>
      <c r="H140" s="542"/>
    </row>
    <row r="141" spans="1:8" s="541" customFormat="1">
      <c r="A141" s="548"/>
      <c r="B141" s="553" t="s">
        <v>1488</v>
      </c>
      <c r="C141" s="550"/>
      <c r="D141" s="550"/>
      <c r="E141" s="551"/>
      <c r="F141" s="552"/>
      <c r="G141" s="542"/>
      <c r="H141" s="542"/>
    </row>
    <row r="142" spans="1:8" s="541" customFormat="1">
      <c r="A142" s="548"/>
      <c r="B142" s="553" t="s">
        <v>1450</v>
      </c>
      <c r="C142" s="550"/>
      <c r="D142" s="550"/>
      <c r="E142" s="551"/>
      <c r="F142" s="552"/>
      <c r="G142" s="542"/>
      <c r="H142" s="542"/>
    </row>
    <row r="143" spans="1:8" s="541" customFormat="1">
      <c r="A143" s="548"/>
      <c r="B143" s="553" t="s">
        <v>1489</v>
      </c>
      <c r="C143" s="550"/>
      <c r="D143" s="550"/>
      <c r="E143" s="551"/>
      <c r="F143" s="552"/>
      <c r="G143" s="542"/>
      <c r="H143" s="542"/>
    </row>
    <row r="144" spans="1:8" s="541" customFormat="1">
      <c r="A144" s="548"/>
      <c r="B144" s="553" t="s">
        <v>1490</v>
      </c>
      <c r="C144" s="550"/>
      <c r="D144" s="550"/>
      <c r="E144" s="551"/>
      <c r="F144" s="552"/>
      <c r="G144" s="542"/>
      <c r="H144" s="542"/>
    </row>
    <row r="145" spans="1:8" s="541" customFormat="1">
      <c r="A145" s="548"/>
      <c r="B145" s="553" t="s">
        <v>1454</v>
      </c>
      <c r="C145" s="550"/>
      <c r="D145" s="550"/>
      <c r="E145" s="551"/>
      <c r="F145" s="552"/>
      <c r="G145" s="542"/>
      <c r="H145" s="542"/>
    </row>
    <row r="146" spans="1:8" s="541" customFormat="1">
      <c r="A146" s="548"/>
      <c r="B146" s="553" t="s">
        <v>1455</v>
      </c>
      <c r="C146" s="550"/>
      <c r="D146" s="550"/>
      <c r="E146" s="551"/>
      <c r="F146" s="552"/>
      <c r="G146" s="542"/>
      <c r="H146" s="542"/>
    </row>
    <row r="147" spans="1:8" s="541" customFormat="1">
      <c r="A147" s="548"/>
      <c r="B147" s="553" t="s">
        <v>1491</v>
      </c>
      <c r="C147" s="550"/>
      <c r="D147" s="550"/>
      <c r="E147" s="551"/>
      <c r="F147" s="552"/>
      <c r="G147" s="542"/>
      <c r="H147" s="542"/>
    </row>
    <row r="148" spans="1:8" s="541" customFormat="1">
      <c r="A148" s="548"/>
      <c r="B148" s="553" t="s">
        <v>1492</v>
      </c>
      <c r="C148" s="550"/>
      <c r="D148" s="550"/>
      <c r="E148" s="551"/>
      <c r="F148" s="552"/>
      <c r="G148" s="542"/>
      <c r="H148" s="542"/>
    </row>
    <row r="149" spans="1:8" s="541" customFormat="1">
      <c r="A149" s="548"/>
      <c r="B149" s="553" t="s">
        <v>1493</v>
      </c>
      <c r="C149" s="550"/>
      <c r="D149" s="550"/>
      <c r="E149" s="551"/>
      <c r="F149" s="552"/>
      <c r="G149" s="542"/>
      <c r="H149" s="542"/>
    </row>
    <row r="150" spans="1:8" s="541" customFormat="1">
      <c r="A150" s="548"/>
      <c r="B150" s="553" t="s">
        <v>1494</v>
      </c>
      <c r="C150" s="550"/>
      <c r="D150" s="550"/>
      <c r="E150" s="551"/>
      <c r="F150" s="552"/>
      <c r="G150" s="542"/>
      <c r="H150" s="542"/>
    </row>
    <row r="151" spans="1:8" s="541" customFormat="1">
      <c r="A151" s="548"/>
      <c r="B151" s="553" t="s">
        <v>1495</v>
      </c>
      <c r="C151" s="550"/>
      <c r="D151" s="550"/>
      <c r="E151" s="551"/>
      <c r="F151" s="552"/>
      <c r="G151" s="542"/>
      <c r="H151" s="542"/>
    </row>
    <row r="152" spans="1:8" s="541" customFormat="1">
      <c r="A152" s="548"/>
      <c r="B152" s="553" t="s">
        <v>1496</v>
      </c>
      <c r="C152" s="550"/>
      <c r="D152" s="550"/>
      <c r="E152" s="551"/>
      <c r="F152" s="552"/>
      <c r="G152" s="542"/>
      <c r="H152" s="542"/>
    </row>
    <row r="153" spans="1:8" s="541" customFormat="1">
      <c r="A153" s="548"/>
      <c r="B153" s="553" t="s">
        <v>1497</v>
      </c>
      <c r="C153" s="550"/>
      <c r="D153" s="550"/>
      <c r="E153" s="551"/>
      <c r="F153" s="552"/>
      <c r="G153" s="542"/>
      <c r="H153" s="542"/>
    </row>
    <row r="154" spans="1:8" s="541" customFormat="1">
      <c r="A154" s="548"/>
      <c r="B154" s="553" t="s">
        <v>1498</v>
      </c>
      <c r="C154" s="550"/>
      <c r="D154" s="550"/>
      <c r="E154" s="551"/>
      <c r="F154" s="552"/>
      <c r="G154" s="542"/>
      <c r="H154" s="542"/>
    </row>
    <row r="155" spans="1:8" s="541" customFormat="1">
      <c r="A155" s="548"/>
      <c r="B155" s="553" t="s">
        <v>1499</v>
      </c>
      <c r="C155" s="550"/>
      <c r="D155" s="550"/>
      <c r="E155" s="551"/>
      <c r="F155" s="552"/>
      <c r="G155" s="542"/>
      <c r="H155" s="542"/>
    </row>
    <row r="156" spans="1:8" s="541" customFormat="1">
      <c r="A156" s="548"/>
      <c r="B156" s="553" t="s">
        <v>1466</v>
      </c>
      <c r="C156" s="550"/>
      <c r="D156" s="550"/>
      <c r="E156" s="551"/>
      <c r="F156" s="552"/>
      <c r="G156" s="542"/>
      <c r="H156" s="542"/>
    </row>
    <row r="157" spans="1:8" s="541" customFormat="1">
      <c r="A157" s="548"/>
      <c r="B157" s="553" t="s">
        <v>1467</v>
      </c>
      <c r="C157" s="550"/>
      <c r="D157" s="550"/>
      <c r="E157" s="551"/>
      <c r="F157" s="552"/>
      <c r="G157" s="542"/>
      <c r="H157" s="542"/>
    </row>
    <row r="158" spans="1:8" s="541" customFormat="1">
      <c r="A158" s="548"/>
      <c r="B158" s="553" t="s">
        <v>1500</v>
      </c>
      <c r="C158" s="550"/>
      <c r="D158" s="550"/>
      <c r="E158" s="551"/>
      <c r="F158" s="552"/>
      <c r="G158" s="542"/>
      <c r="H158" s="542"/>
    </row>
    <row r="159" spans="1:8" s="541" customFormat="1">
      <c r="A159" s="548"/>
      <c r="B159" s="553" t="s">
        <v>1469</v>
      </c>
      <c r="C159" s="550"/>
      <c r="D159" s="550"/>
      <c r="E159" s="551"/>
      <c r="F159" s="552"/>
      <c r="G159" s="542"/>
      <c r="H159" s="542"/>
    </row>
    <row r="160" spans="1:8" s="541" customFormat="1">
      <c r="A160" s="548"/>
      <c r="B160" s="553" t="s">
        <v>1470</v>
      </c>
      <c r="C160" s="550"/>
      <c r="D160" s="550"/>
      <c r="E160" s="551"/>
      <c r="F160" s="552"/>
      <c r="G160" s="542"/>
      <c r="H160" s="542"/>
    </row>
    <row r="161" spans="1:8" s="541" customFormat="1">
      <c r="A161" s="548"/>
      <c r="B161" s="553" t="s">
        <v>1501</v>
      </c>
      <c r="C161" s="550"/>
      <c r="D161" s="550"/>
      <c r="E161" s="551"/>
      <c r="F161" s="552"/>
      <c r="G161" s="542"/>
      <c r="H161" s="542"/>
    </row>
    <row r="162" spans="1:8" s="541" customFormat="1">
      <c r="A162" s="548"/>
      <c r="B162" s="553" t="s">
        <v>1502</v>
      </c>
      <c r="C162" s="550"/>
      <c r="D162" s="550"/>
      <c r="E162" s="551"/>
      <c r="F162" s="552"/>
      <c r="G162" s="542"/>
      <c r="H162" s="542"/>
    </row>
    <row r="163" spans="1:8" s="541" customFormat="1">
      <c r="A163" s="548"/>
      <c r="B163" s="553" t="s">
        <v>1503</v>
      </c>
      <c r="C163" s="550"/>
      <c r="D163" s="550"/>
      <c r="E163" s="551"/>
      <c r="F163" s="552"/>
      <c r="G163" s="542"/>
      <c r="H163" s="542"/>
    </row>
    <row r="164" spans="1:8" s="541" customFormat="1">
      <c r="A164" s="548"/>
      <c r="B164" s="553" t="s">
        <v>1473</v>
      </c>
      <c r="C164" s="550"/>
      <c r="D164" s="550"/>
      <c r="E164" s="551"/>
      <c r="F164" s="552"/>
      <c r="G164" s="542"/>
      <c r="H164" s="542"/>
    </row>
    <row r="165" spans="1:8" s="541" customFormat="1">
      <c r="A165" s="548"/>
      <c r="B165" s="553" t="s">
        <v>1474</v>
      </c>
      <c r="C165" s="550"/>
      <c r="D165" s="550"/>
      <c r="E165" s="551"/>
      <c r="F165" s="552"/>
      <c r="G165" s="542"/>
      <c r="H165" s="542"/>
    </row>
    <row r="166" spans="1:8" s="541" customFormat="1" ht="26.4">
      <c r="A166" s="548"/>
      <c r="B166" s="553" t="s">
        <v>1504</v>
      </c>
      <c r="C166" s="550"/>
      <c r="D166" s="550"/>
      <c r="E166" s="551"/>
      <c r="F166" s="552"/>
      <c r="G166" s="542"/>
      <c r="H166" s="542"/>
    </row>
    <row r="167" spans="1:8" s="541" customFormat="1">
      <c r="A167" s="548"/>
      <c r="B167" s="553" t="s">
        <v>1476</v>
      </c>
      <c r="C167" s="550"/>
      <c r="D167" s="550"/>
      <c r="E167" s="551"/>
      <c r="F167" s="552"/>
      <c r="G167" s="542"/>
      <c r="H167" s="542"/>
    </row>
    <row r="168" spans="1:8" s="541" customFormat="1">
      <c r="A168" s="548"/>
      <c r="B168" s="553" t="s">
        <v>1487</v>
      </c>
      <c r="C168" s="550"/>
      <c r="D168" s="550"/>
      <c r="E168" s="551"/>
      <c r="F168" s="552"/>
      <c r="G168" s="542"/>
      <c r="H168" s="542"/>
    </row>
    <row r="169" spans="1:8" s="541" customFormat="1" ht="26.4">
      <c r="A169" s="548"/>
      <c r="B169" s="553" t="s">
        <v>1505</v>
      </c>
      <c r="C169" s="550"/>
      <c r="D169" s="550"/>
      <c r="E169" s="551"/>
      <c r="F169" s="552"/>
      <c r="G169" s="542"/>
      <c r="H169" s="542"/>
    </row>
    <row r="170" spans="1:8" s="541" customFormat="1">
      <c r="A170" s="548"/>
      <c r="B170" s="553" t="s">
        <v>1478</v>
      </c>
      <c r="C170" s="550"/>
      <c r="D170" s="550"/>
      <c r="E170" s="551"/>
      <c r="F170" s="552"/>
      <c r="G170" s="542"/>
      <c r="H170" s="542"/>
    </row>
    <row r="171" spans="1:8" s="541" customFormat="1">
      <c r="A171" s="555"/>
      <c r="B171" s="556" t="s">
        <v>1506</v>
      </c>
      <c r="C171" s="557"/>
      <c r="D171" s="557"/>
      <c r="E171" s="558"/>
      <c r="F171" s="559"/>
      <c r="G171" s="542"/>
      <c r="H171" s="542"/>
    </row>
    <row r="172" spans="1:8" s="541" customFormat="1">
      <c r="A172" s="548" t="s">
        <v>1507</v>
      </c>
      <c r="B172" s="553" t="s">
        <v>1508</v>
      </c>
      <c r="C172" s="550" t="s">
        <v>0</v>
      </c>
      <c r="D172" s="550" t="s">
        <v>27</v>
      </c>
      <c r="E172" s="546"/>
      <c r="F172" s="547">
        <f t="shared" ref="F172:F191" si="0">E172*D172</f>
        <v>0</v>
      </c>
      <c r="G172" s="542"/>
      <c r="H172" s="542"/>
    </row>
    <row r="173" spans="1:8" s="541" customFormat="1" ht="26.4">
      <c r="A173" s="543" t="s">
        <v>1509</v>
      </c>
      <c r="B173" s="544" t="s">
        <v>1510</v>
      </c>
      <c r="C173" s="545" t="s">
        <v>251</v>
      </c>
      <c r="D173" s="545" t="s">
        <v>27</v>
      </c>
      <c r="E173" s="546"/>
      <c r="F173" s="547">
        <f t="shared" si="0"/>
        <v>0</v>
      </c>
      <c r="G173" s="542"/>
      <c r="H173" s="542"/>
    </row>
    <row r="174" spans="1:8" s="541" customFormat="1" ht="26.4">
      <c r="A174" s="543" t="s">
        <v>1511</v>
      </c>
      <c r="B174" s="544" t="s">
        <v>1512</v>
      </c>
      <c r="C174" s="545" t="s">
        <v>251</v>
      </c>
      <c r="D174" s="545" t="s">
        <v>27</v>
      </c>
      <c r="E174" s="546"/>
      <c r="F174" s="547">
        <f t="shared" si="0"/>
        <v>0</v>
      </c>
      <c r="G174" s="542"/>
      <c r="H174" s="542"/>
    </row>
    <row r="175" spans="1:8" s="541" customFormat="1" ht="26.4">
      <c r="A175" s="543" t="s">
        <v>1513</v>
      </c>
      <c r="B175" s="544" t="s">
        <v>1514</v>
      </c>
      <c r="C175" s="545" t="s">
        <v>251</v>
      </c>
      <c r="D175" s="545" t="s">
        <v>27</v>
      </c>
      <c r="E175" s="546"/>
      <c r="F175" s="547">
        <f t="shared" si="0"/>
        <v>0</v>
      </c>
      <c r="G175" s="542"/>
      <c r="H175" s="542"/>
    </row>
    <row r="176" spans="1:8" s="541" customFormat="1" ht="26.4">
      <c r="A176" s="543" t="s">
        <v>1515</v>
      </c>
      <c r="B176" s="544" t="s">
        <v>1512</v>
      </c>
      <c r="C176" s="560" t="s">
        <v>251</v>
      </c>
      <c r="D176" s="560" t="s">
        <v>27</v>
      </c>
      <c r="E176" s="546"/>
      <c r="F176" s="547">
        <f t="shared" si="0"/>
        <v>0</v>
      </c>
      <c r="G176" s="542"/>
      <c r="H176" s="542"/>
    </row>
    <row r="177" spans="1:8" s="541" customFormat="1" ht="26.4">
      <c r="A177" s="561" t="s">
        <v>1516</v>
      </c>
      <c r="B177" s="562" t="s">
        <v>1517</v>
      </c>
      <c r="C177" s="560" t="s">
        <v>251</v>
      </c>
      <c r="D177" s="560" t="s">
        <v>27</v>
      </c>
      <c r="E177" s="546"/>
      <c r="F177" s="547">
        <f t="shared" si="0"/>
        <v>0</v>
      </c>
      <c r="G177" s="542"/>
      <c r="H177" s="542"/>
    </row>
    <row r="178" spans="1:8" s="541" customFormat="1">
      <c r="A178" s="561" t="s">
        <v>1518</v>
      </c>
      <c r="B178" s="562" t="s">
        <v>1519</v>
      </c>
      <c r="C178" s="557" t="s">
        <v>0</v>
      </c>
      <c r="D178" s="557" t="s">
        <v>27</v>
      </c>
      <c r="E178" s="546"/>
      <c r="F178" s="547">
        <f t="shared" si="0"/>
        <v>0</v>
      </c>
      <c r="G178" s="542"/>
      <c r="H178" s="542"/>
    </row>
    <row r="179" spans="1:8" s="541" customFormat="1">
      <c r="A179" s="561" t="s">
        <v>1520</v>
      </c>
      <c r="B179" s="562" t="s">
        <v>1521</v>
      </c>
      <c r="C179" s="557" t="s">
        <v>0</v>
      </c>
      <c r="D179" s="557" t="s">
        <v>27</v>
      </c>
      <c r="E179" s="546"/>
      <c r="F179" s="547">
        <f t="shared" si="0"/>
        <v>0</v>
      </c>
      <c r="G179" s="542"/>
      <c r="H179" s="542"/>
    </row>
    <row r="180" spans="1:8" s="541" customFormat="1" ht="26.4">
      <c r="A180" s="561" t="s">
        <v>1522</v>
      </c>
      <c r="B180" s="544" t="s">
        <v>1523</v>
      </c>
      <c r="C180" s="560" t="s">
        <v>251</v>
      </c>
      <c r="D180" s="557" t="s">
        <v>28</v>
      </c>
      <c r="E180" s="546"/>
      <c r="F180" s="547">
        <f t="shared" si="0"/>
        <v>0</v>
      </c>
      <c r="G180" s="542"/>
      <c r="H180" s="542"/>
    </row>
    <row r="181" spans="1:8" s="541" customFormat="1">
      <c r="A181" s="561" t="s">
        <v>1524</v>
      </c>
      <c r="B181" s="562" t="s">
        <v>1525</v>
      </c>
      <c r="C181" s="560" t="s">
        <v>251</v>
      </c>
      <c r="D181" s="557" t="s">
        <v>30</v>
      </c>
      <c r="E181" s="546"/>
      <c r="F181" s="547">
        <f t="shared" si="0"/>
        <v>0</v>
      </c>
      <c r="G181" s="542"/>
      <c r="H181" s="542"/>
    </row>
    <row r="182" spans="1:8" s="569" customFormat="1">
      <c r="A182" s="563" t="s">
        <v>1526</v>
      </c>
      <c r="B182" s="564" t="s">
        <v>1928</v>
      </c>
      <c r="C182" s="565" t="s">
        <v>251</v>
      </c>
      <c r="D182" s="566" t="s">
        <v>29</v>
      </c>
      <c r="E182" s="567"/>
      <c r="F182" s="568">
        <f t="shared" si="0"/>
        <v>0</v>
      </c>
    </row>
    <row r="183" spans="1:8" s="541" customFormat="1">
      <c r="A183" s="561" t="s">
        <v>1527</v>
      </c>
      <c r="B183" s="562" t="s">
        <v>1528</v>
      </c>
      <c r="C183" s="560" t="s">
        <v>251</v>
      </c>
      <c r="D183" s="557" t="s">
        <v>27</v>
      </c>
      <c r="E183" s="546"/>
      <c r="F183" s="547">
        <f t="shared" si="0"/>
        <v>0</v>
      </c>
      <c r="G183" s="542"/>
      <c r="H183" s="542"/>
    </row>
    <row r="184" spans="1:8" s="541" customFormat="1">
      <c r="A184" s="561" t="s">
        <v>1529</v>
      </c>
      <c r="B184" s="562" t="s">
        <v>1530</v>
      </c>
      <c r="C184" s="560" t="s">
        <v>251</v>
      </c>
      <c r="D184" s="557" t="s">
        <v>28</v>
      </c>
      <c r="E184" s="546"/>
      <c r="F184" s="547">
        <f t="shared" si="0"/>
        <v>0</v>
      </c>
      <c r="G184" s="542"/>
      <c r="H184" s="542"/>
    </row>
    <row r="185" spans="1:8" s="541" customFormat="1">
      <c r="A185" s="561" t="s">
        <v>1531</v>
      </c>
      <c r="B185" s="562" t="s">
        <v>1532</v>
      </c>
      <c r="C185" s="560" t="s">
        <v>251</v>
      </c>
      <c r="D185" s="557" t="s">
        <v>27</v>
      </c>
      <c r="E185" s="546"/>
      <c r="F185" s="547">
        <f t="shared" si="0"/>
        <v>0</v>
      </c>
      <c r="G185" s="542"/>
      <c r="H185" s="542"/>
    </row>
    <row r="186" spans="1:8" s="541" customFormat="1">
      <c r="A186" s="561" t="s">
        <v>1533</v>
      </c>
      <c r="B186" s="562" t="s">
        <v>1534</v>
      </c>
      <c r="C186" s="560" t="s">
        <v>251</v>
      </c>
      <c r="D186" s="557" t="s">
        <v>26</v>
      </c>
      <c r="E186" s="546"/>
      <c r="F186" s="547">
        <f t="shared" si="0"/>
        <v>0</v>
      </c>
      <c r="G186" s="542"/>
      <c r="H186" s="542"/>
    </row>
    <row r="187" spans="1:8" s="541" customFormat="1">
      <c r="A187" s="561" t="s">
        <v>1535</v>
      </c>
      <c r="B187" s="562" t="s">
        <v>1536</v>
      </c>
      <c r="C187" s="560" t="s">
        <v>251</v>
      </c>
      <c r="D187" s="557" t="s">
        <v>27</v>
      </c>
      <c r="E187" s="546"/>
      <c r="F187" s="547">
        <f t="shared" si="0"/>
        <v>0</v>
      </c>
      <c r="G187" s="542"/>
      <c r="H187" s="542"/>
    </row>
    <row r="188" spans="1:8" s="541" customFormat="1" ht="26.4">
      <c r="A188" s="561" t="s">
        <v>1537</v>
      </c>
      <c r="B188" s="562" t="s">
        <v>1538</v>
      </c>
      <c r="C188" s="560" t="s">
        <v>251</v>
      </c>
      <c r="D188" s="557" t="s">
        <v>38</v>
      </c>
      <c r="E188" s="546"/>
      <c r="F188" s="547">
        <f t="shared" si="0"/>
        <v>0</v>
      </c>
      <c r="G188" s="542"/>
      <c r="H188" s="542"/>
    </row>
    <row r="189" spans="1:8" s="541" customFormat="1">
      <c r="A189" s="561" t="s">
        <v>1539</v>
      </c>
      <c r="B189" s="562" t="s">
        <v>1540</v>
      </c>
      <c r="C189" s="560" t="s">
        <v>251</v>
      </c>
      <c r="D189" s="557" t="s">
        <v>27</v>
      </c>
      <c r="E189" s="546"/>
      <c r="F189" s="547">
        <f t="shared" si="0"/>
        <v>0</v>
      </c>
      <c r="G189" s="542"/>
      <c r="H189" s="542"/>
    </row>
    <row r="190" spans="1:8" s="541" customFormat="1" ht="26.4">
      <c r="A190" s="561" t="s">
        <v>1541</v>
      </c>
      <c r="B190" s="562" t="s">
        <v>1542</v>
      </c>
      <c r="C190" s="560" t="s">
        <v>251</v>
      </c>
      <c r="D190" s="557" t="s">
        <v>38</v>
      </c>
      <c r="E190" s="546"/>
      <c r="F190" s="547">
        <f t="shared" si="0"/>
        <v>0</v>
      </c>
      <c r="G190" s="542"/>
      <c r="H190" s="542"/>
    </row>
    <row r="191" spans="1:8" s="569" customFormat="1">
      <c r="A191" s="570" t="s">
        <v>1543</v>
      </c>
      <c r="B191" s="571" t="s">
        <v>1929</v>
      </c>
      <c r="C191" s="572" t="s">
        <v>251</v>
      </c>
      <c r="D191" s="573" t="s">
        <v>27</v>
      </c>
      <c r="E191" s="567"/>
      <c r="F191" s="568">
        <f t="shared" si="0"/>
        <v>0</v>
      </c>
    </row>
    <row r="192" spans="1:8" s="574" customFormat="1">
      <c r="A192" s="448"/>
      <c r="B192" s="449" t="s">
        <v>1544</v>
      </c>
      <c r="C192" s="449"/>
      <c r="D192" s="450"/>
      <c r="E192" s="449"/>
      <c r="F192" s="451">
        <f>SUM(F7:F191)</f>
        <v>0</v>
      </c>
      <c r="G192" s="542"/>
      <c r="H192" s="542"/>
    </row>
    <row r="193" spans="1:8" s="541" customFormat="1">
      <c r="A193" s="575" t="s">
        <v>28</v>
      </c>
      <c r="B193" s="768" t="s">
        <v>1545</v>
      </c>
      <c r="C193" s="769"/>
      <c r="D193" s="769"/>
      <c r="E193" s="769"/>
      <c r="F193" s="770"/>
      <c r="G193" s="542"/>
      <c r="H193" s="542"/>
    </row>
    <row r="194" spans="1:8" s="541" customFormat="1">
      <c r="A194" s="561" t="s">
        <v>1546</v>
      </c>
      <c r="B194" s="576" t="s">
        <v>1547</v>
      </c>
      <c r="C194" s="577" t="s">
        <v>0</v>
      </c>
      <c r="D194" s="577">
        <v>1</v>
      </c>
      <c r="E194" s="546"/>
      <c r="F194" s="547">
        <f>E194*D194</f>
        <v>0</v>
      </c>
      <c r="G194" s="542"/>
      <c r="H194" s="542"/>
    </row>
    <row r="195" spans="1:8" s="541" customFormat="1">
      <c r="A195" s="543"/>
      <c r="B195" s="578" t="s">
        <v>1803</v>
      </c>
      <c r="C195" s="579"/>
      <c r="D195" s="579"/>
      <c r="E195" s="546"/>
      <c r="F195" s="547"/>
      <c r="G195" s="542"/>
      <c r="H195" s="542"/>
    </row>
    <row r="196" spans="1:8" s="541" customFormat="1">
      <c r="A196" s="548"/>
      <c r="B196" s="553" t="s">
        <v>1548</v>
      </c>
      <c r="C196" s="580"/>
      <c r="D196" s="580"/>
      <c r="E196" s="551"/>
      <c r="F196" s="552"/>
      <c r="G196" s="542"/>
      <c r="H196" s="542"/>
    </row>
    <row r="197" spans="1:8" s="541" customFormat="1">
      <c r="A197" s="548"/>
      <c r="B197" s="553" t="s">
        <v>1549</v>
      </c>
      <c r="C197" s="580"/>
      <c r="D197" s="580"/>
      <c r="E197" s="551"/>
      <c r="F197" s="552"/>
      <c r="G197" s="542"/>
      <c r="H197" s="542"/>
    </row>
    <row r="198" spans="1:8" s="541" customFormat="1">
      <c r="A198" s="548"/>
      <c r="B198" s="581" t="s">
        <v>1550</v>
      </c>
      <c r="C198" s="580"/>
      <c r="D198" s="580"/>
      <c r="E198" s="551"/>
      <c r="F198" s="552"/>
      <c r="G198" s="542"/>
      <c r="H198" s="542"/>
    </row>
    <row r="199" spans="1:8" s="541" customFormat="1">
      <c r="A199" s="548"/>
      <c r="B199" s="581" t="s">
        <v>1551</v>
      </c>
      <c r="C199" s="580"/>
      <c r="D199" s="580"/>
      <c r="E199" s="551"/>
      <c r="F199" s="552"/>
      <c r="G199" s="542"/>
      <c r="H199" s="542"/>
    </row>
    <row r="200" spans="1:8" s="541" customFormat="1">
      <c r="A200" s="548"/>
      <c r="B200" s="581" t="s">
        <v>1552</v>
      </c>
      <c r="C200" s="580"/>
      <c r="D200" s="580"/>
      <c r="E200" s="551"/>
      <c r="F200" s="552"/>
      <c r="G200" s="542"/>
      <c r="H200" s="542"/>
    </row>
    <row r="201" spans="1:8" s="541" customFormat="1">
      <c r="A201" s="548"/>
      <c r="B201" s="581" t="s">
        <v>1553</v>
      </c>
      <c r="C201" s="580"/>
      <c r="D201" s="580"/>
      <c r="E201" s="551"/>
      <c r="F201" s="552"/>
      <c r="G201" s="542"/>
      <c r="H201" s="542"/>
    </row>
    <row r="202" spans="1:8" s="541" customFormat="1">
      <c r="A202" s="548"/>
      <c r="B202" s="581" t="s">
        <v>1554</v>
      </c>
      <c r="C202" s="580"/>
      <c r="D202" s="580"/>
      <c r="E202" s="551"/>
      <c r="F202" s="552"/>
      <c r="G202" s="542"/>
      <c r="H202" s="542"/>
    </row>
    <row r="203" spans="1:8" s="541" customFormat="1">
      <c r="A203" s="548"/>
      <c r="B203" s="581" t="s">
        <v>1555</v>
      </c>
      <c r="C203" s="580"/>
      <c r="D203" s="580"/>
      <c r="E203" s="551"/>
      <c r="F203" s="552"/>
      <c r="G203" s="542"/>
      <c r="H203" s="542"/>
    </row>
    <row r="204" spans="1:8" s="541" customFormat="1" ht="39.6">
      <c r="A204" s="548"/>
      <c r="B204" s="553" t="s">
        <v>1556</v>
      </c>
      <c r="C204" s="580"/>
      <c r="D204" s="580"/>
      <c r="E204" s="551"/>
      <c r="F204" s="552"/>
      <c r="G204" s="542"/>
      <c r="H204" s="542"/>
    </row>
    <row r="205" spans="1:8" s="541" customFormat="1">
      <c r="A205" s="548"/>
      <c r="B205" s="581" t="s">
        <v>1557</v>
      </c>
      <c r="C205" s="580"/>
      <c r="D205" s="580"/>
      <c r="E205" s="551"/>
      <c r="F205" s="552"/>
      <c r="G205" s="542"/>
      <c r="H205" s="542"/>
    </row>
    <row r="206" spans="1:8" s="541" customFormat="1">
      <c r="A206" s="548"/>
      <c r="B206" s="581" t="s">
        <v>1558</v>
      </c>
      <c r="C206" s="580"/>
      <c r="D206" s="580"/>
      <c r="E206" s="551"/>
      <c r="F206" s="552"/>
      <c r="G206" s="542"/>
      <c r="H206" s="542"/>
    </row>
    <row r="207" spans="1:8" s="541" customFormat="1">
      <c r="A207" s="548"/>
      <c r="B207" s="553" t="s">
        <v>1559</v>
      </c>
      <c r="C207" s="580"/>
      <c r="D207" s="580"/>
      <c r="E207" s="551"/>
      <c r="F207" s="552"/>
      <c r="G207" s="542"/>
      <c r="H207" s="542"/>
    </row>
    <row r="208" spans="1:8" s="541" customFormat="1" ht="26.4">
      <c r="A208" s="548"/>
      <c r="B208" s="581" t="s">
        <v>1560</v>
      </c>
      <c r="C208" s="580"/>
      <c r="D208" s="580"/>
      <c r="E208" s="551"/>
      <c r="F208" s="552"/>
      <c r="G208" s="542"/>
      <c r="H208" s="542"/>
    </row>
    <row r="209" spans="1:8" s="541" customFormat="1">
      <c r="A209" s="548"/>
      <c r="B209" s="553" t="s">
        <v>1561</v>
      </c>
      <c r="C209" s="580"/>
      <c r="D209" s="580"/>
      <c r="E209" s="551"/>
      <c r="F209" s="552"/>
      <c r="G209" s="542"/>
      <c r="H209" s="542"/>
    </row>
    <row r="210" spans="1:8" s="541" customFormat="1">
      <c r="A210" s="548"/>
      <c r="B210" s="553" t="s">
        <v>1562</v>
      </c>
      <c r="C210" s="580"/>
      <c r="D210" s="580"/>
      <c r="E210" s="551"/>
      <c r="F210" s="552"/>
      <c r="G210" s="542"/>
      <c r="H210" s="542"/>
    </row>
    <row r="211" spans="1:8" s="541" customFormat="1">
      <c r="A211" s="548"/>
      <c r="B211" s="553" t="s">
        <v>1563</v>
      </c>
      <c r="C211" s="580"/>
      <c r="D211" s="580"/>
      <c r="E211" s="551"/>
      <c r="F211" s="552"/>
      <c r="G211" s="542"/>
      <c r="H211" s="542"/>
    </row>
    <row r="212" spans="1:8" s="541" customFormat="1">
      <c r="A212" s="548"/>
      <c r="B212" s="553" t="s">
        <v>1564</v>
      </c>
      <c r="C212" s="580"/>
      <c r="D212" s="580"/>
      <c r="E212" s="551"/>
      <c r="F212" s="552"/>
      <c r="G212" s="542"/>
      <c r="H212" s="542"/>
    </row>
    <row r="213" spans="1:8" s="541" customFormat="1">
      <c r="A213" s="548"/>
      <c r="B213" s="553" t="s">
        <v>1565</v>
      </c>
      <c r="C213" s="580"/>
      <c r="D213" s="580"/>
      <c r="E213" s="551"/>
      <c r="F213" s="552"/>
      <c r="G213" s="542"/>
      <c r="H213" s="542"/>
    </row>
    <row r="214" spans="1:8" s="541" customFormat="1">
      <c r="A214" s="548"/>
      <c r="B214" s="581" t="s">
        <v>1566</v>
      </c>
      <c r="C214" s="580"/>
      <c r="D214" s="580"/>
      <c r="E214" s="551"/>
      <c r="F214" s="552"/>
      <c r="G214" s="542"/>
      <c r="H214" s="542"/>
    </row>
    <row r="215" spans="1:8" s="541" customFormat="1">
      <c r="A215" s="548"/>
      <c r="B215" s="581" t="s">
        <v>1567</v>
      </c>
      <c r="C215" s="580"/>
      <c r="D215" s="580"/>
      <c r="E215" s="551"/>
      <c r="F215" s="552"/>
      <c r="G215" s="542"/>
      <c r="H215" s="542"/>
    </row>
    <row r="216" spans="1:8" s="541" customFormat="1">
      <c r="A216" s="548"/>
      <c r="B216" s="581" t="s">
        <v>1568</v>
      </c>
      <c r="C216" s="580"/>
      <c r="D216" s="580"/>
      <c r="E216" s="551"/>
      <c r="F216" s="552"/>
      <c r="G216" s="542"/>
      <c r="H216" s="542"/>
    </row>
    <row r="217" spans="1:8" s="541" customFormat="1">
      <c r="A217" s="548"/>
      <c r="B217" s="581" t="s">
        <v>1569</v>
      </c>
      <c r="C217" s="580"/>
      <c r="D217" s="580"/>
      <c r="E217" s="551"/>
      <c r="F217" s="552"/>
      <c r="G217" s="542"/>
      <c r="H217" s="542"/>
    </row>
    <row r="218" spans="1:8" s="541" customFormat="1">
      <c r="A218" s="548"/>
      <c r="B218" s="553" t="s">
        <v>1570</v>
      </c>
      <c r="C218" s="580"/>
      <c r="D218" s="580"/>
      <c r="E218" s="551"/>
      <c r="F218" s="552"/>
      <c r="G218" s="542"/>
      <c r="H218" s="542"/>
    </row>
    <row r="219" spans="1:8" s="541" customFormat="1">
      <c r="A219" s="548"/>
      <c r="B219" s="553" t="s">
        <v>1571</v>
      </c>
      <c r="C219" s="580"/>
      <c r="D219" s="580"/>
      <c r="E219" s="551"/>
      <c r="F219" s="552"/>
      <c r="G219" s="542"/>
      <c r="H219" s="542"/>
    </row>
    <row r="220" spans="1:8" s="541" customFormat="1">
      <c r="A220" s="548"/>
      <c r="B220" s="581" t="s">
        <v>1572</v>
      </c>
      <c r="C220" s="580"/>
      <c r="D220" s="580"/>
      <c r="E220" s="551"/>
      <c r="F220" s="552"/>
      <c r="G220" s="542"/>
      <c r="H220" s="542"/>
    </row>
    <row r="221" spans="1:8" s="541" customFormat="1">
      <c r="A221" s="548"/>
      <c r="B221" s="553" t="s">
        <v>1573</v>
      </c>
      <c r="C221" s="580"/>
      <c r="D221" s="580"/>
      <c r="E221" s="551"/>
      <c r="F221" s="552"/>
      <c r="G221" s="542"/>
      <c r="H221" s="542"/>
    </row>
    <row r="222" spans="1:8" s="541" customFormat="1">
      <c r="A222" s="548"/>
      <c r="B222" s="553" t="s">
        <v>1574</v>
      </c>
      <c r="C222" s="580"/>
      <c r="D222" s="580"/>
      <c r="E222" s="551"/>
      <c r="F222" s="552"/>
      <c r="G222" s="542"/>
      <c r="H222" s="542"/>
    </row>
    <row r="223" spans="1:8" s="541" customFormat="1">
      <c r="A223" s="548"/>
      <c r="B223" s="553" t="s">
        <v>1575</v>
      </c>
      <c r="C223" s="580"/>
      <c r="D223" s="580"/>
      <c r="E223" s="551"/>
      <c r="F223" s="552"/>
      <c r="G223" s="542"/>
      <c r="H223" s="542"/>
    </row>
    <row r="224" spans="1:8" s="541" customFormat="1">
      <c r="A224" s="548"/>
      <c r="B224" s="581" t="s">
        <v>1576</v>
      </c>
      <c r="C224" s="580"/>
      <c r="D224" s="580"/>
      <c r="E224" s="551"/>
      <c r="F224" s="552"/>
      <c r="G224" s="542"/>
      <c r="H224" s="542"/>
    </row>
    <row r="225" spans="1:8" s="541" customFormat="1">
      <c r="A225" s="548"/>
      <c r="B225" s="553" t="s">
        <v>1577</v>
      </c>
      <c r="C225" s="580"/>
      <c r="D225" s="580"/>
      <c r="E225" s="551"/>
      <c r="F225" s="552"/>
      <c r="G225" s="542"/>
      <c r="H225" s="542"/>
    </row>
    <row r="226" spans="1:8" s="541" customFormat="1">
      <c r="A226" s="548"/>
      <c r="B226" s="581" t="s">
        <v>1578</v>
      </c>
      <c r="C226" s="580"/>
      <c r="D226" s="580"/>
      <c r="E226" s="551"/>
      <c r="F226" s="552"/>
      <c r="G226" s="542"/>
      <c r="H226" s="542"/>
    </row>
    <row r="227" spans="1:8" s="541" customFormat="1">
      <c r="A227" s="548"/>
      <c r="B227" s="581" t="s">
        <v>1579</v>
      </c>
      <c r="C227" s="580"/>
      <c r="D227" s="580"/>
      <c r="E227" s="551"/>
      <c r="F227" s="552"/>
      <c r="G227" s="542"/>
      <c r="H227" s="542"/>
    </row>
    <row r="228" spans="1:8" s="541" customFormat="1">
      <c r="A228" s="548"/>
      <c r="B228" s="581" t="s">
        <v>1580</v>
      </c>
      <c r="C228" s="580"/>
      <c r="D228" s="580"/>
      <c r="E228" s="551"/>
      <c r="F228" s="552"/>
      <c r="G228" s="542"/>
      <c r="H228" s="542"/>
    </row>
    <row r="229" spans="1:8" s="541" customFormat="1">
      <c r="A229" s="548"/>
      <c r="B229" s="581" t="s">
        <v>1581</v>
      </c>
      <c r="C229" s="580"/>
      <c r="D229" s="580"/>
      <c r="E229" s="551"/>
      <c r="F229" s="552"/>
      <c r="G229" s="542"/>
      <c r="H229" s="542"/>
    </row>
    <row r="230" spans="1:8" s="541" customFormat="1">
      <c r="A230" s="548"/>
      <c r="B230" s="581" t="s">
        <v>1582</v>
      </c>
      <c r="C230" s="580"/>
      <c r="D230" s="580"/>
      <c r="E230" s="551"/>
      <c r="F230" s="552"/>
      <c r="G230" s="542"/>
      <c r="H230" s="542"/>
    </row>
    <row r="231" spans="1:8" s="541" customFormat="1">
      <c r="A231" s="548"/>
      <c r="B231" s="581" t="s">
        <v>1583</v>
      </c>
      <c r="C231" s="580"/>
      <c r="D231" s="580"/>
      <c r="E231" s="551"/>
      <c r="F231" s="552"/>
      <c r="G231" s="542"/>
      <c r="H231" s="542"/>
    </row>
    <row r="232" spans="1:8" s="541" customFormat="1">
      <c r="A232" s="548"/>
      <c r="B232" s="581" t="s">
        <v>1584</v>
      </c>
      <c r="C232" s="580"/>
      <c r="D232" s="580"/>
      <c r="E232" s="551"/>
      <c r="F232" s="552"/>
      <c r="G232" s="542"/>
      <c r="H232" s="542"/>
    </row>
    <row r="233" spans="1:8" s="541" customFormat="1">
      <c r="A233" s="548"/>
      <c r="B233" s="581" t="s">
        <v>1585</v>
      </c>
      <c r="C233" s="580"/>
      <c r="D233" s="580"/>
      <c r="E233" s="551"/>
      <c r="F233" s="552"/>
      <c r="G233" s="542"/>
      <c r="H233" s="542"/>
    </row>
    <row r="234" spans="1:8" s="541" customFormat="1">
      <c r="A234" s="548"/>
      <c r="B234" s="581" t="s">
        <v>1586</v>
      </c>
      <c r="C234" s="580"/>
      <c r="D234" s="580"/>
      <c r="E234" s="551"/>
      <c r="F234" s="552"/>
      <c r="G234" s="542"/>
      <c r="H234" s="542"/>
    </row>
    <row r="235" spans="1:8" s="541" customFormat="1">
      <c r="A235" s="548"/>
      <c r="B235" s="581" t="s">
        <v>1569</v>
      </c>
      <c r="C235" s="580"/>
      <c r="D235" s="580"/>
      <c r="E235" s="551"/>
      <c r="F235" s="552"/>
      <c r="G235" s="542"/>
      <c r="H235" s="542"/>
    </row>
    <row r="236" spans="1:8" s="541" customFormat="1">
      <c r="A236" s="548"/>
      <c r="B236" s="553" t="s">
        <v>1570</v>
      </c>
      <c r="C236" s="580"/>
      <c r="D236" s="580"/>
      <c r="E236" s="551"/>
      <c r="F236" s="552"/>
      <c r="G236" s="542"/>
      <c r="H236" s="542"/>
    </row>
    <row r="237" spans="1:8" s="541" customFormat="1">
      <c r="A237" s="548"/>
      <c r="B237" s="581" t="s">
        <v>1572</v>
      </c>
      <c r="C237" s="580"/>
      <c r="D237" s="580"/>
      <c r="E237" s="551"/>
      <c r="F237" s="552"/>
      <c r="G237" s="542"/>
      <c r="H237" s="542"/>
    </row>
    <row r="238" spans="1:8" s="541" customFormat="1">
      <c r="A238" s="548"/>
      <c r="B238" s="553" t="s">
        <v>1587</v>
      </c>
      <c r="C238" s="580"/>
      <c r="D238" s="580"/>
      <c r="E238" s="551"/>
      <c r="F238" s="552"/>
      <c r="G238" s="542"/>
      <c r="H238" s="542"/>
    </row>
    <row r="239" spans="1:8" s="541" customFormat="1">
      <c r="A239" s="548"/>
      <c r="B239" s="553" t="s">
        <v>1588</v>
      </c>
      <c r="C239" s="580"/>
      <c r="D239" s="580"/>
      <c r="E239" s="551"/>
      <c r="F239" s="552"/>
      <c r="G239" s="542"/>
      <c r="H239" s="542"/>
    </row>
    <row r="240" spans="1:8" s="541" customFormat="1">
      <c r="A240" s="548"/>
      <c r="B240" s="553" t="s">
        <v>1589</v>
      </c>
      <c r="C240" s="580"/>
      <c r="D240" s="580"/>
      <c r="E240" s="551"/>
      <c r="F240" s="552"/>
      <c r="G240" s="542"/>
      <c r="H240" s="542"/>
    </row>
    <row r="241" spans="1:8" s="541" customFormat="1">
      <c r="A241" s="548"/>
      <c r="B241" s="581" t="s">
        <v>1590</v>
      </c>
      <c r="C241" s="580"/>
      <c r="D241" s="580"/>
      <c r="E241" s="551"/>
      <c r="F241" s="552"/>
      <c r="G241" s="542"/>
      <c r="H241" s="542"/>
    </row>
    <row r="242" spans="1:8" s="541" customFormat="1">
      <c r="A242" s="548"/>
      <c r="B242" s="581" t="s">
        <v>1591</v>
      </c>
      <c r="C242" s="580"/>
      <c r="D242" s="580"/>
      <c r="E242" s="551"/>
      <c r="F242" s="552"/>
      <c r="G242" s="542"/>
      <c r="H242" s="542"/>
    </row>
    <row r="243" spans="1:8" s="541" customFormat="1">
      <c r="A243" s="548"/>
      <c r="B243" s="581" t="s">
        <v>1592</v>
      </c>
      <c r="C243" s="580"/>
      <c r="D243" s="580"/>
      <c r="E243" s="551"/>
      <c r="F243" s="552"/>
      <c r="G243" s="542"/>
      <c r="H243" s="542"/>
    </row>
    <row r="244" spans="1:8" s="541" customFormat="1">
      <c r="A244" s="548"/>
      <c r="B244" s="553" t="s">
        <v>1593</v>
      </c>
      <c r="C244" s="580"/>
      <c r="D244" s="580"/>
      <c r="E244" s="551"/>
      <c r="F244" s="552"/>
      <c r="G244" s="542"/>
      <c r="H244" s="542"/>
    </row>
    <row r="245" spans="1:8" s="541" customFormat="1">
      <c r="A245" s="548"/>
      <c r="B245" s="581" t="s">
        <v>1594</v>
      </c>
      <c r="C245" s="580"/>
      <c r="D245" s="580"/>
      <c r="E245" s="551"/>
      <c r="F245" s="552"/>
      <c r="G245" s="542"/>
      <c r="H245" s="542"/>
    </row>
    <row r="246" spans="1:8" s="541" customFormat="1">
      <c r="A246" s="548"/>
      <c r="B246" s="581" t="s">
        <v>1595</v>
      </c>
      <c r="C246" s="580"/>
      <c r="D246" s="580"/>
      <c r="E246" s="551"/>
      <c r="F246" s="552"/>
      <c r="G246" s="542"/>
      <c r="H246" s="542"/>
    </row>
    <row r="247" spans="1:8" s="541" customFormat="1">
      <c r="A247" s="548"/>
      <c r="B247" s="581" t="s">
        <v>1596</v>
      </c>
      <c r="C247" s="580"/>
      <c r="D247" s="580"/>
      <c r="E247" s="551"/>
      <c r="F247" s="552"/>
      <c r="G247" s="542"/>
      <c r="H247" s="542"/>
    </row>
    <row r="248" spans="1:8" s="541" customFormat="1">
      <c r="A248" s="548"/>
      <c r="B248" s="581" t="s">
        <v>1597</v>
      </c>
      <c r="C248" s="580"/>
      <c r="D248" s="580"/>
      <c r="E248" s="551"/>
      <c r="F248" s="552"/>
      <c r="G248" s="542"/>
      <c r="H248" s="542"/>
    </row>
    <row r="249" spans="1:8" s="541" customFormat="1">
      <c r="A249" s="548"/>
      <c r="B249" s="581" t="s">
        <v>1598</v>
      </c>
      <c r="C249" s="580"/>
      <c r="D249" s="580"/>
      <c r="E249" s="551"/>
      <c r="F249" s="552"/>
      <c r="G249" s="542"/>
      <c r="H249" s="542"/>
    </row>
    <row r="250" spans="1:8" s="541" customFormat="1">
      <c r="A250" s="548"/>
      <c r="B250" s="581" t="s">
        <v>1599</v>
      </c>
      <c r="C250" s="580"/>
      <c r="D250" s="580"/>
      <c r="E250" s="551"/>
      <c r="F250" s="552"/>
      <c r="G250" s="542"/>
      <c r="H250" s="542"/>
    </row>
    <row r="251" spans="1:8" s="541" customFormat="1">
      <c r="A251" s="548"/>
      <c r="B251" s="581" t="s">
        <v>1600</v>
      </c>
      <c r="C251" s="580"/>
      <c r="D251" s="580"/>
      <c r="E251" s="551"/>
      <c r="F251" s="552"/>
      <c r="G251" s="542"/>
      <c r="H251" s="542"/>
    </row>
    <row r="252" spans="1:8" s="541" customFormat="1">
      <c r="A252" s="548"/>
      <c r="B252" s="581" t="s">
        <v>1601</v>
      </c>
      <c r="C252" s="580"/>
      <c r="D252" s="580"/>
      <c r="E252" s="551"/>
      <c r="F252" s="552"/>
      <c r="G252" s="542"/>
      <c r="H252" s="542"/>
    </row>
    <row r="253" spans="1:8" s="541" customFormat="1">
      <c r="A253" s="548"/>
      <c r="B253" s="581" t="s">
        <v>1602</v>
      </c>
      <c r="C253" s="580"/>
      <c r="D253" s="580"/>
      <c r="E253" s="551"/>
      <c r="F253" s="552"/>
      <c r="G253" s="542"/>
      <c r="H253" s="542"/>
    </row>
    <row r="254" spans="1:8" s="541" customFormat="1">
      <c r="A254" s="548"/>
      <c r="B254" s="581" t="s">
        <v>1566</v>
      </c>
      <c r="C254" s="580"/>
      <c r="D254" s="580"/>
      <c r="E254" s="551"/>
      <c r="F254" s="552"/>
      <c r="G254" s="542"/>
      <c r="H254" s="542"/>
    </row>
    <row r="255" spans="1:8" s="541" customFormat="1">
      <c r="A255" s="548"/>
      <c r="B255" s="581" t="s">
        <v>1567</v>
      </c>
      <c r="C255" s="580"/>
      <c r="D255" s="580"/>
      <c r="E255" s="551"/>
      <c r="F255" s="552"/>
      <c r="G255" s="542"/>
      <c r="H255" s="542"/>
    </row>
    <row r="256" spans="1:8" s="541" customFormat="1">
      <c r="A256" s="548"/>
      <c r="B256" s="581" t="s">
        <v>1603</v>
      </c>
      <c r="C256" s="580"/>
      <c r="D256" s="580"/>
      <c r="E256" s="551"/>
      <c r="F256" s="552"/>
      <c r="G256" s="542"/>
      <c r="H256" s="542"/>
    </row>
    <row r="257" spans="1:8" s="541" customFormat="1">
      <c r="A257" s="548"/>
      <c r="B257" s="581" t="s">
        <v>1450</v>
      </c>
      <c r="C257" s="580"/>
      <c r="D257" s="580"/>
      <c r="E257" s="551"/>
      <c r="F257" s="552"/>
      <c r="G257" s="542"/>
      <c r="H257" s="542"/>
    </row>
    <row r="258" spans="1:8" s="541" customFormat="1">
      <c r="A258" s="548"/>
      <c r="B258" s="581" t="s">
        <v>1604</v>
      </c>
      <c r="C258" s="580"/>
      <c r="D258" s="580"/>
      <c r="E258" s="551"/>
      <c r="F258" s="552"/>
      <c r="G258" s="542"/>
      <c r="H258" s="542"/>
    </row>
    <row r="259" spans="1:8" s="541" customFormat="1">
      <c r="A259" s="548"/>
      <c r="B259" s="553" t="s">
        <v>1587</v>
      </c>
      <c r="C259" s="580"/>
      <c r="D259" s="580"/>
      <c r="E259" s="551"/>
      <c r="F259" s="552"/>
      <c r="G259" s="542"/>
      <c r="H259" s="542"/>
    </row>
    <row r="260" spans="1:8" s="541" customFormat="1">
      <c r="A260" s="548"/>
      <c r="B260" s="581" t="s">
        <v>1605</v>
      </c>
      <c r="C260" s="580"/>
      <c r="D260" s="580"/>
      <c r="E260" s="551"/>
      <c r="F260" s="552"/>
      <c r="G260" s="542"/>
      <c r="H260" s="542"/>
    </row>
    <row r="261" spans="1:8" s="541" customFormat="1">
      <c r="A261" s="548"/>
      <c r="B261" s="581" t="s">
        <v>1606</v>
      </c>
      <c r="C261" s="580"/>
      <c r="D261" s="580"/>
      <c r="E261" s="551"/>
      <c r="F261" s="552"/>
      <c r="G261" s="542"/>
      <c r="H261" s="542"/>
    </row>
    <row r="262" spans="1:8" s="541" customFormat="1">
      <c r="A262" s="548"/>
      <c r="B262" s="581" t="s">
        <v>1607</v>
      </c>
      <c r="C262" s="580"/>
      <c r="D262" s="580"/>
      <c r="E262" s="551"/>
      <c r="F262" s="552"/>
      <c r="G262" s="542"/>
      <c r="H262" s="542"/>
    </row>
    <row r="263" spans="1:8" s="541" customFormat="1">
      <c r="A263" s="548"/>
      <c r="B263" s="581" t="s">
        <v>1608</v>
      </c>
      <c r="C263" s="580"/>
      <c r="D263" s="580"/>
      <c r="E263" s="551"/>
      <c r="F263" s="552"/>
      <c r="G263" s="542"/>
      <c r="H263" s="542"/>
    </row>
    <row r="264" spans="1:8" s="541" customFormat="1">
      <c r="A264" s="548"/>
      <c r="B264" s="581" t="s">
        <v>1609</v>
      </c>
      <c r="C264" s="580"/>
      <c r="D264" s="580"/>
      <c r="E264" s="551"/>
      <c r="F264" s="552"/>
      <c r="G264" s="542"/>
      <c r="H264" s="542"/>
    </row>
    <row r="265" spans="1:8" s="541" customFormat="1">
      <c r="A265" s="548"/>
      <c r="B265" s="581" t="s">
        <v>1610</v>
      </c>
      <c r="C265" s="580"/>
      <c r="D265" s="580"/>
      <c r="E265" s="551"/>
      <c r="F265" s="552"/>
      <c r="G265" s="542"/>
      <c r="H265" s="542"/>
    </row>
    <row r="266" spans="1:8" s="541" customFormat="1">
      <c r="A266" s="548"/>
      <c r="B266" s="581" t="s">
        <v>1611</v>
      </c>
      <c r="C266" s="580"/>
      <c r="D266" s="580"/>
      <c r="E266" s="551"/>
      <c r="F266" s="552"/>
      <c r="G266" s="542"/>
      <c r="H266" s="542"/>
    </row>
    <row r="267" spans="1:8" s="541" customFormat="1">
      <c r="A267" s="548"/>
      <c r="B267" s="581" t="s">
        <v>1612</v>
      </c>
      <c r="C267" s="580"/>
      <c r="D267" s="580"/>
      <c r="E267" s="551"/>
      <c r="F267" s="552"/>
      <c r="G267" s="542"/>
      <c r="H267" s="542"/>
    </row>
    <row r="268" spans="1:8" s="541" customFormat="1">
      <c r="A268" s="548"/>
      <c r="B268" s="581" t="s">
        <v>1613</v>
      </c>
      <c r="C268" s="580"/>
      <c r="D268" s="580"/>
      <c r="E268" s="551"/>
      <c r="F268" s="552"/>
      <c r="G268" s="542"/>
      <c r="H268" s="542"/>
    </row>
    <row r="269" spans="1:8" s="541" customFormat="1">
      <c r="A269" s="548"/>
      <c r="B269" s="581" t="s">
        <v>1614</v>
      </c>
      <c r="C269" s="580"/>
      <c r="D269" s="580"/>
      <c r="E269" s="551"/>
      <c r="F269" s="552"/>
      <c r="G269" s="542"/>
      <c r="H269" s="542"/>
    </row>
    <row r="270" spans="1:8" s="541" customFormat="1">
      <c r="A270" s="548"/>
      <c r="B270" s="581" t="s">
        <v>1615</v>
      </c>
      <c r="C270" s="580"/>
      <c r="D270" s="580"/>
      <c r="E270" s="551"/>
      <c r="F270" s="552"/>
      <c r="G270" s="542"/>
      <c r="H270" s="542"/>
    </row>
    <row r="271" spans="1:8" s="541" customFormat="1">
      <c r="A271" s="548"/>
      <c r="B271" s="581" t="s">
        <v>1616</v>
      </c>
      <c r="C271" s="580"/>
      <c r="D271" s="580"/>
      <c r="E271" s="551"/>
      <c r="F271" s="552"/>
      <c r="G271" s="542"/>
      <c r="H271" s="542"/>
    </row>
    <row r="272" spans="1:8" s="541" customFormat="1">
      <c r="A272" s="548"/>
      <c r="B272" s="581" t="s">
        <v>1617</v>
      </c>
      <c r="C272" s="580"/>
      <c r="D272" s="580"/>
      <c r="E272" s="551"/>
      <c r="F272" s="552"/>
      <c r="G272" s="542"/>
      <c r="H272" s="542"/>
    </row>
    <row r="273" spans="1:8" s="541" customFormat="1">
      <c r="A273" s="548"/>
      <c r="B273" s="581" t="s">
        <v>1618</v>
      </c>
      <c r="C273" s="580"/>
      <c r="D273" s="580"/>
      <c r="E273" s="551"/>
      <c r="F273" s="552"/>
      <c r="G273" s="542"/>
      <c r="H273" s="542"/>
    </row>
    <row r="274" spans="1:8" s="541" customFormat="1">
      <c r="A274" s="548"/>
      <c r="B274" s="581" t="s">
        <v>1619</v>
      </c>
      <c r="C274" s="580"/>
      <c r="D274" s="580"/>
      <c r="E274" s="551"/>
      <c r="F274" s="552"/>
      <c r="G274" s="542"/>
      <c r="H274" s="542"/>
    </row>
    <row r="275" spans="1:8" s="541" customFormat="1">
      <c r="A275" s="548"/>
      <c r="B275" s="581" t="s">
        <v>1620</v>
      </c>
      <c r="C275" s="580"/>
      <c r="D275" s="580"/>
      <c r="E275" s="551"/>
      <c r="F275" s="552"/>
      <c r="G275" s="542"/>
      <c r="H275" s="542"/>
    </row>
    <row r="276" spans="1:8" s="541" customFormat="1">
      <c r="A276" s="548"/>
      <c r="B276" s="553" t="s">
        <v>1559</v>
      </c>
      <c r="C276" s="580"/>
      <c r="D276" s="580"/>
      <c r="E276" s="551"/>
      <c r="F276" s="552"/>
      <c r="G276" s="542"/>
      <c r="H276" s="542"/>
    </row>
    <row r="277" spans="1:8" s="541" customFormat="1">
      <c r="A277" s="548"/>
      <c r="B277" s="581" t="s">
        <v>1621</v>
      </c>
      <c r="C277" s="580"/>
      <c r="D277" s="580"/>
      <c r="E277" s="551"/>
      <c r="F277" s="552"/>
      <c r="G277" s="542"/>
      <c r="H277" s="542"/>
    </row>
    <row r="278" spans="1:8" s="541" customFormat="1">
      <c r="A278" s="548"/>
      <c r="B278" s="581" t="s">
        <v>1554</v>
      </c>
      <c r="C278" s="580"/>
      <c r="D278" s="580"/>
      <c r="E278" s="551"/>
      <c r="F278" s="552"/>
      <c r="G278" s="542"/>
      <c r="H278" s="542"/>
    </row>
    <row r="279" spans="1:8" s="541" customFormat="1">
      <c r="A279" s="548"/>
      <c r="B279" s="581" t="s">
        <v>1621</v>
      </c>
      <c r="C279" s="580"/>
      <c r="D279" s="580"/>
      <c r="E279" s="551"/>
      <c r="F279" s="552"/>
      <c r="G279" s="542"/>
      <c r="H279" s="542"/>
    </row>
    <row r="280" spans="1:8" s="541" customFormat="1" ht="39.6">
      <c r="A280" s="548"/>
      <c r="B280" s="553" t="s">
        <v>1622</v>
      </c>
      <c r="C280" s="580"/>
      <c r="D280" s="580"/>
      <c r="E280" s="551"/>
      <c r="F280" s="552"/>
      <c r="G280" s="542"/>
      <c r="H280" s="542"/>
    </row>
    <row r="281" spans="1:8" s="541" customFormat="1">
      <c r="A281" s="548"/>
      <c r="B281" s="581" t="s">
        <v>1557</v>
      </c>
      <c r="C281" s="580"/>
      <c r="D281" s="580"/>
      <c r="E281" s="551"/>
      <c r="F281" s="552"/>
      <c r="G281" s="542"/>
      <c r="H281" s="542"/>
    </row>
    <row r="282" spans="1:8" s="541" customFormat="1">
      <c r="A282" s="548"/>
      <c r="B282" s="581" t="s">
        <v>1558</v>
      </c>
      <c r="C282" s="580"/>
      <c r="D282" s="580"/>
      <c r="E282" s="551"/>
      <c r="F282" s="552"/>
      <c r="G282" s="542"/>
      <c r="H282" s="542"/>
    </row>
    <row r="283" spans="1:8" s="541" customFormat="1">
      <c r="A283" s="548"/>
      <c r="B283" s="553" t="s">
        <v>1623</v>
      </c>
      <c r="C283" s="580"/>
      <c r="D283" s="580"/>
      <c r="E283" s="551"/>
      <c r="F283" s="552"/>
      <c r="G283" s="542"/>
      <c r="H283" s="542"/>
    </row>
    <row r="284" spans="1:8" s="541" customFormat="1" ht="26.4">
      <c r="A284" s="548"/>
      <c r="B284" s="581" t="s">
        <v>1624</v>
      </c>
      <c r="C284" s="580"/>
      <c r="D284" s="580"/>
      <c r="E284" s="551"/>
      <c r="F284" s="552"/>
      <c r="G284" s="542"/>
      <c r="H284" s="542"/>
    </row>
    <row r="285" spans="1:8" s="541" customFormat="1">
      <c r="A285" s="548"/>
      <c r="B285" s="581" t="s">
        <v>1625</v>
      </c>
      <c r="C285" s="580"/>
      <c r="D285" s="580"/>
      <c r="E285" s="551"/>
      <c r="F285" s="552"/>
      <c r="G285" s="542"/>
      <c r="H285" s="542"/>
    </row>
    <row r="286" spans="1:8" s="541" customFormat="1">
      <c r="A286" s="548"/>
      <c r="B286" s="581" t="s">
        <v>1450</v>
      </c>
      <c r="C286" s="580"/>
      <c r="D286" s="580"/>
      <c r="E286" s="551"/>
      <c r="F286" s="552"/>
      <c r="G286" s="542"/>
      <c r="H286" s="542"/>
    </row>
    <row r="287" spans="1:8" s="541" customFormat="1">
      <c r="A287" s="548"/>
      <c r="B287" s="581" t="s">
        <v>1604</v>
      </c>
      <c r="C287" s="580"/>
      <c r="D287" s="580"/>
      <c r="E287" s="551"/>
      <c r="F287" s="552"/>
      <c r="G287" s="542"/>
      <c r="H287" s="542"/>
    </row>
    <row r="288" spans="1:8" s="541" customFormat="1">
      <c r="A288" s="548"/>
      <c r="B288" s="553" t="s">
        <v>1626</v>
      </c>
      <c r="C288" s="580"/>
      <c r="D288" s="580"/>
      <c r="E288" s="551"/>
      <c r="F288" s="552"/>
      <c r="G288" s="542"/>
      <c r="H288" s="542"/>
    </row>
    <row r="289" spans="1:8" s="541" customFormat="1">
      <c r="A289" s="548"/>
      <c r="B289" s="581" t="s">
        <v>1627</v>
      </c>
      <c r="C289" s="580"/>
      <c r="D289" s="580"/>
      <c r="E289" s="551"/>
      <c r="F289" s="552"/>
      <c r="G289" s="542"/>
      <c r="H289" s="542"/>
    </row>
    <row r="290" spans="1:8" s="541" customFormat="1">
      <c r="A290" s="548"/>
      <c r="B290" s="581" t="s">
        <v>1628</v>
      </c>
      <c r="C290" s="580"/>
      <c r="D290" s="580"/>
      <c r="E290" s="551"/>
      <c r="F290" s="552"/>
      <c r="G290" s="542"/>
      <c r="H290" s="542"/>
    </row>
    <row r="291" spans="1:8" s="541" customFormat="1">
      <c r="A291" s="548"/>
      <c r="B291" s="581" t="s">
        <v>1629</v>
      </c>
      <c r="C291" s="580"/>
      <c r="D291" s="580"/>
      <c r="E291" s="551"/>
      <c r="F291" s="552"/>
      <c r="G291" s="542"/>
      <c r="H291" s="542"/>
    </row>
    <row r="292" spans="1:8" s="541" customFormat="1">
      <c r="A292" s="548"/>
      <c r="B292" s="581" t="s">
        <v>1630</v>
      </c>
      <c r="C292" s="580"/>
      <c r="D292" s="580"/>
      <c r="E292" s="551"/>
      <c r="F292" s="552"/>
      <c r="G292" s="542"/>
      <c r="H292" s="542"/>
    </row>
    <row r="293" spans="1:8" s="541" customFormat="1">
      <c r="A293" s="548"/>
      <c r="B293" s="581" t="s">
        <v>1631</v>
      </c>
      <c r="C293" s="580"/>
      <c r="D293" s="580"/>
      <c r="E293" s="551"/>
      <c r="F293" s="552"/>
      <c r="G293" s="542"/>
      <c r="H293" s="542"/>
    </row>
    <row r="294" spans="1:8" s="541" customFormat="1">
      <c r="A294" s="548"/>
      <c r="B294" s="581" t="s">
        <v>1632</v>
      </c>
      <c r="C294" s="580"/>
      <c r="D294" s="580"/>
      <c r="E294" s="551"/>
      <c r="F294" s="552"/>
      <c r="G294" s="542"/>
      <c r="H294" s="542"/>
    </row>
    <row r="295" spans="1:8" s="541" customFormat="1">
      <c r="A295" s="548"/>
      <c r="B295" s="581" t="s">
        <v>1633</v>
      </c>
      <c r="C295" s="580"/>
      <c r="D295" s="580"/>
      <c r="E295" s="551"/>
      <c r="F295" s="552"/>
      <c r="G295" s="542"/>
      <c r="H295" s="542"/>
    </row>
    <row r="296" spans="1:8" s="541" customFormat="1">
      <c r="A296" s="548"/>
      <c r="B296" s="581" t="s">
        <v>1607</v>
      </c>
      <c r="C296" s="580"/>
      <c r="D296" s="580"/>
      <c r="E296" s="551"/>
      <c r="F296" s="552"/>
      <c r="G296" s="542"/>
      <c r="H296" s="542"/>
    </row>
    <row r="297" spans="1:8" s="541" customFormat="1">
      <c r="A297" s="548"/>
      <c r="B297" s="581" t="s">
        <v>1608</v>
      </c>
      <c r="C297" s="580"/>
      <c r="D297" s="580"/>
      <c r="E297" s="551"/>
      <c r="F297" s="552"/>
      <c r="G297" s="542"/>
      <c r="H297" s="542"/>
    </row>
    <row r="298" spans="1:8" s="541" customFormat="1">
      <c r="A298" s="548"/>
      <c r="B298" s="581" t="s">
        <v>1634</v>
      </c>
      <c r="C298" s="580"/>
      <c r="D298" s="580"/>
      <c r="E298" s="551"/>
      <c r="F298" s="552"/>
      <c r="G298" s="542"/>
      <c r="H298" s="542"/>
    </row>
    <row r="299" spans="1:8" s="541" customFormat="1">
      <c r="A299" s="548"/>
      <c r="B299" s="581" t="s">
        <v>1609</v>
      </c>
      <c r="C299" s="580"/>
      <c r="D299" s="580"/>
      <c r="E299" s="551"/>
      <c r="F299" s="552"/>
      <c r="G299" s="542"/>
      <c r="H299" s="542"/>
    </row>
    <row r="300" spans="1:8" s="541" customFormat="1">
      <c r="A300" s="548"/>
      <c r="B300" s="581" t="s">
        <v>1610</v>
      </c>
      <c r="C300" s="580"/>
      <c r="D300" s="580"/>
      <c r="E300" s="551"/>
      <c r="F300" s="552"/>
      <c r="G300" s="542"/>
      <c r="H300" s="542"/>
    </row>
    <row r="301" spans="1:8" s="541" customFormat="1">
      <c r="A301" s="548"/>
      <c r="B301" s="581" t="s">
        <v>1611</v>
      </c>
      <c r="C301" s="580"/>
      <c r="D301" s="580"/>
      <c r="E301" s="551"/>
      <c r="F301" s="552"/>
      <c r="G301" s="542"/>
      <c r="H301" s="542"/>
    </row>
    <row r="302" spans="1:8" s="541" customFormat="1">
      <c r="A302" s="548"/>
      <c r="B302" s="581" t="s">
        <v>1612</v>
      </c>
      <c r="C302" s="580"/>
      <c r="D302" s="580"/>
      <c r="E302" s="551"/>
      <c r="F302" s="552"/>
      <c r="G302" s="542"/>
      <c r="H302" s="542"/>
    </row>
    <row r="303" spans="1:8" s="541" customFormat="1">
      <c r="A303" s="548"/>
      <c r="B303" s="581" t="s">
        <v>1613</v>
      </c>
      <c r="C303" s="580"/>
      <c r="D303" s="580"/>
      <c r="E303" s="551"/>
      <c r="F303" s="552"/>
      <c r="G303" s="542"/>
      <c r="H303" s="542"/>
    </row>
    <row r="304" spans="1:8" s="541" customFormat="1">
      <c r="A304" s="548"/>
      <c r="B304" s="581" t="s">
        <v>1614</v>
      </c>
      <c r="C304" s="580"/>
      <c r="D304" s="580"/>
      <c r="E304" s="551"/>
      <c r="F304" s="552"/>
      <c r="G304" s="542"/>
      <c r="H304" s="542"/>
    </row>
    <row r="305" spans="1:8" s="541" customFormat="1">
      <c r="A305" s="548"/>
      <c r="B305" s="581" t="s">
        <v>1615</v>
      </c>
      <c r="C305" s="550"/>
      <c r="D305" s="550"/>
      <c r="E305" s="551"/>
      <c r="F305" s="552"/>
      <c r="G305" s="542"/>
      <c r="H305" s="542"/>
    </row>
    <row r="306" spans="1:8" s="541" customFormat="1">
      <c r="A306" s="582"/>
      <c r="B306" s="581" t="s">
        <v>1616</v>
      </c>
      <c r="C306" s="550"/>
      <c r="D306" s="550"/>
      <c r="E306" s="551"/>
      <c r="F306" s="552"/>
      <c r="G306" s="542"/>
      <c r="H306" s="542"/>
    </row>
    <row r="307" spans="1:8" s="541" customFormat="1">
      <c r="A307" s="548"/>
      <c r="B307" s="581" t="s">
        <v>1617</v>
      </c>
      <c r="C307" s="550"/>
      <c r="D307" s="550"/>
      <c r="E307" s="551"/>
      <c r="F307" s="552"/>
      <c r="G307" s="542"/>
      <c r="H307" s="542"/>
    </row>
    <row r="308" spans="1:8" s="541" customFormat="1">
      <c r="A308" s="548"/>
      <c r="B308" s="581" t="s">
        <v>1618</v>
      </c>
      <c r="C308" s="550"/>
      <c r="D308" s="550"/>
      <c r="E308" s="551"/>
      <c r="F308" s="552"/>
      <c r="G308" s="542"/>
      <c r="H308" s="542"/>
    </row>
    <row r="309" spans="1:8" s="541" customFormat="1">
      <c r="A309" s="548"/>
      <c r="B309" s="581" t="s">
        <v>1619</v>
      </c>
      <c r="C309" s="550"/>
      <c r="D309" s="550"/>
      <c r="E309" s="551"/>
      <c r="F309" s="552"/>
      <c r="G309" s="542"/>
      <c r="H309" s="542"/>
    </row>
    <row r="310" spans="1:8" s="541" customFormat="1">
      <c r="A310" s="548"/>
      <c r="B310" s="581" t="s">
        <v>1620</v>
      </c>
      <c r="C310" s="550"/>
      <c r="D310" s="550"/>
      <c r="E310" s="551"/>
      <c r="F310" s="552"/>
      <c r="G310" s="542"/>
      <c r="H310" s="542"/>
    </row>
    <row r="311" spans="1:8" s="541" customFormat="1">
      <c r="A311" s="548"/>
      <c r="B311" s="553" t="s">
        <v>1635</v>
      </c>
      <c r="C311" s="550"/>
      <c r="D311" s="550"/>
      <c r="E311" s="551"/>
      <c r="F311" s="552"/>
      <c r="G311" s="542"/>
      <c r="H311" s="542"/>
    </row>
    <row r="312" spans="1:8" s="541" customFormat="1">
      <c r="A312" s="548"/>
      <c r="B312" s="581" t="s">
        <v>1621</v>
      </c>
      <c r="C312" s="550"/>
      <c r="D312" s="550"/>
      <c r="E312" s="551"/>
      <c r="F312" s="552"/>
      <c r="G312" s="542"/>
      <c r="H312" s="542"/>
    </row>
    <row r="313" spans="1:8" s="541" customFormat="1">
      <c r="A313" s="548"/>
      <c r="B313" s="581" t="s">
        <v>1636</v>
      </c>
      <c r="C313" s="550"/>
      <c r="D313" s="550"/>
      <c r="E313" s="551"/>
      <c r="F313" s="552"/>
      <c r="G313" s="542"/>
      <c r="H313" s="542"/>
    </row>
    <row r="314" spans="1:8" s="541" customFormat="1">
      <c r="A314" s="548"/>
      <c r="B314" s="581" t="s">
        <v>1382</v>
      </c>
      <c r="C314" s="550"/>
      <c r="D314" s="550"/>
      <c r="E314" s="551"/>
      <c r="F314" s="552"/>
      <c r="G314" s="542"/>
      <c r="H314" s="542"/>
    </row>
    <row r="315" spans="1:8" s="541" customFormat="1">
      <c r="A315" s="548"/>
      <c r="B315" s="581" t="s">
        <v>1383</v>
      </c>
      <c r="C315" s="550"/>
      <c r="D315" s="550"/>
      <c r="E315" s="551"/>
      <c r="F315" s="552"/>
      <c r="G315" s="542"/>
      <c r="H315" s="542"/>
    </row>
    <row r="316" spans="1:8" s="541" customFormat="1" ht="39.6">
      <c r="A316" s="548"/>
      <c r="B316" s="581" t="s">
        <v>1637</v>
      </c>
      <c r="C316" s="550"/>
      <c r="D316" s="550"/>
      <c r="E316" s="551"/>
      <c r="F316" s="552"/>
      <c r="G316" s="542"/>
      <c r="H316" s="542"/>
    </row>
    <row r="317" spans="1:8" s="541" customFormat="1">
      <c r="A317" s="548"/>
      <c r="B317" s="581" t="s">
        <v>1386</v>
      </c>
      <c r="C317" s="550"/>
      <c r="D317" s="550"/>
      <c r="E317" s="551"/>
      <c r="F317" s="552"/>
      <c r="G317" s="542"/>
      <c r="H317" s="542"/>
    </row>
    <row r="318" spans="1:8" s="541" customFormat="1">
      <c r="A318" s="561" t="s">
        <v>1546</v>
      </c>
      <c r="B318" s="562" t="s">
        <v>1638</v>
      </c>
      <c r="C318" s="560" t="s">
        <v>0</v>
      </c>
      <c r="D318" s="560" t="s">
        <v>27</v>
      </c>
      <c r="E318" s="546"/>
      <c r="F318" s="547">
        <f t="shared" ref="F318:F329" si="1">E318*D318</f>
        <v>0</v>
      </c>
      <c r="G318" s="542"/>
      <c r="H318" s="542"/>
    </row>
    <row r="319" spans="1:8" s="541" customFormat="1">
      <c r="A319" s="555" t="s">
        <v>1639</v>
      </c>
      <c r="B319" s="581" t="s">
        <v>1640</v>
      </c>
      <c r="C319" s="557" t="s">
        <v>251</v>
      </c>
      <c r="D319" s="557" t="s">
        <v>27</v>
      </c>
      <c r="E319" s="546"/>
      <c r="F319" s="547">
        <f t="shared" si="1"/>
        <v>0</v>
      </c>
      <c r="G319" s="542"/>
      <c r="H319" s="542"/>
    </row>
    <row r="320" spans="1:8" s="541" customFormat="1" ht="26.4">
      <c r="A320" s="561" t="s">
        <v>1641</v>
      </c>
      <c r="B320" s="562" t="s">
        <v>1538</v>
      </c>
      <c r="C320" s="560" t="s">
        <v>251</v>
      </c>
      <c r="D320" s="560" t="s">
        <v>33</v>
      </c>
      <c r="E320" s="546"/>
      <c r="F320" s="547">
        <f t="shared" si="1"/>
        <v>0</v>
      </c>
      <c r="G320" s="542"/>
      <c r="H320" s="542"/>
    </row>
    <row r="321" spans="1:8" s="541" customFormat="1">
      <c r="A321" s="561" t="s">
        <v>1642</v>
      </c>
      <c r="B321" s="562" t="s">
        <v>1530</v>
      </c>
      <c r="C321" s="560" t="s">
        <v>251</v>
      </c>
      <c r="D321" s="560" t="s">
        <v>27</v>
      </c>
      <c r="E321" s="546"/>
      <c r="F321" s="547">
        <f t="shared" si="1"/>
        <v>0</v>
      </c>
      <c r="G321" s="542"/>
      <c r="H321" s="542"/>
    </row>
    <row r="322" spans="1:8" s="541" customFormat="1">
      <c r="A322" s="561" t="s">
        <v>1643</v>
      </c>
      <c r="B322" s="562" t="s">
        <v>1530</v>
      </c>
      <c r="C322" s="560" t="s">
        <v>251</v>
      </c>
      <c r="D322" s="560" t="s">
        <v>28</v>
      </c>
      <c r="E322" s="546"/>
      <c r="F322" s="547">
        <f t="shared" si="1"/>
        <v>0</v>
      </c>
      <c r="G322" s="542"/>
      <c r="H322" s="542"/>
    </row>
    <row r="323" spans="1:8" s="541" customFormat="1">
      <c r="A323" s="561" t="s">
        <v>1644</v>
      </c>
      <c r="B323" s="576" t="s">
        <v>1645</v>
      </c>
      <c r="C323" s="560" t="s">
        <v>251</v>
      </c>
      <c r="D323" s="560" t="s">
        <v>34</v>
      </c>
      <c r="E323" s="546"/>
      <c r="F323" s="547">
        <f t="shared" si="1"/>
        <v>0</v>
      </c>
      <c r="G323" s="542"/>
      <c r="H323" s="542"/>
    </row>
    <row r="324" spans="1:8" s="541" customFormat="1">
      <c r="A324" s="561" t="s">
        <v>1646</v>
      </c>
      <c r="B324" s="576" t="s">
        <v>1647</v>
      </c>
      <c r="C324" s="560" t="s">
        <v>251</v>
      </c>
      <c r="D324" s="560" t="s">
        <v>32</v>
      </c>
      <c r="E324" s="546"/>
      <c r="F324" s="547">
        <f t="shared" si="1"/>
        <v>0</v>
      </c>
      <c r="G324" s="542"/>
      <c r="H324" s="542"/>
    </row>
    <row r="325" spans="1:8" s="541" customFormat="1">
      <c r="A325" s="561" t="s">
        <v>1648</v>
      </c>
      <c r="B325" s="562" t="s">
        <v>1649</v>
      </c>
      <c r="C325" s="560" t="s">
        <v>251</v>
      </c>
      <c r="D325" s="560" t="s">
        <v>51</v>
      </c>
      <c r="E325" s="546"/>
      <c r="F325" s="547">
        <f t="shared" si="1"/>
        <v>0</v>
      </c>
      <c r="G325" s="542"/>
      <c r="H325" s="542"/>
    </row>
    <row r="326" spans="1:8" s="541" customFormat="1">
      <c r="A326" s="561" t="s">
        <v>1650</v>
      </c>
      <c r="B326" s="562" t="s">
        <v>1651</v>
      </c>
      <c r="C326" s="560" t="s">
        <v>251</v>
      </c>
      <c r="D326" s="560" t="s">
        <v>27</v>
      </c>
      <c r="E326" s="546"/>
      <c r="F326" s="547">
        <f t="shared" si="1"/>
        <v>0</v>
      </c>
      <c r="G326" s="542"/>
      <c r="H326" s="542"/>
    </row>
    <row r="327" spans="1:8" s="541" customFormat="1">
      <c r="A327" s="561" t="s">
        <v>1652</v>
      </c>
      <c r="B327" s="562" t="s">
        <v>1653</v>
      </c>
      <c r="C327" s="560" t="s">
        <v>0</v>
      </c>
      <c r="D327" s="560" t="s">
        <v>27</v>
      </c>
      <c r="E327" s="546"/>
      <c r="F327" s="547">
        <f t="shared" si="1"/>
        <v>0</v>
      </c>
      <c r="G327" s="542"/>
      <c r="H327" s="542"/>
    </row>
    <row r="328" spans="1:8" s="541" customFormat="1">
      <c r="A328" s="561" t="s">
        <v>1654</v>
      </c>
      <c r="B328" s="576" t="s">
        <v>1655</v>
      </c>
      <c r="C328" s="560" t="s">
        <v>0</v>
      </c>
      <c r="D328" s="560" t="s">
        <v>28</v>
      </c>
      <c r="E328" s="546"/>
      <c r="F328" s="547">
        <f t="shared" si="1"/>
        <v>0</v>
      </c>
      <c r="G328" s="542"/>
      <c r="H328" s="542"/>
    </row>
    <row r="329" spans="1:8" s="541" customFormat="1">
      <c r="A329" s="561" t="s">
        <v>1656</v>
      </c>
      <c r="B329" s="583" t="s">
        <v>1657</v>
      </c>
      <c r="C329" s="560" t="s">
        <v>0</v>
      </c>
      <c r="D329" s="560" t="s">
        <v>27</v>
      </c>
      <c r="E329" s="546"/>
      <c r="F329" s="547">
        <f t="shared" si="1"/>
        <v>0</v>
      </c>
      <c r="G329" s="542"/>
      <c r="H329" s="542"/>
    </row>
    <row r="330" spans="1:8" s="574" customFormat="1">
      <c r="A330" s="448"/>
      <c r="B330" s="449" t="s">
        <v>1658</v>
      </c>
      <c r="C330" s="449"/>
      <c r="D330" s="450"/>
      <c r="E330" s="449"/>
      <c r="F330" s="451">
        <f>SUM(F194:F329)</f>
        <v>0</v>
      </c>
      <c r="G330" s="542"/>
      <c r="H330" s="542"/>
    </row>
    <row r="331" spans="1:8" s="541" customFormat="1">
      <c r="A331" s="584" t="s">
        <v>29</v>
      </c>
      <c r="B331" s="585" t="s">
        <v>1659</v>
      </c>
      <c r="C331" s="586"/>
      <c r="D331" s="587"/>
      <c r="E331" s="588"/>
      <c r="F331" s="589"/>
      <c r="G331" s="542"/>
      <c r="H331" s="542"/>
    </row>
    <row r="332" spans="1:8" s="541" customFormat="1" ht="39.6">
      <c r="A332" s="561" t="s">
        <v>1660</v>
      </c>
      <c r="B332" s="576" t="s">
        <v>1661</v>
      </c>
      <c r="C332" s="577" t="s">
        <v>0</v>
      </c>
      <c r="D332" s="577">
        <v>1</v>
      </c>
      <c r="E332" s="546"/>
      <c r="F332" s="547">
        <f>E332*D332</f>
        <v>0</v>
      </c>
      <c r="G332" s="542"/>
      <c r="H332" s="542"/>
    </row>
    <row r="333" spans="1:8" s="541" customFormat="1">
      <c r="A333" s="561"/>
      <c r="B333" s="576" t="s">
        <v>1662</v>
      </c>
      <c r="C333" s="560" t="s">
        <v>0</v>
      </c>
      <c r="D333" s="577">
        <v>1</v>
      </c>
      <c r="E333" s="546"/>
      <c r="F333" s="547">
        <f>E333*D333</f>
        <v>0</v>
      </c>
      <c r="G333" s="542"/>
      <c r="H333" s="542"/>
    </row>
    <row r="334" spans="1:8" s="574" customFormat="1">
      <c r="A334" s="448"/>
      <c r="B334" s="449" t="s">
        <v>1663</v>
      </c>
      <c r="C334" s="449"/>
      <c r="D334" s="450"/>
      <c r="E334" s="449"/>
      <c r="F334" s="451">
        <f>SUM(F332:F333)</f>
        <v>0</v>
      </c>
      <c r="G334" s="542"/>
      <c r="H334" s="542"/>
    </row>
    <row r="335" spans="1:8" s="541" customFormat="1" ht="26.4">
      <c r="A335" s="584" t="s">
        <v>30</v>
      </c>
      <c r="B335" s="590" t="s">
        <v>1804</v>
      </c>
      <c r="C335" s="591"/>
      <c r="D335" s="591"/>
      <c r="E335" s="592"/>
      <c r="F335" s="593"/>
      <c r="G335" s="542"/>
      <c r="H335" s="542"/>
    </row>
    <row r="336" spans="1:8" s="541" customFormat="1" ht="26.4">
      <c r="A336" s="561" t="s">
        <v>1664</v>
      </c>
      <c r="B336" s="576" t="s">
        <v>1665</v>
      </c>
      <c r="C336" s="560" t="s">
        <v>251</v>
      </c>
      <c r="D336" s="577">
        <v>3</v>
      </c>
      <c r="E336" s="546"/>
      <c r="F336" s="547">
        <f>E336*D336</f>
        <v>0</v>
      </c>
      <c r="G336" s="542"/>
      <c r="H336" s="542"/>
    </row>
    <row r="337" spans="1:8" s="541" customFormat="1">
      <c r="A337" s="561"/>
      <c r="B337" s="576" t="s">
        <v>1662</v>
      </c>
      <c r="C337" s="560" t="s">
        <v>0</v>
      </c>
      <c r="D337" s="577">
        <v>1</v>
      </c>
      <c r="E337" s="546"/>
      <c r="F337" s="547">
        <f>E337*D337</f>
        <v>0</v>
      </c>
      <c r="G337" s="542"/>
      <c r="H337" s="542"/>
    </row>
    <row r="338" spans="1:8" s="541" customFormat="1" ht="39.6">
      <c r="A338" s="561" t="s">
        <v>1666</v>
      </c>
      <c r="B338" s="583" t="s">
        <v>1667</v>
      </c>
      <c r="C338" s="560" t="s">
        <v>251</v>
      </c>
      <c r="D338" s="577">
        <v>9</v>
      </c>
      <c r="E338" s="546"/>
      <c r="F338" s="547">
        <f>E338*D338</f>
        <v>0</v>
      </c>
      <c r="G338" s="542"/>
      <c r="H338" s="542"/>
    </row>
    <row r="339" spans="1:8" s="574" customFormat="1">
      <c r="A339" s="448"/>
      <c r="B339" s="449" t="s">
        <v>1668</v>
      </c>
      <c r="C339" s="449"/>
      <c r="D339" s="450"/>
      <c r="E339" s="449"/>
      <c r="F339" s="451">
        <f>SUM(F336:F338)</f>
        <v>0</v>
      </c>
    </row>
    <row r="340" spans="1:8" s="541" customFormat="1" ht="26.4">
      <c r="A340" s="575" t="s">
        <v>31</v>
      </c>
      <c r="B340" s="585" t="s">
        <v>1805</v>
      </c>
      <c r="C340" s="586"/>
      <c r="D340" s="587"/>
      <c r="E340" s="588"/>
      <c r="F340" s="589"/>
      <c r="G340" s="542"/>
      <c r="H340" s="542"/>
    </row>
    <row r="341" spans="1:8" s="541" customFormat="1" ht="26.4">
      <c r="A341" s="561" t="s">
        <v>1669</v>
      </c>
      <c r="B341" s="594" t="s">
        <v>1670</v>
      </c>
      <c r="C341" s="560" t="s">
        <v>251</v>
      </c>
      <c r="D341" s="560" t="s">
        <v>27</v>
      </c>
      <c r="E341" s="546"/>
      <c r="F341" s="547">
        <f>E341*D341</f>
        <v>0</v>
      </c>
      <c r="G341" s="542"/>
      <c r="H341" s="542"/>
    </row>
    <row r="342" spans="1:8" s="541" customFormat="1">
      <c r="A342" s="561"/>
      <c r="B342" s="576" t="s">
        <v>1662</v>
      </c>
      <c r="C342" s="560" t="s">
        <v>0</v>
      </c>
      <c r="D342" s="577">
        <v>1</v>
      </c>
      <c r="E342" s="546"/>
      <c r="F342" s="547">
        <f>E342*D342</f>
        <v>0</v>
      </c>
      <c r="G342" s="542"/>
      <c r="H342" s="542"/>
    </row>
    <row r="343" spans="1:8" s="541" customFormat="1" ht="39.6">
      <c r="A343" s="561" t="s">
        <v>1671</v>
      </c>
      <c r="B343" s="594" t="s">
        <v>1672</v>
      </c>
      <c r="C343" s="560" t="s">
        <v>251</v>
      </c>
      <c r="D343" s="560" t="s">
        <v>29</v>
      </c>
      <c r="E343" s="546"/>
      <c r="F343" s="547">
        <f>E343*D343</f>
        <v>0</v>
      </c>
      <c r="G343" s="542"/>
      <c r="H343" s="542"/>
    </row>
    <row r="344" spans="1:8" s="574" customFormat="1">
      <c r="A344" s="448"/>
      <c r="B344" s="449" t="s">
        <v>1673</v>
      </c>
      <c r="C344" s="449"/>
      <c r="D344" s="450"/>
      <c r="E344" s="449"/>
      <c r="F344" s="451">
        <f>SUM(F341:F343)</f>
        <v>0</v>
      </c>
    </row>
    <row r="345" spans="1:8" s="541" customFormat="1" ht="26.4">
      <c r="A345" s="575" t="s">
        <v>32</v>
      </c>
      <c r="B345" s="585" t="s">
        <v>1806</v>
      </c>
      <c r="C345" s="586"/>
      <c r="D345" s="587"/>
      <c r="E345" s="588"/>
      <c r="F345" s="589"/>
    </row>
    <row r="346" spans="1:8" s="541" customFormat="1">
      <c r="A346" s="561" t="s">
        <v>1674</v>
      </c>
      <c r="B346" s="594" t="s">
        <v>1675</v>
      </c>
      <c r="C346" s="560" t="s">
        <v>251</v>
      </c>
      <c r="D346" s="560" t="s">
        <v>27</v>
      </c>
      <c r="E346" s="546"/>
      <c r="F346" s="547">
        <f>E346*D346</f>
        <v>0</v>
      </c>
    </row>
    <row r="347" spans="1:8" s="541" customFormat="1">
      <c r="A347" s="561"/>
      <c r="B347" s="576" t="s">
        <v>1662</v>
      </c>
      <c r="C347" s="560" t="s">
        <v>0</v>
      </c>
      <c r="D347" s="560" t="s">
        <v>27</v>
      </c>
      <c r="E347" s="546"/>
      <c r="F347" s="547">
        <f>E347*D347</f>
        <v>0</v>
      </c>
    </row>
    <row r="348" spans="1:8" s="541" customFormat="1">
      <c r="A348" s="561" t="s">
        <v>1676</v>
      </c>
      <c r="B348" s="594" t="s">
        <v>1677</v>
      </c>
      <c r="C348" s="560" t="s">
        <v>251</v>
      </c>
      <c r="D348" s="560" t="s">
        <v>27</v>
      </c>
      <c r="E348" s="546"/>
      <c r="F348" s="547">
        <f>E348*D348</f>
        <v>0</v>
      </c>
    </row>
    <row r="349" spans="1:8" s="541" customFormat="1">
      <c r="A349" s="561" t="s">
        <v>1678</v>
      </c>
      <c r="B349" s="594" t="s">
        <v>1679</v>
      </c>
      <c r="C349" s="560" t="s">
        <v>251</v>
      </c>
      <c r="D349" s="560" t="s">
        <v>27</v>
      </c>
      <c r="E349" s="546"/>
      <c r="F349" s="547">
        <f>E349*D349</f>
        <v>0</v>
      </c>
    </row>
    <row r="350" spans="1:8" s="574" customFormat="1">
      <c r="A350" s="448"/>
      <c r="B350" s="449" t="s">
        <v>1680</v>
      </c>
      <c r="C350" s="449"/>
      <c r="D350" s="450"/>
      <c r="E350" s="449"/>
      <c r="F350" s="451">
        <f>SUM(F346:F349)</f>
        <v>0</v>
      </c>
    </row>
    <row r="351" spans="1:8" s="541" customFormat="1" ht="26.4">
      <c r="A351" s="584" t="s">
        <v>33</v>
      </c>
      <c r="B351" s="585" t="s">
        <v>1807</v>
      </c>
      <c r="C351" s="586"/>
      <c r="D351" s="587"/>
      <c r="E351" s="588"/>
      <c r="F351" s="589"/>
    </row>
    <row r="352" spans="1:8" s="541" customFormat="1" ht="26.4">
      <c r="A352" s="561" t="s">
        <v>1681</v>
      </c>
      <c r="B352" s="595" t="s">
        <v>1682</v>
      </c>
      <c r="C352" s="560" t="s">
        <v>0</v>
      </c>
      <c r="D352" s="560" t="s">
        <v>27</v>
      </c>
      <c r="E352" s="546"/>
      <c r="F352" s="547">
        <f>E352*D352</f>
        <v>0</v>
      </c>
    </row>
    <row r="353" spans="1:6" s="541" customFormat="1">
      <c r="A353" s="561"/>
      <c r="B353" s="576" t="s">
        <v>1662</v>
      </c>
      <c r="C353" s="560" t="s">
        <v>0</v>
      </c>
      <c r="D353" s="560" t="s">
        <v>27</v>
      </c>
      <c r="E353" s="546"/>
      <c r="F353" s="547">
        <f>E353*D353</f>
        <v>0</v>
      </c>
    </row>
    <row r="354" spans="1:6" s="541" customFormat="1" ht="39.6">
      <c r="A354" s="561" t="s">
        <v>1683</v>
      </c>
      <c r="B354" s="594" t="s">
        <v>1684</v>
      </c>
      <c r="C354" s="560" t="s">
        <v>251</v>
      </c>
      <c r="D354" s="560" t="s">
        <v>28</v>
      </c>
      <c r="E354" s="546"/>
      <c r="F354" s="547">
        <f>E354*D354</f>
        <v>0</v>
      </c>
    </row>
    <row r="355" spans="1:6" s="574" customFormat="1">
      <c r="A355" s="448"/>
      <c r="B355" s="449" t="s">
        <v>1685</v>
      </c>
      <c r="C355" s="449"/>
      <c r="D355" s="450"/>
      <c r="E355" s="449"/>
      <c r="F355" s="451">
        <f>SUM(F352:F354)</f>
        <v>0</v>
      </c>
    </row>
    <row r="356" spans="1:6" s="541" customFormat="1">
      <c r="A356" s="584" t="s">
        <v>34</v>
      </c>
      <c r="B356" s="596" t="s">
        <v>1686</v>
      </c>
      <c r="C356" s="586"/>
      <c r="D356" s="587"/>
      <c r="E356" s="588"/>
      <c r="F356" s="589"/>
    </row>
    <row r="357" spans="1:6" s="574" customFormat="1" ht="26.4">
      <c r="A357" s="555"/>
      <c r="B357" s="597" t="s">
        <v>1687</v>
      </c>
      <c r="C357" s="560"/>
      <c r="D357" s="560"/>
      <c r="E357" s="546"/>
      <c r="F357" s="547"/>
    </row>
    <row r="358" spans="1:6" s="574" customFormat="1" ht="26.4">
      <c r="A358" s="555" t="s">
        <v>1688</v>
      </c>
      <c r="B358" s="598" t="s">
        <v>1689</v>
      </c>
      <c r="C358" s="557" t="s">
        <v>251</v>
      </c>
      <c r="D358" s="557" t="s">
        <v>27</v>
      </c>
      <c r="E358" s="546"/>
      <c r="F358" s="547">
        <f>E358*D358</f>
        <v>0</v>
      </c>
    </row>
    <row r="359" spans="1:6" s="574" customFormat="1" ht="26.4">
      <c r="A359" s="555" t="s">
        <v>1690</v>
      </c>
      <c r="B359" s="598" t="s">
        <v>1691</v>
      </c>
      <c r="C359" s="557" t="s">
        <v>251</v>
      </c>
      <c r="D359" s="557" t="s">
        <v>27</v>
      </c>
      <c r="E359" s="546"/>
      <c r="F359" s="547">
        <f>E359*D359</f>
        <v>0</v>
      </c>
    </row>
    <row r="360" spans="1:6" s="574" customFormat="1">
      <c r="A360" s="448"/>
      <c r="B360" s="449" t="s">
        <v>1692</v>
      </c>
      <c r="C360" s="449"/>
      <c r="D360" s="450"/>
      <c r="E360" s="449"/>
      <c r="F360" s="451">
        <f>SUM(F358:F359)</f>
        <v>0</v>
      </c>
    </row>
    <row r="361" spans="1:6" s="574" customFormat="1">
      <c r="A361" s="584" t="s">
        <v>35</v>
      </c>
      <c r="B361" s="596" t="s">
        <v>1693</v>
      </c>
      <c r="C361" s="586"/>
      <c r="D361" s="587"/>
      <c r="E361" s="588"/>
      <c r="F361" s="589"/>
    </row>
    <row r="362" spans="1:6" s="574" customFormat="1" ht="26.4">
      <c r="A362" s="555"/>
      <c r="B362" s="597" t="s">
        <v>1687</v>
      </c>
      <c r="C362" s="557"/>
      <c r="D362" s="557"/>
      <c r="E362" s="546"/>
      <c r="F362" s="599"/>
    </row>
    <row r="363" spans="1:6" s="574" customFormat="1" ht="26.4">
      <c r="A363" s="561" t="s">
        <v>1694</v>
      </c>
      <c r="B363" s="598" t="s">
        <v>1689</v>
      </c>
      <c r="C363" s="557" t="s">
        <v>251</v>
      </c>
      <c r="D363" s="557" t="s">
        <v>28</v>
      </c>
      <c r="E363" s="546"/>
      <c r="F363" s="547">
        <f>E363*D363</f>
        <v>0</v>
      </c>
    </row>
    <row r="364" spans="1:6" s="574" customFormat="1" ht="26.4">
      <c r="A364" s="561" t="s">
        <v>1695</v>
      </c>
      <c r="B364" s="598" t="s">
        <v>1691</v>
      </c>
      <c r="C364" s="557" t="s">
        <v>251</v>
      </c>
      <c r="D364" s="557" t="s">
        <v>27</v>
      </c>
      <c r="E364" s="546"/>
      <c r="F364" s="547">
        <f>E364*D364</f>
        <v>0</v>
      </c>
    </row>
    <row r="365" spans="1:6" s="574" customFormat="1">
      <c r="A365" s="448"/>
      <c r="B365" s="449" t="s">
        <v>1696</v>
      </c>
      <c r="C365" s="449"/>
      <c r="D365" s="450"/>
      <c r="E365" s="449"/>
      <c r="F365" s="451">
        <f>SUM(F363:F364)</f>
        <v>0</v>
      </c>
    </row>
    <row r="366" spans="1:6" s="574" customFormat="1">
      <c r="A366" s="584" t="s">
        <v>36</v>
      </c>
      <c r="B366" s="596" t="s">
        <v>1697</v>
      </c>
      <c r="C366" s="586"/>
      <c r="D366" s="587"/>
      <c r="E366" s="588"/>
      <c r="F366" s="589"/>
    </row>
    <row r="367" spans="1:6" s="574" customFormat="1" ht="26.4">
      <c r="A367" s="555"/>
      <c r="B367" s="562" t="s">
        <v>1698</v>
      </c>
      <c r="C367" s="600"/>
      <c r="D367" s="601"/>
      <c r="E367" s="546"/>
      <c r="F367" s="599"/>
    </row>
    <row r="368" spans="1:6" s="574" customFormat="1" ht="26.4">
      <c r="A368" s="561" t="s">
        <v>1699</v>
      </c>
      <c r="B368" s="598" t="s">
        <v>1700</v>
      </c>
      <c r="C368" s="557" t="s">
        <v>251</v>
      </c>
      <c r="D368" s="557" t="s">
        <v>27</v>
      </c>
      <c r="E368" s="546"/>
      <c r="F368" s="547">
        <f>E368*D368</f>
        <v>0</v>
      </c>
    </row>
    <row r="369" spans="1:6" s="574" customFormat="1" ht="26.4">
      <c r="A369" s="561" t="s">
        <v>1701</v>
      </c>
      <c r="B369" s="598" t="s">
        <v>1702</v>
      </c>
      <c r="C369" s="557" t="s">
        <v>251</v>
      </c>
      <c r="D369" s="560" t="s">
        <v>27</v>
      </c>
      <c r="E369" s="546"/>
      <c r="F369" s="547">
        <f>E369*D369</f>
        <v>0</v>
      </c>
    </row>
    <row r="370" spans="1:6" s="574" customFormat="1" ht="26.4">
      <c r="A370" s="555"/>
      <c r="B370" s="597" t="s">
        <v>1703</v>
      </c>
      <c r="C370" s="560"/>
      <c r="D370" s="560"/>
      <c r="E370" s="546"/>
      <c r="F370" s="547"/>
    </row>
    <row r="371" spans="1:6" s="574" customFormat="1" ht="26.4">
      <c r="A371" s="555" t="s">
        <v>1704</v>
      </c>
      <c r="B371" s="598" t="s">
        <v>1689</v>
      </c>
      <c r="C371" s="557" t="s">
        <v>251</v>
      </c>
      <c r="D371" s="557" t="s">
        <v>27</v>
      </c>
      <c r="E371" s="546"/>
      <c r="F371" s="547">
        <f>E371*D371</f>
        <v>0</v>
      </c>
    </row>
    <row r="372" spans="1:6" s="574" customFormat="1">
      <c r="A372" s="448"/>
      <c r="B372" s="449" t="s">
        <v>1705</v>
      </c>
      <c r="C372" s="449"/>
      <c r="D372" s="450"/>
      <c r="E372" s="449"/>
      <c r="F372" s="451">
        <f>SUM(F368:F371)</f>
        <v>0</v>
      </c>
    </row>
    <row r="373" spans="1:6" s="574" customFormat="1">
      <c r="A373" s="575" t="s">
        <v>37</v>
      </c>
      <c r="B373" s="596" t="s">
        <v>1706</v>
      </c>
      <c r="C373" s="586"/>
      <c r="D373" s="587"/>
      <c r="E373" s="588"/>
      <c r="F373" s="589"/>
    </row>
    <row r="374" spans="1:6" s="574" customFormat="1" ht="26.4">
      <c r="A374" s="555"/>
      <c r="B374" s="597" t="s">
        <v>1707</v>
      </c>
      <c r="C374" s="602"/>
      <c r="D374" s="603"/>
      <c r="E374" s="546"/>
      <c r="F374" s="599"/>
    </row>
    <row r="375" spans="1:6" s="574" customFormat="1" ht="26.4">
      <c r="A375" s="555" t="s">
        <v>1708</v>
      </c>
      <c r="B375" s="598" t="s">
        <v>1709</v>
      </c>
      <c r="C375" s="604" t="s">
        <v>251</v>
      </c>
      <c r="D375" s="605">
        <v>1</v>
      </c>
      <c r="E375" s="546"/>
      <c r="F375" s="547">
        <f>E375*D375</f>
        <v>0</v>
      </c>
    </row>
    <row r="376" spans="1:6" s="574" customFormat="1">
      <c r="A376" s="448"/>
      <c r="B376" s="449" t="s">
        <v>1710</v>
      </c>
      <c r="C376" s="449"/>
      <c r="D376" s="450"/>
      <c r="E376" s="449"/>
      <c r="F376" s="451">
        <f>SUM(F375)</f>
        <v>0</v>
      </c>
    </row>
    <row r="377" spans="1:6" s="574" customFormat="1">
      <c r="A377" s="575" t="s">
        <v>38</v>
      </c>
      <c r="B377" s="596" t="s">
        <v>1711</v>
      </c>
      <c r="C377" s="586"/>
      <c r="D377" s="587"/>
      <c r="E377" s="588"/>
      <c r="F377" s="589"/>
    </row>
    <row r="378" spans="1:6" s="574" customFormat="1" ht="26.4">
      <c r="A378" s="561" t="s">
        <v>1712</v>
      </c>
      <c r="B378" s="606" t="s">
        <v>1713</v>
      </c>
      <c r="C378" s="577" t="s">
        <v>251</v>
      </c>
      <c r="D378" s="577">
        <v>6</v>
      </c>
      <c r="E378" s="546"/>
      <c r="F378" s="547">
        <f>E378*D378</f>
        <v>0</v>
      </c>
    </row>
    <row r="379" spans="1:6" s="574" customFormat="1">
      <c r="A379" s="448"/>
      <c r="B379" s="449" t="s">
        <v>1714</v>
      </c>
      <c r="C379" s="449"/>
      <c r="D379" s="450"/>
      <c r="E379" s="449"/>
      <c r="F379" s="451">
        <f>SUM(F378)</f>
        <v>0</v>
      </c>
    </row>
    <row r="380" spans="1:6" s="574" customFormat="1">
      <c r="A380" s="575" t="s">
        <v>39</v>
      </c>
      <c r="B380" s="596" t="s">
        <v>1715</v>
      </c>
      <c r="C380" s="586"/>
      <c r="D380" s="587"/>
      <c r="E380" s="588"/>
      <c r="F380" s="589"/>
    </row>
    <row r="381" spans="1:6" s="574" customFormat="1" ht="26.4">
      <c r="A381" s="561" t="s">
        <v>1716</v>
      </c>
      <c r="B381" s="606" t="s">
        <v>1717</v>
      </c>
      <c r="C381" s="577" t="s">
        <v>251</v>
      </c>
      <c r="D381" s="577">
        <v>2</v>
      </c>
      <c r="E381" s="546"/>
      <c r="F381" s="547">
        <f>E381*D381</f>
        <v>0</v>
      </c>
    </row>
    <row r="382" spans="1:6" s="574" customFormat="1">
      <c r="A382" s="448"/>
      <c r="B382" s="449" t="s">
        <v>1718</v>
      </c>
      <c r="C382" s="449"/>
      <c r="D382" s="450"/>
      <c r="E382" s="449"/>
      <c r="F382" s="451">
        <f>SUM(F381)</f>
        <v>0</v>
      </c>
    </row>
    <row r="383" spans="1:6" s="574" customFormat="1">
      <c r="A383" s="575" t="s">
        <v>40</v>
      </c>
      <c r="B383" s="596" t="s">
        <v>1719</v>
      </c>
      <c r="C383" s="586"/>
      <c r="D383" s="587"/>
      <c r="E383" s="588"/>
      <c r="F383" s="589"/>
    </row>
    <row r="384" spans="1:6" s="574" customFormat="1" ht="26.4">
      <c r="A384" s="561" t="s">
        <v>1720</v>
      </c>
      <c r="B384" s="606" t="s">
        <v>1717</v>
      </c>
      <c r="C384" s="577" t="s">
        <v>251</v>
      </c>
      <c r="D384" s="577">
        <v>1</v>
      </c>
      <c r="E384" s="546"/>
      <c r="F384" s="547">
        <f>E384*D384</f>
        <v>0</v>
      </c>
    </row>
    <row r="385" spans="1:14" s="574" customFormat="1">
      <c r="A385" s="575"/>
      <c r="B385" s="449" t="s">
        <v>1721</v>
      </c>
      <c r="C385" s="449"/>
      <c r="D385" s="450"/>
      <c r="E385" s="449"/>
      <c r="F385" s="451">
        <f>SUM(F384)</f>
        <v>0</v>
      </c>
    </row>
    <row r="386" spans="1:14" s="574" customFormat="1">
      <c r="A386" s="575" t="s">
        <v>42</v>
      </c>
      <c r="B386" s="596" t="s">
        <v>1722</v>
      </c>
      <c r="C386" s="586"/>
      <c r="D386" s="587"/>
      <c r="E386" s="588"/>
      <c r="F386" s="589"/>
    </row>
    <row r="387" spans="1:14" s="574" customFormat="1">
      <c r="A387" s="561" t="s">
        <v>1723</v>
      </c>
      <c r="B387" s="606" t="s">
        <v>1724</v>
      </c>
      <c r="C387" s="577" t="s">
        <v>251</v>
      </c>
      <c r="D387" s="577">
        <v>1</v>
      </c>
      <c r="E387" s="546"/>
      <c r="F387" s="547">
        <f t="shared" ref="F387:F392" si="2">E387*D387</f>
        <v>0</v>
      </c>
    </row>
    <row r="388" spans="1:14" s="574" customFormat="1">
      <c r="A388" s="561" t="s">
        <v>1725</v>
      </c>
      <c r="B388" s="606" t="s">
        <v>1726</v>
      </c>
      <c r="C388" s="577" t="s">
        <v>251</v>
      </c>
      <c r="D388" s="577">
        <v>2</v>
      </c>
      <c r="E388" s="546"/>
      <c r="F388" s="547">
        <f t="shared" si="2"/>
        <v>0</v>
      </c>
    </row>
    <row r="389" spans="1:14" s="574" customFormat="1" ht="26.4">
      <c r="A389" s="561" t="s">
        <v>1727</v>
      </c>
      <c r="B389" s="544" t="s">
        <v>1728</v>
      </c>
      <c r="C389" s="577" t="s">
        <v>251</v>
      </c>
      <c r="D389" s="577">
        <v>1</v>
      </c>
      <c r="E389" s="546"/>
      <c r="F389" s="547">
        <f t="shared" si="2"/>
        <v>0</v>
      </c>
    </row>
    <row r="390" spans="1:14" s="574" customFormat="1">
      <c r="A390" s="561" t="s">
        <v>1729</v>
      </c>
      <c r="B390" s="606" t="s">
        <v>1730</v>
      </c>
      <c r="C390" s="577" t="s">
        <v>251</v>
      </c>
      <c r="D390" s="577">
        <v>1</v>
      </c>
      <c r="E390" s="546"/>
      <c r="F390" s="547">
        <f t="shared" si="2"/>
        <v>0</v>
      </c>
    </row>
    <row r="391" spans="1:14" s="574" customFormat="1" ht="26.4">
      <c r="A391" s="561" t="s">
        <v>1731</v>
      </c>
      <c r="B391" s="544" t="s">
        <v>1728</v>
      </c>
      <c r="C391" s="577" t="s">
        <v>251</v>
      </c>
      <c r="D391" s="577">
        <v>1</v>
      </c>
      <c r="E391" s="546"/>
      <c r="F391" s="547">
        <f t="shared" si="2"/>
        <v>0</v>
      </c>
    </row>
    <row r="392" spans="1:14" s="574" customFormat="1">
      <c r="A392" s="561" t="s">
        <v>1732</v>
      </c>
      <c r="B392" s="606" t="s">
        <v>1733</v>
      </c>
      <c r="C392" s="577" t="s">
        <v>251</v>
      </c>
      <c r="D392" s="577">
        <v>1</v>
      </c>
      <c r="E392" s="546"/>
      <c r="F392" s="547">
        <f t="shared" si="2"/>
        <v>0</v>
      </c>
    </row>
    <row r="393" spans="1:14" s="574" customFormat="1">
      <c r="A393" s="575"/>
      <c r="B393" s="449" t="s">
        <v>1734</v>
      </c>
      <c r="C393" s="449"/>
      <c r="D393" s="450"/>
      <c r="E393" s="449"/>
      <c r="F393" s="451">
        <f>SUM(F387:F392)</f>
        <v>0</v>
      </c>
    </row>
    <row r="394" spans="1:14" s="541" customFormat="1">
      <c r="A394" s="575" t="s">
        <v>43</v>
      </c>
      <c r="B394" s="596" t="s">
        <v>1735</v>
      </c>
      <c r="C394" s="586"/>
      <c r="D394" s="587"/>
      <c r="E394" s="588"/>
      <c r="F394" s="589"/>
    </row>
    <row r="395" spans="1:14" s="541" customFormat="1" ht="39.6">
      <c r="A395" s="561" t="s">
        <v>1736</v>
      </c>
      <c r="B395" s="594" t="s">
        <v>1737</v>
      </c>
      <c r="C395" s="577" t="s">
        <v>251</v>
      </c>
      <c r="D395" s="577">
        <v>1</v>
      </c>
      <c r="E395" s="546"/>
      <c r="F395" s="547">
        <f>E395*D395</f>
        <v>0</v>
      </c>
    </row>
    <row r="396" spans="1:14" s="574" customFormat="1">
      <c r="A396" s="575"/>
      <c r="B396" s="449" t="s">
        <v>1738</v>
      </c>
      <c r="C396" s="449"/>
      <c r="D396" s="450"/>
      <c r="E396" s="449"/>
      <c r="F396" s="451">
        <f>SUM(F395)</f>
        <v>0</v>
      </c>
    </row>
    <row r="397" spans="1:14" s="541" customFormat="1">
      <c r="A397" s="575" t="s">
        <v>44</v>
      </c>
      <c r="B397" s="607" t="s">
        <v>1739</v>
      </c>
      <c r="C397" s="577"/>
      <c r="D397" s="577"/>
      <c r="E397" s="608"/>
      <c r="F397" s="609"/>
    </row>
    <row r="398" spans="1:14" s="541" customFormat="1">
      <c r="A398" s="584"/>
      <c r="B398" s="610" t="s">
        <v>1740</v>
      </c>
      <c r="C398" s="611"/>
      <c r="D398" s="611"/>
      <c r="E398" s="612"/>
      <c r="F398" s="613"/>
    </row>
    <row r="399" spans="1:14" s="541" customFormat="1">
      <c r="A399" s="561" t="s">
        <v>1741</v>
      </c>
      <c r="B399" s="614" t="s">
        <v>1742</v>
      </c>
      <c r="C399" s="577" t="s">
        <v>3</v>
      </c>
      <c r="D399" s="577">
        <v>311.5</v>
      </c>
      <c r="E399" s="546"/>
      <c r="F399" s="547">
        <f>E399*D399</f>
        <v>0</v>
      </c>
    </row>
    <row r="400" spans="1:14" s="541" customFormat="1">
      <c r="A400" s="561"/>
      <c r="B400" s="562" t="s">
        <v>1743</v>
      </c>
      <c r="C400" s="577"/>
      <c r="D400" s="577"/>
      <c r="E400" s="608"/>
      <c r="F400" s="599"/>
      <c r="G400" s="615"/>
      <c r="H400" s="615"/>
      <c r="I400" s="615"/>
      <c r="J400" s="615"/>
      <c r="K400" s="615"/>
      <c r="L400" s="615"/>
      <c r="M400" s="615"/>
      <c r="N400" s="615"/>
    </row>
    <row r="401" spans="1:14" s="541" customFormat="1">
      <c r="A401" s="561"/>
      <c r="B401" s="562" t="s">
        <v>1744</v>
      </c>
      <c r="C401" s="577" t="s">
        <v>1745</v>
      </c>
      <c r="D401" s="577">
        <v>1.2</v>
      </c>
      <c r="E401" s="546"/>
      <c r="F401" s="547">
        <f t="shared" ref="F401:F409" si="3">E401*D401</f>
        <v>0</v>
      </c>
      <c r="G401" s="615"/>
      <c r="H401" s="615"/>
      <c r="I401" s="615"/>
      <c r="J401" s="615"/>
      <c r="K401" s="615"/>
      <c r="L401" s="615"/>
      <c r="M401" s="615"/>
      <c r="N401" s="615"/>
    </row>
    <row r="402" spans="1:14" s="541" customFormat="1">
      <c r="A402" s="561"/>
      <c r="B402" s="562" t="s">
        <v>1746</v>
      </c>
      <c r="C402" s="577" t="s">
        <v>1745</v>
      </c>
      <c r="D402" s="577">
        <v>30</v>
      </c>
      <c r="E402" s="546"/>
      <c r="F402" s="547">
        <f t="shared" si="3"/>
        <v>0</v>
      </c>
      <c r="G402" s="615"/>
      <c r="H402" s="615"/>
      <c r="I402" s="615"/>
      <c r="J402" s="615"/>
      <c r="K402" s="615"/>
      <c r="L402" s="615"/>
      <c r="M402" s="615"/>
      <c r="N402" s="615"/>
    </row>
    <row r="403" spans="1:14" s="541" customFormat="1">
      <c r="A403" s="561"/>
      <c r="B403" s="562" t="s">
        <v>1747</v>
      </c>
      <c r="C403" s="577" t="s">
        <v>1745</v>
      </c>
      <c r="D403" s="577">
        <v>27.8</v>
      </c>
      <c r="E403" s="546"/>
      <c r="F403" s="547">
        <f t="shared" si="3"/>
        <v>0</v>
      </c>
      <c r="G403" s="615"/>
      <c r="H403" s="615"/>
      <c r="I403" s="615"/>
      <c r="J403" s="615"/>
      <c r="K403" s="615"/>
      <c r="L403" s="615"/>
      <c r="M403" s="615"/>
      <c r="N403" s="615"/>
    </row>
    <row r="404" spans="1:14" s="541" customFormat="1">
      <c r="A404" s="561"/>
      <c r="B404" s="562" t="s">
        <v>1748</v>
      </c>
      <c r="C404" s="577" t="s">
        <v>1745</v>
      </c>
      <c r="D404" s="577">
        <v>1.5</v>
      </c>
      <c r="E404" s="546"/>
      <c r="F404" s="547">
        <f t="shared" si="3"/>
        <v>0</v>
      </c>
      <c r="G404" s="615"/>
      <c r="H404" s="615"/>
      <c r="I404" s="615"/>
      <c r="J404" s="615"/>
      <c r="K404" s="615"/>
      <c r="L404" s="615"/>
      <c r="M404" s="615"/>
      <c r="N404" s="615"/>
    </row>
    <row r="405" spans="1:14" s="541" customFormat="1">
      <c r="A405" s="561"/>
      <c r="B405" s="562" t="s">
        <v>1749</v>
      </c>
      <c r="C405" s="577" t="s">
        <v>1745</v>
      </c>
      <c r="D405" s="577">
        <v>14</v>
      </c>
      <c r="E405" s="546"/>
      <c r="F405" s="547">
        <f t="shared" si="3"/>
        <v>0</v>
      </c>
      <c r="G405" s="615"/>
      <c r="H405" s="615"/>
      <c r="I405" s="615"/>
      <c r="J405" s="615"/>
      <c r="K405" s="615"/>
      <c r="L405" s="615"/>
      <c r="M405" s="615"/>
      <c r="N405" s="615"/>
    </row>
    <row r="406" spans="1:14" s="541" customFormat="1">
      <c r="A406" s="561"/>
      <c r="B406" s="562" t="s">
        <v>1750</v>
      </c>
      <c r="C406" s="577" t="s">
        <v>1745</v>
      </c>
      <c r="D406" s="577">
        <v>1.5</v>
      </c>
      <c r="E406" s="546"/>
      <c r="F406" s="547">
        <f t="shared" si="3"/>
        <v>0</v>
      </c>
      <c r="G406" s="615"/>
      <c r="H406" s="615"/>
      <c r="I406" s="615"/>
      <c r="J406" s="615"/>
      <c r="K406" s="615"/>
      <c r="L406" s="615"/>
      <c r="M406" s="615"/>
      <c r="N406" s="615"/>
    </row>
    <row r="407" spans="1:14" s="541" customFormat="1">
      <c r="A407" s="561"/>
      <c r="B407" s="562" t="s">
        <v>1751</v>
      </c>
      <c r="C407" s="577" t="s">
        <v>1745</v>
      </c>
      <c r="D407" s="591">
        <v>151</v>
      </c>
      <c r="E407" s="546"/>
      <c r="F407" s="547">
        <f t="shared" si="3"/>
        <v>0</v>
      </c>
      <c r="G407" s="615"/>
      <c r="H407" s="615"/>
      <c r="I407" s="615"/>
      <c r="J407" s="615"/>
      <c r="K407" s="615"/>
      <c r="L407" s="615"/>
      <c r="M407" s="615"/>
      <c r="N407" s="615"/>
    </row>
    <row r="408" spans="1:14" s="541" customFormat="1">
      <c r="A408" s="561"/>
      <c r="B408" s="562" t="s">
        <v>1752</v>
      </c>
      <c r="C408" s="577" t="s">
        <v>1745</v>
      </c>
      <c r="D408" s="577">
        <v>11</v>
      </c>
      <c r="E408" s="546"/>
      <c r="F408" s="547">
        <f t="shared" si="3"/>
        <v>0</v>
      </c>
      <c r="G408" s="615"/>
      <c r="H408" s="615"/>
      <c r="I408" s="615"/>
      <c r="J408" s="615"/>
      <c r="K408" s="615"/>
      <c r="L408" s="615"/>
      <c r="M408" s="615"/>
      <c r="N408" s="615"/>
    </row>
    <row r="409" spans="1:14" s="541" customFormat="1">
      <c r="A409" s="561"/>
      <c r="B409" s="562" t="s">
        <v>1753</v>
      </c>
      <c r="C409" s="577" t="s">
        <v>1745</v>
      </c>
      <c r="D409" s="577">
        <v>3.5</v>
      </c>
      <c r="E409" s="546"/>
      <c r="F409" s="547">
        <f t="shared" si="3"/>
        <v>0</v>
      </c>
      <c r="G409" s="615"/>
      <c r="H409" s="615"/>
      <c r="I409" s="615"/>
      <c r="J409" s="615"/>
      <c r="K409" s="615"/>
      <c r="L409" s="615"/>
      <c r="M409" s="615"/>
      <c r="N409" s="615"/>
    </row>
    <row r="410" spans="1:14" s="541" customFormat="1">
      <c r="A410" s="561" t="s">
        <v>1754</v>
      </c>
      <c r="B410" s="562" t="s">
        <v>1755</v>
      </c>
      <c r="C410" s="577"/>
      <c r="D410" s="577"/>
      <c r="E410" s="608"/>
      <c r="F410" s="599"/>
    </row>
    <row r="411" spans="1:14" s="541" customFormat="1">
      <c r="A411" s="561"/>
      <c r="B411" s="562" t="s">
        <v>1744</v>
      </c>
      <c r="C411" s="577" t="s">
        <v>1745</v>
      </c>
      <c r="D411" s="577">
        <v>2.5</v>
      </c>
      <c r="E411" s="546"/>
      <c r="F411" s="547">
        <f>E411*D411</f>
        <v>0</v>
      </c>
      <c r="G411" s="615"/>
      <c r="H411" s="615"/>
      <c r="I411" s="615"/>
      <c r="J411" s="615"/>
      <c r="K411" s="615"/>
      <c r="L411" s="615"/>
      <c r="M411" s="615"/>
      <c r="N411" s="615"/>
    </row>
    <row r="412" spans="1:14" s="541" customFormat="1">
      <c r="A412" s="561"/>
      <c r="B412" s="562" t="s">
        <v>1746</v>
      </c>
      <c r="C412" s="577" t="s">
        <v>1745</v>
      </c>
      <c r="D412" s="577">
        <v>54</v>
      </c>
      <c r="E412" s="546"/>
      <c r="F412" s="547">
        <f>E412*D412</f>
        <v>0</v>
      </c>
      <c r="G412" s="615"/>
      <c r="H412" s="615"/>
      <c r="I412" s="615"/>
      <c r="J412" s="615"/>
      <c r="K412" s="615"/>
      <c r="L412" s="615"/>
      <c r="M412" s="615"/>
      <c r="N412" s="615"/>
    </row>
    <row r="413" spans="1:14" s="541" customFormat="1">
      <c r="A413" s="561"/>
      <c r="B413" s="562" t="s">
        <v>1749</v>
      </c>
      <c r="C413" s="577" t="s">
        <v>1745</v>
      </c>
      <c r="D413" s="577">
        <v>2</v>
      </c>
      <c r="E413" s="546"/>
      <c r="F413" s="547">
        <f>E413*D413</f>
        <v>0</v>
      </c>
      <c r="G413" s="615"/>
      <c r="H413" s="615"/>
      <c r="I413" s="615"/>
      <c r="J413" s="615"/>
      <c r="K413" s="615"/>
      <c r="L413" s="615"/>
      <c r="M413" s="615"/>
      <c r="N413" s="615"/>
    </row>
    <row r="414" spans="1:14" s="541" customFormat="1">
      <c r="A414" s="561"/>
      <c r="B414" s="562" t="s">
        <v>1751</v>
      </c>
      <c r="C414" s="577" t="s">
        <v>1745</v>
      </c>
      <c r="D414" s="577">
        <v>68</v>
      </c>
      <c r="E414" s="546"/>
      <c r="F414" s="547">
        <f>E414*D414</f>
        <v>0</v>
      </c>
      <c r="G414" s="615"/>
      <c r="H414" s="615"/>
      <c r="I414" s="615"/>
      <c r="J414" s="615"/>
      <c r="K414" s="615"/>
      <c r="L414" s="615"/>
      <c r="M414" s="615"/>
      <c r="N414" s="615"/>
    </row>
    <row r="415" spans="1:14" s="541" customFormat="1">
      <c r="A415" s="561" t="s">
        <v>1756</v>
      </c>
      <c r="B415" s="562" t="s">
        <v>1757</v>
      </c>
      <c r="C415" s="577"/>
      <c r="D415" s="577"/>
      <c r="E415" s="608"/>
      <c r="F415" s="599"/>
      <c r="G415" s="615"/>
      <c r="H415" s="615"/>
      <c r="I415" s="615"/>
      <c r="J415" s="615"/>
      <c r="K415" s="615"/>
      <c r="L415" s="615"/>
      <c r="M415" s="615"/>
      <c r="N415" s="615"/>
    </row>
    <row r="416" spans="1:14" s="541" customFormat="1">
      <c r="A416" s="561"/>
      <c r="B416" s="562" t="s">
        <v>1744</v>
      </c>
      <c r="C416" s="577" t="s">
        <v>1745</v>
      </c>
      <c r="D416" s="577">
        <v>3</v>
      </c>
      <c r="E416" s="546"/>
      <c r="F416" s="547">
        <f>E416*D416</f>
        <v>0</v>
      </c>
      <c r="G416" s="615"/>
      <c r="H416" s="615"/>
      <c r="I416" s="615"/>
      <c r="J416" s="615"/>
      <c r="K416" s="615"/>
      <c r="L416" s="615"/>
      <c r="M416" s="615"/>
      <c r="N416" s="615"/>
    </row>
    <row r="417" spans="1:14" s="541" customFormat="1">
      <c r="A417" s="561"/>
      <c r="B417" s="562" t="s">
        <v>1749</v>
      </c>
      <c r="C417" s="577" t="s">
        <v>1745</v>
      </c>
      <c r="D417" s="577">
        <v>2</v>
      </c>
      <c r="E417" s="546"/>
      <c r="F417" s="547">
        <f>E417*D417</f>
        <v>0</v>
      </c>
      <c r="G417" s="615"/>
      <c r="H417" s="615"/>
      <c r="I417" s="615"/>
      <c r="J417" s="615"/>
      <c r="K417" s="615"/>
      <c r="L417" s="615"/>
      <c r="M417" s="615"/>
      <c r="N417" s="615"/>
    </row>
    <row r="418" spans="1:14" s="541" customFormat="1">
      <c r="A418" s="561"/>
      <c r="B418" s="562" t="s">
        <v>1751</v>
      </c>
      <c r="C418" s="577" t="s">
        <v>1745</v>
      </c>
      <c r="D418" s="577">
        <v>32.799999999999997</v>
      </c>
      <c r="E418" s="546"/>
      <c r="F418" s="547">
        <f>E418*D418</f>
        <v>0</v>
      </c>
      <c r="G418" s="615"/>
      <c r="H418" s="615"/>
      <c r="I418" s="615"/>
      <c r="J418" s="615"/>
      <c r="K418" s="615"/>
      <c r="L418" s="615"/>
      <c r="M418" s="615"/>
      <c r="N418" s="615"/>
    </row>
    <row r="419" spans="1:14" s="541" customFormat="1">
      <c r="A419" s="561" t="s">
        <v>1758</v>
      </c>
      <c r="B419" s="562" t="s">
        <v>1759</v>
      </c>
      <c r="C419" s="577"/>
      <c r="D419" s="616"/>
      <c r="E419" s="617"/>
      <c r="F419" s="599"/>
      <c r="G419" s="615"/>
      <c r="H419" s="615"/>
      <c r="I419" s="615"/>
      <c r="J419" s="615"/>
      <c r="K419" s="615"/>
      <c r="L419" s="615"/>
      <c r="M419" s="615"/>
      <c r="N419" s="615"/>
    </row>
    <row r="420" spans="1:14" s="541" customFormat="1">
      <c r="A420" s="561"/>
      <c r="B420" s="562" t="s">
        <v>1760</v>
      </c>
      <c r="C420" s="577" t="s">
        <v>1745</v>
      </c>
      <c r="D420" s="616">
        <v>57.84</v>
      </c>
      <c r="E420" s="546"/>
      <c r="F420" s="547">
        <f t="shared" ref="F420:F425" si="4">E420*D420</f>
        <v>0</v>
      </c>
      <c r="G420" s="615"/>
      <c r="H420" s="615"/>
      <c r="I420" s="615"/>
      <c r="J420" s="615"/>
      <c r="K420" s="615"/>
      <c r="L420" s="615"/>
      <c r="M420" s="615"/>
      <c r="N420" s="615"/>
    </row>
    <row r="421" spans="1:14" s="541" customFormat="1">
      <c r="A421" s="561"/>
      <c r="B421" s="562" t="s">
        <v>1761</v>
      </c>
      <c r="C421" s="577" t="s">
        <v>1745</v>
      </c>
      <c r="D421" s="616">
        <v>190.09</v>
      </c>
      <c r="E421" s="546"/>
      <c r="F421" s="547">
        <f t="shared" si="4"/>
        <v>0</v>
      </c>
      <c r="G421" s="615"/>
      <c r="H421" s="615"/>
      <c r="I421" s="615"/>
      <c r="J421" s="615"/>
      <c r="K421" s="615"/>
      <c r="L421" s="615"/>
      <c r="M421" s="615"/>
      <c r="N421" s="615"/>
    </row>
    <row r="422" spans="1:14" s="541" customFormat="1">
      <c r="A422" s="561"/>
      <c r="B422" s="562" t="s">
        <v>1762</v>
      </c>
      <c r="C422" s="577" t="s">
        <v>1745</v>
      </c>
      <c r="D422" s="616">
        <v>86.52</v>
      </c>
      <c r="E422" s="546"/>
      <c r="F422" s="547">
        <f t="shared" si="4"/>
        <v>0</v>
      </c>
      <c r="G422" s="615"/>
      <c r="H422" s="615"/>
      <c r="I422" s="615"/>
      <c r="J422" s="615"/>
      <c r="K422" s="615"/>
      <c r="L422" s="615"/>
      <c r="M422" s="615"/>
      <c r="N422" s="615"/>
    </row>
    <row r="423" spans="1:14" s="541" customFormat="1">
      <c r="A423" s="618"/>
      <c r="B423" s="562" t="s">
        <v>1763</v>
      </c>
      <c r="C423" s="577" t="s">
        <v>1745</v>
      </c>
      <c r="D423" s="616">
        <v>123.02</v>
      </c>
      <c r="E423" s="546"/>
      <c r="F423" s="547">
        <f t="shared" si="4"/>
        <v>0</v>
      </c>
      <c r="G423" s="615"/>
      <c r="H423" s="615"/>
      <c r="I423" s="615"/>
      <c r="J423" s="615"/>
      <c r="K423" s="615"/>
      <c r="L423" s="615"/>
      <c r="M423" s="615"/>
      <c r="N423" s="615"/>
    </row>
    <row r="424" spans="1:14" s="541" customFormat="1">
      <c r="A424" s="618"/>
      <c r="B424" s="562" t="s">
        <v>1764</v>
      </c>
      <c r="C424" s="577" t="s">
        <v>1745</v>
      </c>
      <c r="D424" s="616">
        <v>35.840000000000003</v>
      </c>
      <c r="E424" s="546"/>
      <c r="F424" s="547">
        <f t="shared" si="4"/>
        <v>0</v>
      </c>
      <c r="G424" s="615"/>
      <c r="H424" s="615"/>
      <c r="I424" s="615"/>
      <c r="J424" s="615"/>
      <c r="K424" s="615"/>
      <c r="L424" s="615"/>
      <c r="M424" s="615"/>
      <c r="N424" s="615"/>
    </row>
    <row r="425" spans="1:14" s="541" customFormat="1">
      <c r="A425" s="618"/>
      <c r="B425" s="562" t="s">
        <v>1765</v>
      </c>
      <c r="C425" s="577" t="s">
        <v>1745</v>
      </c>
      <c r="D425" s="616">
        <v>251.18</v>
      </c>
      <c r="E425" s="546"/>
      <c r="F425" s="547">
        <f t="shared" si="4"/>
        <v>0</v>
      </c>
      <c r="G425" s="615"/>
      <c r="H425" s="615"/>
      <c r="I425" s="615"/>
      <c r="J425" s="615"/>
      <c r="K425" s="615"/>
      <c r="L425" s="615"/>
      <c r="M425" s="615"/>
      <c r="N425" s="615"/>
    </row>
    <row r="426" spans="1:14" s="574" customFormat="1">
      <c r="A426" s="448"/>
      <c r="B426" s="449" t="s">
        <v>1766</v>
      </c>
      <c r="C426" s="449"/>
      <c r="D426" s="450"/>
      <c r="E426" s="449"/>
      <c r="F426" s="451">
        <f>SUM(F399:F425)</f>
        <v>0</v>
      </c>
    </row>
    <row r="427" spans="1:14" s="541" customFormat="1">
      <c r="A427" s="584" t="s">
        <v>45</v>
      </c>
      <c r="B427" s="610" t="s">
        <v>1767</v>
      </c>
      <c r="C427" s="591"/>
      <c r="D427" s="591"/>
      <c r="E427" s="612"/>
      <c r="F427" s="613"/>
      <c r="G427" s="615"/>
      <c r="H427" s="615"/>
      <c r="I427" s="615"/>
      <c r="J427" s="615"/>
      <c r="K427" s="615"/>
      <c r="L427" s="615"/>
      <c r="M427" s="615"/>
      <c r="N427" s="615"/>
    </row>
    <row r="428" spans="1:14" s="541" customFormat="1" ht="26.4">
      <c r="A428" s="561" t="s">
        <v>1768</v>
      </c>
      <c r="B428" s="562" t="s">
        <v>1769</v>
      </c>
      <c r="C428" s="577" t="s">
        <v>3</v>
      </c>
      <c r="D428" s="577">
        <v>162.69999999999999</v>
      </c>
      <c r="E428" s="546"/>
      <c r="F428" s="547">
        <f>E428*D428</f>
        <v>0</v>
      </c>
      <c r="G428" s="615"/>
      <c r="H428" s="615"/>
      <c r="I428" s="615"/>
      <c r="J428" s="615"/>
      <c r="K428" s="615"/>
      <c r="L428" s="615"/>
      <c r="M428" s="615"/>
      <c r="N428" s="615"/>
    </row>
    <row r="429" spans="1:14" s="541" customFormat="1" ht="26.4">
      <c r="A429" s="561" t="s">
        <v>1770</v>
      </c>
      <c r="B429" s="562" t="s">
        <v>1771</v>
      </c>
      <c r="C429" s="577" t="s">
        <v>3</v>
      </c>
      <c r="D429" s="577">
        <v>262</v>
      </c>
      <c r="E429" s="546"/>
      <c r="F429" s="547">
        <f>E429*D429</f>
        <v>0</v>
      </c>
      <c r="G429" s="615"/>
      <c r="H429" s="615"/>
      <c r="I429" s="615"/>
      <c r="J429" s="615"/>
      <c r="K429" s="615"/>
      <c r="L429" s="615"/>
      <c r="M429" s="615"/>
      <c r="N429" s="615"/>
    </row>
    <row r="430" spans="1:14" s="541" customFormat="1" ht="26.4">
      <c r="A430" s="561" t="s">
        <v>1772</v>
      </c>
      <c r="B430" s="562" t="s">
        <v>1773</v>
      </c>
      <c r="C430" s="577" t="s">
        <v>1774</v>
      </c>
      <c r="D430" s="577">
        <v>22</v>
      </c>
      <c r="E430" s="546"/>
      <c r="F430" s="547">
        <f>E430*D430</f>
        <v>0</v>
      </c>
      <c r="G430" s="615"/>
      <c r="H430" s="615"/>
      <c r="I430" s="615"/>
      <c r="J430" s="615"/>
      <c r="K430" s="615"/>
      <c r="L430" s="615"/>
      <c r="M430" s="615"/>
      <c r="N430" s="615"/>
    </row>
    <row r="431" spans="1:14" s="574" customFormat="1">
      <c r="A431" s="448"/>
      <c r="B431" s="449" t="s">
        <v>1775</v>
      </c>
      <c r="C431" s="449"/>
      <c r="D431" s="450"/>
      <c r="E431" s="449"/>
      <c r="F431" s="451">
        <f>SUM(F428:F430)</f>
        <v>0</v>
      </c>
    </row>
    <row r="432" spans="1:14" s="624" customFormat="1">
      <c r="A432" s="619" t="s">
        <v>1930</v>
      </c>
      <c r="B432" s="620" t="s">
        <v>1931</v>
      </c>
      <c r="C432" s="621"/>
      <c r="D432" s="621"/>
      <c r="E432" s="622"/>
      <c r="F432" s="623"/>
    </row>
    <row r="433" spans="1:14" s="630" customFormat="1" ht="26.4">
      <c r="A433" s="625" t="s">
        <v>1932</v>
      </c>
      <c r="B433" s="626" t="s">
        <v>1933</v>
      </c>
      <c r="C433" s="627" t="s">
        <v>3</v>
      </c>
      <c r="D433" s="627">
        <v>84</v>
      </c>
      <c r="E433" s="628"/>
      <c r="F433" s="629">
        <f>E433*D433</f>
        <v>0</v>
      </c>
    </row>
    <row r="434" spans="1:14" s="624" customFormat="1">
      <c r="A434" s="631"/>
      <c r="B434" s="632" t="s">
        <v>1934</v>
      </c>
      <c r="C434" s="632"/>
      <c r="D434" s="633"/>
      <c r="E434" s="632"/>
      <c r="F434" s="634">
        <f>SUM(F433)</f>
        <v>0</v>
      </c>
    </row>
    <row r="435" spans="1:14" s="541" customFormat="1">
      <c r="A435" s="584" t="s">
        <v>46</v>
      </c>
      <c r="B435" s="610" t="s">
        <v>1776</v>
      </c>
      <c r="C435" s="611"/>
      <c r="D435" s="611"/>
      <c r="E435" s="612"/>
      <c r="F435" s="613"/>
    </row>
    <row r="436" spans="1:14" s="541" customFormat="1">
      <c r="A436" s="561" t="s">
        <v>1777</v>
      </c>
      <c r="B436" s="562" t="s">
        <v>1778</v>
      </c>
      <c r="C436" s="577" t="s">
        <v>0</v>
      </c>
      <c r="D436" s="577">
        <v>1</v>
      </c>
      <c r="E436" s="546"/>
      <c r="F436" s="547">
        <f>E436*D436</f>
        <v>0</v>
      </c>
    </row>
    <row r="437" spans="1:14" s="541" customFormat="1">
      <c r="A437" s="561" t="s">
        <v>1779</v>
      </c>
      <c r="B437" s="562" t="s">
        <v>1780</v>
      </c>
      <c r="C437" s="577" t="s">
        <v>251</v>
      </c>
      <c r="D437" s="577">
        <v>40</v>
      </c>
      <c r="E437" s="546"/>
      <c r="F437" s="547">
        <f>E437*D437</f>
        <v>0</v>
      </c>
    </row>
    <row r="438" spans="1:14" s="541" customFormat="1">
      <c r="A438" s="561" t="s">
        <v>1781</v>
      </c>
      <c r="B438" s="562" t="s">
        <v>1782</v>
      </c>
      <c r="C438" s="577" t="s">
        <v>0</v>
      </c>
      <c r="D438" s="577">
        <v>1</v>
      </c>
      <c r="E438" s="546"/>
      <c r="F438" s="547">
        <f>E438*D438</f>
        <v>0</v>
      </c>
    </row>
    <row r="439" spans="1:14" s="541" customFormat="1">
      <c r="A439" s="561" t="s">
        <v>1783</v>
      </c>
      <c r="B439" s="562" t="s">
        <v>1784</v>
      </c>
      <c r="C439" s="577" t="s">
        <v>0</v>
      </c>
      <c r="D439" s="577">
        <v>1</v>
      </c>
      <c r="E439" s="546"/>
      <c r="F439" s="547">
        <f>E439*D439</f>
        <v>0</v>
      </c>
    </row>
    <row r="440" spans="1:14" s="574" customFormat="1">
      <c r="A440" s="452"/>
      <c r="B440" s="449" t="s">
        <v>1785</v>
      </c>
      <c r="C440" s="449"/>
      <c r="D440" s="450"/>
      <c r="E440" s="449"/>
      <c r="F440" s="451">
        <f>SUM(F436:F439)</f>
        <v>0</v>
      </c>
    </row>
    <row r="441" spans="1:14" s="541" customFormat="1">
      <c r="A441" s="575" t="s">
        <v>47</v>
      </c>
      <c r="B441" s="635" t="s">
        <v>1786</v>
      </c>
      <c r="C441" s="587"/>
      <c r="D441" s="587"/>
      <c r="E441" s="636"/>
      <c r="F441" s="589"/>
    </row>
    <row r="442" spans="1:14" s="541" customFormat="1">
      <c r="A442" s="637"/>
      <c r="B442" s="576" t="s">
        <v>1787</v>
      </c>
      <c r="C442" s="638"/>
      <c r="D442" s="638"/>
      <c r="E442" s="636"/>
      <c r="F442" s="589"/>
      <c r="G442" s="615"/>
      <c r="H442" s="615"/>
      <c r="I442" s="615"/>
      <c r="J442" s="615"/>
      <c r="K442" s="615"/>
      <c r="L442" s="615"/>
      <c r="M442" s="615"/>
      <c r="N442" s="615"/>
    </row>
    <row r="443" spans="1:14" s="574" customFormat="1">
      <c r="A443" s="555" t="s">
        <v>1788</v>
      </c>
      <c r="B443" s="562" t="s">
        <v>1789</v>
      </c>
      <c r="C443" s="579" t="s">
        <v>0</v>
      </c>
      <c r="D443" s="639">
        <v>1</v>
      </c>
      <c r="E443" s="546"/>
      <c r="F443" s="547">
        <f>E443*D443</f>
        <v>0</v>
      </c>
    </row>
    <row r="444" spans="1:14" s="574" customFormat="1">
      <c r="A444" s="640"/>
      <c r="B444" s="641" t="s">
        <v>1790</v>
      </c>
      <c r="C444" s="577"/>
      <c r="D444" s="577"/>
      <c r="E444" s="642"/>
      <c r="F444" s="609"/>
    </row>
    <row r="445" spans="1:14" s="574" customFormat="1" ht="26.4">
      <c r="A445" s="555" t="s">
        <v>1791</v>
      </c>
      <c r="B445" s="562" t="s">
        <v>1792</v>
      </c>
      <c r="C445" s="577" t="s">
        <v>0</v>
      </c>
      <c r="D445" s="616">
        <v>1</v>
      </c>
      <c r="E445" s="546"/>
      <c r="F445" s="547">
        <f>E445*D445</f>
        <v>0</v>
      </c>
    </row>
    <row r="446" spans="1:14" s="574" customFormat="1">
      <c r="A446" s="448"/>
      <c r="B446" s="635" t="s">
        <v>1793</v>
      </c>
      <c r="C446" s="449"/>
      <c r="D446" s="450"/>
      <c r="E446" s="449"/>
      <c r="F446" s="451">
        <f>SUM(F443:K445)</f>
        <v>0</v>
      </c>
    </row>
    <row r="447" spans="1:14" s="541" customFormat="1">
      <c r="A447" s="584" t="s">
        <v>48</v>
      </c>
      <c r="B447" s="610" t="s">
        <v>1794</v>
      </c>
      <c r="C447" s="611"/>
      <c r="D447" s="611"/>
      <c r="E447" s="612"/>
      <c r="F447" s="613"/>
    </row>
    <row r="448" spans="1:14" s="541" customFormat="1">
      <c r="A448" s="561" t="s">
        <v>1795</v>
      </c>
      <c r="B448" s="562" t="s">
        <v>1796</v>
      </c>
      <c r="C448" s="577" t="s">
        <v>1797</v>
      </c>
      <c r="D448" s="577">
        <v>40</v>
      </c>
      <c r="E448" s="546"/>
      <c r="F448" s="547">
        <f>E448*D448</f>
        <v>0</v>
      </c>
    </row>
    <row r="449" spans="1:6" s="541" customFormat="1">
      <c r="A449" s="561" t="s">
        <v>1798</v>
      </c>
      <c r="B449" s="562" t="s">
        <v>1214</v>
      </c>
      <c r="C449" s="577" t="s">
        <v>1797</v>
      </c>
      <c r="D449" s="577">
        <v>16</v>
      </c>
      <c r="E449" s="546"/>
      <c r="F449" s="547">
        <f>E449*D449</f>
        <v>0</v>
      </c>
    </row>
    <row r="450" spans="1:6" s="541" customFormat="1">
      <c r="A450" s="561" t="s">
        <v>1799</v>
      </c>
      <c r="B450" s="562" t="s">
        <v>1800</v>
      </c>
      <c r="C450" s="577" t="s">
        <v>0</v>
      </c>
      <c r="D450" s="577">
        <v>1</v>
      </c>
      <c r="E450" s="546"/>
      <c r="F450" s="547">
        <f>E450*D450</f>
        <v>0</v>
      </c>
    </row>
    <row r="451" spans="1:6" s="574" customFormat="1" ht="13.8" thickBot="1">
      <c r="A451" s="453"/>
      <c r="B451" s="454" t="s">
        <v>1801</v>
      </c>
      <c r="C451" s="454"/>
      <c r="D451" s="455"/>
      <c r="E451" s="454"/>
      <c r="F451" s="456">
        <f>SUM(F448:F450)</f>
        <v>0</v>
      </c>
    </row>
    <row r="452" spans="1:6" s="574" customFormat="1" ht="26.4">
      <c r="A452" s="643"/>
      <c r="B452" s="641" t="s">
        <v>1802</v>
      </c>
      <c r="C452" s="611"/>
      <c r="D452" s="611"/>
      <c r="E452" s="644"/>
      <c r="F452" s="612"/>
    </row>
    <row r="453" spans="1:6">
      <c r="A453" s="645"/>
      <c r="B453" s="641"/>
      <c r="E453" s="647"/>
      <c r="F453" s="648"/>
    </row>
    <row r="454" spans="1:6">
      <c r="A454" s="645"/>
      <c r="B454" s="641"/>
      <c r="C454" s="650"/>
      <c r="D454" s="650"/>
      <c r="E454" s="647"/>
      <c r="F454" s="648"/>
    </row>
    <row r="455" spans="1:6">
      <c r="A455" s="645"/>
      <c r="B455" s="651"/>
      <c r="C455" s="650"/>
      <c r="D455" s="650"/>
      <c r="E455" s="647"/>
      <c r="F455" s="648"/>
    </row>
    <row r="456" spans="1:6">
      <c r="A456" s="645"/>
      <c r="B456" s="641"/>
      <c r="C456" s="650"/>
      <c r="D456" s="650"/>
      <c r="E456" s="647"/>
      <c r="F456" s="648"/>
    </row>
    <row r="457" spans="1:6">
      <c r="A457" s="645"/>
      <c r="B457" s="652"/>
      <c r="C457" s="650"/>
      <c r="D457" s="650"/>
      <c r="E457" s="647"/>
      <c r="F457" s="648"/>
    </row>
    <row r="458" spans="1:6">
      <c r="A458" s="645"/>
      <c r="B458" s="641"/>
      <c r="C458" s="650"/>
      <c r="D458" s="650"/>
      <c r="E458" s="647"/>
      <c r="F458" s="648"/>
    </row>
    <row r="459" spans="1:6">
      <c r="A459" s="645"/>
      <c r="B459" s="641"/>
      <c r="C459" s="650"/>
      <c r="D459" s="650"/>
      <c r="E459" s="647"/>
      <c r="F459" s="648"/>
    </row>
    <row r="460" spans="1:6">
      <c r="A460" s="645"/>
      <c r="B460" s="641"/>
      <c r="C460" s="650"/>
      <c r="D460" s="650"/>
      <c r="E460" s="647"/>
      <c r="F460" s="648"/>
    </row>
    <row r="461" spans="1:6">
      <c r="A461" s="645"/>
      <c r="B461" s="651"/>
      <c r="C461" s="650"/>
      <c r="D461" s="650"/>
      <c r="E461" s="647"/>
      <c r="F461" s="648"/>
    </row>
    <row r="462" spans="1:6">
      <c r="C462" s="650"/>
      <c r="D462" s="650"/>
    </row>
  </sheetData>
  <mergeCells count="4">
    <mergeCell ref="A1:F1"/>
    <mergeCell ref="A2:F2"/>
    <mergeCell ref="B6:F6"/>
    <mergeCell ref="B193:F193"/>
  </mergeCells>
  <printOptions horizontalCentered="1" gridLines="1"/>
  <pageMargins left="0.51181102362204722" right="0.51181102362204722" top="0.86614173228346458" bottom="0.74803149606299213" header="0.23622047244094491" footer="0.19685039370078741"/>
  <pageSetup paperSize="9" firstPageNumber="44" fitToHeight="6" orientation="landscape" useFirstPageNumber="1" r:id="rId1"/>
  <headerFooter alignWithMargins="0">
    <oddHeader xml:space="preserve">&amp;R  </oddHeader>
    <oddFooter>&amp;LVZT&amp;R&amp;P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>
      <pane ySplit="4" topLeftCell="A5" activePane="bottomLeft" state="frozenSplit"/>
      <selection activeCell="K26" sqref="K26"/>
      <selection pane="bottomLeft" activeCell="F5" sqref="F5"/>
    </sheetView>
  </sheetViews>
  <sheetFormatPr defaultColWidth="12.6640625" defaultRowHeight="13.2"/>
  <cols>
    <col min="1" max="1" width="4.88671875" style="395" customWidth="1"/>
    <col min="2" max="2" width="74.5546875" style="395" customWidth="1"/>
    <col min="3" max="3" width="4.6640625" style="425" customWidth="1"/>
    <col min="4" max="4" width="9.88671875" style="439" customWidth="1"/>
    <col min="5" max="5" width="11.6640625" style="395" bestFit="1" customWidth="1"/>
    <col min="6" max="6" width="14.33203125" style="440" bestFit="1" customWidth="1"/>
    <col min="7" max="7" width="10.5546875" style="395" hidden="1" customWidth="1"/>
    <col min="8" max="8" width="10.88671875" style="395" hidden="1" customWidth="1"/>
    <col min="9" max="9" width="9.6640625" style="395" hidden="1" customWidth="1"/>
    <col min="10" max="10" width="11.5546875" style="395" hidden="1" customWidth="1"/>
    <col min="11" max="11" width="7" style="395" hidden="1" customWidth="1"/>
    <col min="12" max="12" width="7.33203125" style="395" hidden="1" customWidth="1"/>
    <col min="13" max="252" width="9.109375" style="395" customWidth="1"/>
    <col min="253" max="253" width="5.5546875" style="395" customWidth="1"/>
    <col min="254" max="254" width="4.44140625" style="395" customWidth="1"/>
    <col min="255" max="255" width="4.6640625" style="395" customWidth="1"/>
    <col min="256" max="256" width="12.6640625" style="395"/>
    <col min="257" max="257" width="4.88671875" style="395" customWidth="1"/>
    <col min="258" max="258" width="74.5546875" style="395" customWidth="1"/>
    <col min="259" max="259" width="4.6640625" style="395" customWidth="1"/>
    <col min="260" max="260" width="9.88671875" style="395" customWidth="1"/>
    <col min="261" max="261" width="11.6640625" style="395" bestFit="1" customWidth="1"/>
    <col min="262" max="262" width="14.33203125" style="395" bestFit="1" customWidth="1"/>
    <col min="263" max="268" width="0" style="395" hidden="1" customWidth="1"/>
    <col min="269" max="508" width="9.109375" style="395" customWidth="1"/>
    <col min="509" max="509" width="5.5546875" style="395" customWidth="1"/>
    <col min="510" max="510" width="4.44140625" style="395" customWidth="1"/>
    <col min="511" max="511" width="4.6640625" style="395" customWidth="1"/>
    <col min="512" max="512" width="12.6640625" style="395"/>
    <col min="513" max="513" width="4.88671875" style="395" customWidth="1"/>
    <col min="514" max="514" width="74.5546875" style="395" customWidth="1"/>
    <col min="515" max="515" width="4.6640625" style="395" customWidth="1"/>
    <col min="516" max="516" width="9.88671875" style="395" customWidth="1"/>
    <col min="517" max="517" width="11.6640625" style="395" bestFit="1" customWidth="1"/>
    <col min="518" max="518" width="14.33203125" style="395" bestFit="1" customWidth="1"/>
    <col min="519" max="524" width="0" style="395" hidden="1" customWidth="1"/>
    <col min="525" max="764" width="9.109375" style="395" customWidth="1"/>
    <col min="765" max="765" width="5.5546875" style="395" customWidth="1"/>
    <col min="766" max="766" width="4.44140625" style="395" customWidth="1"/>
    <col min="767" max="767" width="4.6640625" style="395" customWidth="1"/>
    <col min="768" max="768" width="12.6640625" style="395"/>
    <col min="769" max="769" width="4.88671875" style="395" customWidth="1"/>
    <col min="770" max="770" width="74.5546875" style="395" customWidth="1"/>
    <col min="771" max="771" width="4.6640625" style="395" customWidth="1"/>
    <col min="772" max="772" width="9.88671875" style="395" customWidth="1"/>
    <col min="773" max="773" width="11.6640625" style="395" bestFit="1" customWidth="1"/>
    <col min="774" max="774" width="14.33203125" style="395" bestFit="1" customWidth="1"/>
    <col min="775" max="780" width="0" style="395" hidden="1" customWidth="1"/>
    <col min="781" max="1020" width="9.109375" style="395" customWidth="1"/>
    <col min="1021" max="1021" width="5.5546875" style="395" customWidth="1"/>
    <col min="1022" max="1022" width="4.44140625" style="395" customWidth="1"/>
    <col min="1023" max="1023" width="4.6640625" style="395" customWidth="1"/>
    <col min="1024" max="1024" width="12.6640625" style="395"/>
    <col min="1025" max="1025" width="4.88671875" style="395" customWidth="1"/>
    <col min="1026" max="1026" width="74.5546875" style="395" customWidth="1"/>
    <col min="1027" max="1027" width="4.6640625" style="395" customWidth="1"/>
    <col min="1028" max="1028" width="9.88671875" style="395" customWidth="1"/>
    <col min="1029" max="1029" width="11.6640625" style="395" bestFit="1" customWidth="1"/>
    <col min="1030" max="1030" width="14.33203125" style="395" bestFit="1" customWidth="1"/>
    <col min="1031" max="1036" width="0" style="395" hidden="1" customWidth="1"/>
    <col min="1037" max="1276" width="9.109375" style="395" customWidth="1"/>
    <col min="1277" max="1277" width="5.5546875" style="395" customWidth="1"/>
    <col min="1278" max="1278" width="4.44140625" style="395" customWidth="1"/>
    <col min="1279" max="1279" width="4.6640625" style="395" customWidth="1"/>
    <col min="1280" max="1280" width="12.6640625" style="395"/>
    <col min="1281" max="1281" width="4.88671875" style="395" customWidth="1"/>
    <col min="1282" max="1282" width="74.5546875" style="395" customWidth="1"/>
    <col min="1283" max="1283" width="4.6640625" style="395" customWidth="1"/>
    <col min="1284" max="1284" width="9.88671875" style="395" customWidth="1"/>
    <col min="1285" max="1285" width="11.6640625" style="395" bestFit="1" customWidth="1"/>
    <col min="1286" max="1286" width="14.33203125" style="395" bestFit="1" customWidth="1"/>
    <col min="1287" max="1292" width="0" style="395" hidden="1" customWidth="1"/>
    <col min="1293" max="1532" width="9.109375" style="395" customWidth="1"/>
    <col min="1533" max="1533" width="5.5546875" style="395" customWidth="1"/>
    <col min="1534" max="1534" width="4.44140625" style="395" customWidth="1"/>
    <col min="1535" max="1535" width="4.6640625" style="395" customWidth="1"/>
    <col min="1536" max="1536" width="12.6640625" style="395"/>
    <col min="1537" max="1537" width="4.88671875" style="395" customWidth="1"/>
    <col min="1538" max="1538" width="74.5546875" style="395" customWidth="1"/>
    <col min="1539" max="1539" width="4.6640625" style="395" customWidth="1"/>
    <col min="1540" max="1540" width="9.88671875" style="395" customWidth="1"/>
    <col min="1541" max="1541" width="11.6640625" style="395" bestFit="1" customWidth="1"/>
    <col min="1542" max="1542" width="14.33203125" style="395" bestFit="1" customWidth="1"/>
    <col min="1543" max="1548" width="0" style="395" hidden="1" customWidth="1"/>
    <col min="1549" max="1788" width="9.109375" style="395" customWidth="1"/>
    <col min="1789" max="1789" width="5.5546875" style="395" customWidth="1"/>
    <col min="1790" max="1790" width="4.44140625" style="395" customWidth="1"/>
    <col min="1791" max="1791" width="4.6640625" style="395" customWidth="1"/>
    <col min="1792" max="1792" width="12.6640625" style="395"/>
    <col min="1793" max="1793" width="4.88671875" style="395" customWidth="1"/>
    <col min="1794" max="1794" width="74.5546875" style="395" customWidth="1"/>
    <col min="1795" max="1795" width="4.6640625" style="395" customWidth="1"/>
    <col min="1796" max="1796" width="9.88671875" style="395" customWidth="1"/>
    <col min="1797" max="1797" width="11.6640625" style="395" bestFit="1" customWidth="1"/>
    <col min="1798" max="1798" width="14.33203125" style="395" bestFit="1" customWidth="1"/>
    <col min="1799" max="1804" width="0" style="395" hidden="1" customWidth="1"/>
    <col min="1805" max="2044" width="9.109375" style="395" customWidth="1"/>
    <col min="2045" max="2045" width="5.5546875" style="395" customWidth="1"/>
    <col min="2046" max="2046" width="4.44140625" style="395" customWidth="1"/>
    <col min="2047" max="2047" width="4.6640625" style="395" customWidth="1"/>
    <col min="2048" max="2048" width="12.6640625" style="395"/>
    <col min="2049" max="2049" width="4.88671875" style="395" customWidth="1"/>
    <col min="2050" max="2050" width="74.5546875" style="395" customWidth="1"/>
    <col min="2051" max="2051" width="4.6640625" style="395" customWidth="1"/>
    <col min="2052" max="2052" width="9.88671875" style="395" customWidth="1"/>
    <col min="2053" max="2053" width="11.6640625" style="395" bestFit="1" customWidth="1"/>
    <col min="2054" max="2054" width="14.33203125" style="395" bestFit="1" customWidth="1"/>
    <col min="2055" max="2060" width="0" style="395" hidden="1" customWidth="1"/>
    <col min="2061" max="2300" width="9.109375" style="395" customWidth="1"/>
    <col min="2301" max="2301" width="5.5546875" style="395" customWidth="1"/>
    <col min="2302" max="2302" width="4.44140625" style="395" customWidth="1"/>
    <col min="2303" max="2303" width="4.6640625" style="395" customWidth="1"/>
    <col min="2304" max="2304" width="12.6640625" style="395"/>
    <col min="2305" max="2305" width="4.88671875" style="395" customWidth="1"/>
    <col min="2306" max="2306" width="74.5546875" style="395" customWidth="1"/>
    <col min="2307" max="2307" width="4.6640625" style="395" customWidth="1"/>
    <col min="2308" max="2308" width="9.88671875" style="395" customWidth="1"/>
    <col min="2309" max="2309" width="11.6640625" style="395" bestFit="1" customWidth="1"/>
    <col min="2310" max="2310" width="14.33203125" style="395" bestFit="1" customWidth="1"/>
    <col min="2311" max="2316" width="0" style="395" hidden="1" customWidth="1"/>
    <col min="2317" max="2556" width="9.109375" style="395" customWidth="1"/>
    <col min="2557" max="2557" width="5.5546875" style="395" customWidth="1"/>
    <col min="2558" max="2558" width="4.44140625" style="395" customWidth="1"/>
    <col min="2559" max="2559" width="4.6640625" style="395" customWidth="1"/>
    <col min="2560" max="2560" width="12.6640625" style="395"/>
    <col min="2561" max="2561" width="4.88671875" style="395" customWidth="1"/>
    <col min="2562" max="2562" width="74.5546875" style="395" customWidth="1"/>
    <col min="2563" max="2563" width="4.6640625" style="395" customWidth="1"/>
    <col min="2564" max="2564" width="9.88671875" style="395" customWidth="1"/>
    <col min="2565" max="2565" width="11.6640625" style="395" bestFit="1" customWidth="1"/>
    <col min="2566" max="2566" width="14.33203125" style="395" bestFit="1" customWidth="1"/>
    <col min="2567" max="2572" width="0" style="395" hidden="1" customWidth="1"/>
    <col min="2573" max="2812" width="9.109375" style="395" customWidth="1"/>
    <col min="2813" max="2813" width="5.5546875" style="395" customWidth="1"/>
    <col min="2814" max="2814" width="4.44140625" style="395" customWidth="1"/>
    <col min="2815" max="2815" width="4.6640625" style="395" customWidth="1"/>
    <col min="2816" max="2816" width="12.6640625" style="395"/>
    <col min="2817" max="2817" width="4.88671875" style="395" customWidth="1"/>
    <col min="2818" max="2818" width="74.5546875" style="395" customWidth="1"/>
    <col min="2819" max="2819" width="4.6640625" style="395" customWidth="1"/>
    <col min="2820" max="2820" width="9.88671875" style="395" customWidth="1"/>
    <col min="2821" max="2821" width="11.6640625" style="395" bestFit="1" customWidth="1"/>
    <col min="2822" max="2822" width="14.33203125" style="395" bestFit="1" customWidth="1"/>
    <col min="2823" max="2828" width="0" style="395" hidden="1" customWidth="1"/>
    <col min="2829" max="3068" width="9.109375" style="395" customWidth="1"/>
    <col min="3069" max="3069" width="5.5546875" style="395" customWidth="1"/>
    <col min="3070" max="3070" width="4.44140625" style="395" customWidth="1"/>
    <col min="3071" max="3071" width="4.6640625" style="395" customWidth="1"/>
    <col min="3072" max="3072" width="12.6640625" style="395"/>
    <col min="3073" max="3073" width="4.88671875" style="395" customWidth="1"/>
    <col min="3074" max="3074" width="74.5546875" style="395" customWidth="1"/>
    <col min="3075" max="3075" width="4.6640625" style="395" customWidth="1"/>
    <col min="3076" max="3076" width="9.88671875" style="395" customWidth="1"/>
    <col min="3077" max="3077" width="11.6640625" style="395" bestFit="1" customWidth="1"/>
    <col min="3078" max="3078" width="14.33203125" style="395" bestFit="1" customWidth="1"/>
    <col min="3079" max="3084" width="0" style="395" hidden="1" customWidth="1"/>
    <col min="3085" max="3324" width="9.109375" style="395" customWidth="1"/>
    <col min="3325" max="3325" width="5.5546875" style="395" customWidth="1"/>
    <col min="3326" max="3326" width="4.44140625" style="395" customWidth="1"/>
    <col min="3327" max="3327" width="4.6640625" style="395" customWidth="1"/>
    <col min="3328" max="3328" width="12.6640625" style="395"/>
    <col min="3329" max="3329" width="4.88671875" style="395" customWidth="1"/>
    <col min="3330" max="3330" width="74.5546875" style="395" customWidth="1"/>
    <col min="3331" max="3331" width="4.6640625" style="395" customWidth="1"/>
    <col min="3332" max="3332" width="9.88671875" style="395" customWidth="1"/>
    <col min="3333" max="3333" width="11.6640625" style="395" bestFit="1" customWidth="1"/>
    <col min="3334" max="3334" width="14.33203125" style="395" bestFit="1" customWidth="1"/>
    <col min="3335" max="3340" width="0" style="395" hidden="1" customWidth="1"/>
    <col min="3341" max="3580" width="9.109375" style="395" customWidth="1"/>
    <col min="3581" max="3581" width="5.5546875" style="395" customWidth="1"/>
    <col min="3582" max="3582" width="4.44140625" style="395" customWidth="1"/>
    <col min="3583" max="3583" width="4.6640625" style="395" customWidth="1"/>
    <col min="3584" max="3584" width="12.6640625" style="395"/>
    <col min="3585" max="3585" width="4.88671875" style="395" customWidth="1"/>
    <col min="3586" max="3586" width="74.5546875" style="395" customWidth="1"/>
    <col min="3587" max="3587" width="4.6640625" style="395" customWidth="1"/>
    <col min="3588" max="3588" width="9.88671875" style="395" customWidth="1"/>
    <col min="3589" max="3589" width="11.6640625" style="395" bestFit="1" customWidth="1"/>
    <col min="3590" max="3590" width="14.33203125" style="395" bestFit="1" customWidth="1"/>
    <col min="3591" max="3596" width="0" style="395" hidden="1" customWidth="1"/>
    <col min="3597" max="3836" width="9.109375" style="395" customWidth="1"/>
    <col min="3837" max="3837" width="5.5546875" style="395" customWidth="1"/>
    <col min="3838" max="3838" width="4.44140625" style="395" customWidth="1"/>
    <col min="3839" max="3839" width="4.6640625" style="395" customWidth="1"/>
    <col min="3840" max="3840" width="12.6640625" style="395"/>
    <col min="3841" max="3841" width="4.88671875" style="395" customWidth="1"/>
    <col min="3842" max="3842" width="74.5546875" style="395" customWidth="1"/>
    <col min="3843" max="3843" width="4.6640625" style="395" customWidth="1"/>
    <col min="3844" max="3844" width="9.88671875" style="395" customWidth="1"/>
    <col min="3845" max="3845" width="11.6640625" style="395" bestFit="1" customWidth="1"/>
    <col min="3846" max="3846" width="14.33203125" style="395" bestFit="1" customWidth="1"/>
    <col min="3847" max="3852" width="0" style="395" hidden="1" customWidth="1"/>
    <col min="3853" max="4092" width="9.109375" style="395" customWidth="1"/>
    <col min="4093" max="4093" width="5.5546875" style="395" customWidth="1"/>
    <col min="4094" max="4094" width="4.44140625" style="395" customWidth="1"/>
    <col min="4095" max="4095" width="4.6640625" style="395" customWidth="1"/>
    <col min="4096" max="4096" width="12.6640625" style="395"/>
    <col min="4097" max="4097" width="4.88671875" style="395" customWidth="1"/>
    <col min="4098" max="4098" width="74.5546875" style="395" customWidth="1"/>
    <col min="4099" max="4099" width="4.6640625" style="395" customWidth="1"/>
    <col min="4100" max="4100" width="9.88671875" style="395" customWidth="1"/>
    <col min="4101" max="4101" width="11.6640625" style="395" bestFit="1" customWidth="1"/>
    <col min="4102" max="4102" width="14.33203125" style="395" bestFit="1" customWidth="1"/>
    <col min="4103" max="4108" width="0" style="395" hidden="1" customWidth="1"/>
    <col min="4109" max="4348" width="9.109375" style="395" customWidth="1"/>
    <col min="4349" max="4349" width="5.5546875" style="395" customWidth="1"/>
    <col min="4350" max="4350" width="4.44140625" style="395" customWidth="1"/>
    <col min="4351" max="4351" width="4.6640625" style="395" customWidth="1"/>
    <col min="4352" max="4352" width="12.6640625" style="395"/>
    <col min="4353" max="4353" width="4.88671875" style="395" customWidth="1"/>
    <col min="4354" max="4354" width="74.5546875" style="395" customWidth="1"/>
    <col min="4355" max="4355" width="4.6640625" style="395" customWidth="1"/>
    <col min="4356" max="4356" width="9.88671875" style="395" customWidth="1"/>
    <col min="4357" max="4357" width="11.6640625" style="395" bestFit="1" customWidth="1"/>
    <col min="4358" max="4358" width="14.33203125" style="395" bestFit="1" customWidth="1"/>
    <col min="4359" max="4364" width="0" style="395" hidden="1" customWidth="1"/>
    <col min="4365" max="4604" width="9.109375" style="395" customWidth="1"/>
    <col min="4605" max="4605" width="5.5546875" style="395" customWidth="1"/>
    <col min="4606" max="4606" width="4.44140625" style="395" customWidth="1"/>
    <col min="4607" max="4607" width="4.6640625" style="395" customWidth="1"/>
    <col min="4608" max="4608" width="12.6640625" style="395"/>
    <col min="4609" max="4609" width="4.88671875" style="395" customWidth="1"/>
    <col min="4610" max="4610" width="74.5546875" style="395" customWidth="1"/>
    <col min="4611" max="4611" width="4.6640625" style="395" customWidth="1"/>
    <col min="4612" max="4612" width="9.88671875" style="395" customWidth="1"/>
    <col min="4613" max="4613" width="11.6640625" style="395" bestFit="1" customWidth="1"/>
    <col min="4614" max="4614" width="14.33203125" style="395" bestFit="1" customWidth="1"/>
    <col min="4615" max="4620" width="0" style="395" hidden="1" customWidth="1"/>
    <col min="4621" max="4860" width="9.109375" style="395" customWidth="1"/>
    <col min="4861" max="4861" width="5.5546875" style="395" customWidth="1"/>
    <col min="4862" max="4862" width="4.44140625" style="395" customWidth="1"/>
    <col min="4863" max="4863" width="4.6640625" style="395" customWidth="1"/>
    <col min="4864" max="4864" width="12.6640625" style="395"/>
    <col min="4865" max="4865" width="4.88671875" style="395" customWidth="1"/>
    <col min="4866" max="4866" width="74.5546875" style="395" customWidth="1"/>
    <col min="4867" max="4867" width="4.6640625" style="395" customWidth="1"/>
    <col min="4868" max="4868" width="9.88671875" style="395" customWidth="1"/>
    <col min="4869" max="4869" width="11.6640625" style="395" bestFit="1" customWidth="1"/>
    <col min="4870" max="4870" width="14.33203125" style="395" bestFit="1" customWidth="1"/>
    <col min="4871" max="4876" width="0" style="395" hidden="1" customWidth="1"/>
    <col min="4877" max="5116" width="9.109375" style="395" customWidth="1"/>
    <col min="5117" max="5117" width="5.5546875" style="395" customWidth="1"/>
    <col min="5118" max="5118" width="4.44140625" style="395" customWidth="1"/>
    <col min="5119" max="5119" width="4.6640625" style="395" customWidth="1"/>
    <col min="5120" max="5120" width="12.6640625" style="395"/>
    <col min="5121" max="5121" width="4.88671875" style="395" customWidth="1"/>
    <col min="5122" max="5122" width="74.5546875" style="395" customWidth="1"/>
    <col min="5123" max="5123" width="4.6640625" style="395" customWidth="1"/>
    <col min="5124" max="5124" width="9.88671875" style="395" customWidth="1"/>
    <col min="5125" max="5125" width="11.6640625" style="395" bestFit="1" customWidth="1"/>
    <col min="5126" max="5126" width="14.33203125" style="395" bestFit="1" customWidth="1"/>
    <col min="5127" max="5132" width="0" style="395" hidden="1" customWidth="1"/>
    <col min="5133" max="5372" width="9.109375" style="395" customWidth="1"/>
    <col min="5373" max="5373" width="5.5546875" style="395" customWidth="1"/>
    <col min="5374" max="5374" width="4.44140625" style="395" customWidth="1"/>
    <col min="5375" max="5375" width="4.6640625" style="395" customWidth="1"/>
    <col min="5376" max="5376" width="12.6640625" style="395"/>
    <col min="5377" max="5377" width="4.88671875" style="395" customWidth="1"/>
    <col min="5378" max="5378" width="74.5546875" style="395" customWidth="1"/>
    <col min="5379" max="5379" width="4.6640625" style="395" customWidth="1"/>
    <col min="5380" max="5380" width="9.88671875" style="395" customWidth="1"/>
    <col min="5381" max="5381" width="11.6640625" style="395" bestFit="1" customWidth="1"/>
    <col min="5382" max="5382" width="14.33203125" style="395" bestFit="1" customWidth="1"/>
    <col min="5383" max="5388" width="0" style="395" hidden="1" customWidth="1"/>
    <col min="5389" max="5628" width="9.109375" style="395" customWidth="1"/>
    <col min="5629" max="5629" width="5.5546875" style="395" customWidth="1"/>
    <col min="5630" max="5630" width="4.44140625" style="395" customWidth="1"/>
    <col min="5631" max="5631" width="4.6640625" style="395" customWidth="1"/>
    <col min="5632" max="5632" width="12.6640625" style="395"/>
    <col min="5633" max="5633" width="4.88671875" style="395" customWidth="1"/>
    <col min="5634" max="5634" width="74.5546875" style="395" customWidth="1"/>
    <col min="5635" max="5635" width="4.6640625" style="395" customWidth="1"/>
    <col min="5636" max="5636" width="9.88671875" style="395" customWidth="1"/>
    <col min="5637" max="5637" width="11.6640625" style="395" bestFit="1" customWidth="1"/>
    <col min="5638" max="5638" width="14.33203125" style="395" bestFit="1" customWidth="1"/>
    <col min="5639" max="5644" width="0" style="395" hidden="1" customWidth="1"/>
    <col min="5645" max="5884" width="9.109375" style="395" customWidth="1"/>
    <col min="5885" max="5885" width="5.5546875" style="395" customWidth="1"/>
    <col min="5886" max="5886" width="4.44140625" style="395" customWidth="1"/>
    <col min="5887" max="5887" width="4.6640625" style="395" customWidth="1"/>
    <col min="5888" max="5888" width="12.6640625" style="395"/>
    <col min="5889" max="5889" width="4.88671875" style="395" customWidth="1"/>
    <col min="5890" max="5890" width="74.5546875" style="395" customWidth="1"/>
    <col min="5891" max="5891" width="4.6640625" style="395" customWidth="1"/>
    <col min="5892" max="5892" width="9.88671875" style="395" customWidth="1"/>
    <col min="5893" max="5893" width="11.6640625" style="395" bestFit="1" customWidth="1"/>
    <col min="5894" max="5894" width="14.33203125" style="395" bestFit="1" customWidth="1"/>
    <col min="5895" max="5900" width="0" style="395" hidden="1" customWidth="1"/>
    <col min="5901" max="6140" width="9.109375" style="395" customWidth="1"/>
    <col min="6141" max="6141" width="5.5546875" style="395" customWidth="1"/>
    <col min="6142" max="6142" width="4.44140625" style="395" customWidth="1"/>
    <col min="6143" max="6143" width="4.6640625" style="395" customWidth="1"/>
    <col min="6144" max="6144" width="12.6640625" style="395"/>
    <col min="6145" max="6145" width="4.88671875" style="395" customWidth="1"/>
    <col min="6146" max="6146" width="74.5546875" style="395" customWidth="1"/>
    <col min="6147" max="6147" width="4.6640625" style="395" customWidth="1"/>
    <col min="6148" max="6148" width="9.88671875" style="395" customWidth="1"/>
    <col min="6149" max="6149" width="11.6640625" style="395" bestFit="1" customWidth="1"/>
    <col min="6150" max="6150" width="14.33203125" style="395" bestFit="1" customWidth="1"/>
    <col min="6151" max="6156" width="0" style="395" hidden="1" customWidth="1"/>
    <col min="6157" max="6396" width="9.109375" style="395" customWidth="1"/>
    <col min="6397" max="6397" width="5.5546875" style="395" customWidth="1"/>
    <col min="6398" max="6398" width="4.44140625" style="395" customWidth="1"/>
    <col min="6399" max="6399" width="4.6640625" style="395" customWidth="1"/>
    <col min="6400" max="6400" width="12.6640625" style="395"/>
    <col min="6401" max="6401" width="4.88671875" style="395" customWidth="1"/>
    <col min="6402" max="6402" width="74.5546875" style="395" customWidth="1"/>
    <col min="6403" max="6403" width="4.6640625" style="395" customWidth="1"/>
    <col min="6404" max="6404" width="9.88671875" style="395" customWidth="1"/>
    <col min="6405" max="6405" width="11.6640625" style="395" bestFit="1" customWidth="1"/>
    <col min="6406" max="6406" width="14.33203125" style="395" bestFit="1" customWidth="1"/>
    <col min="6407" max="6412" width="0" style="395" hidden="1" customWidth="1"/>
    <col min="6413" max="6652" width="9.109375" style="395" customWidth="1"/>
    <col min="6653" max="6653" width="5.5546875" style="395" customWidth="1"/>
    <col min="6654" max="6654" width="4.44140625" style="395" customWidth="1"/>
    <col min="6655" max="6655" width="4.6640625" style="395" customWidth="1"/>
    <col min="6656" max="6656" width="12.6640625" style="395"/>
    <col min="6657" max="6657" width="4.88671875" style="395" customWidth="1"/>
    <col min="6658" max="6658" width="74.5546875" style="395" customWidth="1"/>
    <col min="6659" max="6659" width="4.6640625" style="395" customWidth="1"/>
    <col min="6660" max="6660" width="9.88671875" style="395" customWidth="1"/>
    <col min="6661" max="6661" width="11.6640625" style="395" bestFit="1" customWidth="1"/>
    <col min="6662" max="6662" width="14.33203125" style="395" bestFit="1" customWidth="1"/>
    <col min="6663" max="6668" width="0" style="395" hidden="1" customWidth="1"/>
    <col min="6669" max="6908" width="9.109375" style="395" customWidth="1"/>
    <col min="6909" max="6909" width="5.5546875" style="395" customWidth="1"/>
    <col min="6910" max="6910" width="4.44140625" style="395" customWidth="1"/>
    <col min="6911" max="6911" width="4.6640625" style="395" customWidth="1"/>
    <col min="6912" max="6912" width="12.6640625" style="395"/>
    <col min="6913" max="6913" width="4.88671875" style="395" customWidth="1"/>
    <col min="6914" max="6914" width="74.5546875" style="395" customWidth="1"/>
    <col min="6915" max="6915" width="4.6640625" style="395" customWidth="1"/>
    <col min="6916" max="6916" width="9.88671875" style="395" customWidth="1"/>
    <col min="6917" max="6917" width="11.6640625" style="395" bestFit="1" customWidth="1"/>
    <col min="6918" max="6918" width="14.33203125" style="395" bestFit="1" customWidth="1"/>
    <col min="6919" max="6924" width="0" style="395" hidden="1" customWidth="1"/>
    <col min="6925" max="7164" width="9.109375" style="395" customWidth="1"/>
    <col min="7165" max="7165" width="5.5546875" style="395" customWidth="1"/>
    <col min="7166" max="7166" width="4.44140625" style="395" customWidth="1"/>
    <col min="7167" max="7167" width="4.6640625" style="395" customWidth="1"/>
    <col min="7168" max="7168" width="12.6640625" style="395"/>
    <col min="7169" max="7169" width="4.88671875" style="395" customWidth="1"/>
    <col min="7170" max="7170" width="74.5546875" style="395" customWidth="1"/>
    <col min="7171" max="7171" width="4.6640625" style="395" customWidth="1"/>
    <col min="7172" max="7172" width="9.88671875" style="395" customWidth="1"/>
    <col min="7173" max="7173" width="11.6640625" style="395" bestFit="1" customWidth="1"/>
    <col min="7174" max="7174" width="14.33203125" style="395" bestFit="1" customWidth="1"/>
    <col min="7175" max="7180" width="0" style="395" hidden="1" customWidth="1"/>
    <col min="7181" max="7420" width="9.109375" style="395" customWidth="1"/>
    <col min="7421" max="7421" width="5.5546875" style="395" customWidth="1"/>
    <col min="7422" max="7422" width="4.44140625" style="395" customWidth="1"/>
    <col min="7423" max="7423" width="4.6640625" style="395" customWidth="1"/>
    <col min="7424" max="7424" width="12.6640625" style="395"/>
    <col min="7425" max="7425" width="4.88671875" style="395" customWidth="1"/>
    <col min="7426" max="7426" width="74.5546875" style="395" customWidth="1"/>
    <col min="7427" max="7427" width="4.6640625" style="395" customWidth="1"/>
    <col min="7428" max="7428" width="9.88671875" style="395" customWidth="1"/>
    <col min="7429" max="7429" width="11.6640625" style="395" bestFit="1" customWidth="1"/>
    <col min="7430" max="7430" width="14.33203125" style="395" bestFit="1" customWidth="1"/>
    <col min="7431" max="7436" width="0" style="395" hidden="1" customWidth="1"/>
    <col min="7437" max="7676" width="9.109375" style="395" customWidth="1"/>
    <col min="7677" max="7677" width="5.5546875" style="395" customWidth="1"/>
    <col min="7678" max="7678" width="4.44140625" style="395" customWidth="1"/>
    <col min="7679" max="7679" width="4.6640625" style="395" customWidth="1"/>
    <col min="7680" max="7680" width="12.6640625" style="395"/>
    <col min="7681" max="7681" width="4.88671875" style="395" customWidth="1"/>
    <col min="7682" max="7682" width="74.5546875" style="395" customWidth="1"/>
    <col min="7683" max="7683" width="4.6640625" style="395" customWidth="1"/>
    <col min="7684" max="7684" width="9.88671875" style="395" customWidth="1"/>
    <col min="7685" max="7685" width="11.6640625" style="395" bestFit="1" customWidth="1"/>
    <col min="7686" max="7686" width="14.33203125" style="395" bestFit="1" customWidth="1"/>
    <col min="7687" max="7692" width="0" style="395" hidden="1" customWidth="1"/>
    <col min="7693" max="7932" width="9.109375" style="395" customWidth="1"/>
    <col min="7933" max="7933" width="5.5546875" style="395" customWidth="1"/>
    <col min="7934" max="7934" width="4.44140625" style="395" customWidth="1"/>
    <col min="7935" max="7935" width="4.6640625" style="395" customWidth="1"/>
    <col min="7936" max="7936" width="12.6640625" style="395"/>
    <col min="7937" max="7937" width="4.88671875" style="395" customWidth="1"/>
    <col min="7938" max="7938" width="74.5546875" style="395" customWidth="1"/>
    <col min="7939" max="7939" width="4.6640625" style="395" customWidth="1"/>
    <col min="7940" max="7940" width="9.88671875" style="395" customWidth="1"/>
    <col min="7941" max="7941" width="11.6640625" style="395" bestFit="1" customWidth="1"/>
    <col min="7942" max="7942" width="14.33203125" style="395" bestFit="1" customWidth="1"/>
    <col min="7943" max="7948" width="0" style="395" hidden="1" customWidth="1"/>
    <col min="7949" max="8188" width="9.109375" style="395" customWidth="1"/>
    <col min="8189" max="8189" width="5.5546875" style="395" customWidth="1"/>
    <col min="8190" max="8190" width="4.44140625" style="395" customWidth="1"/>
    <col min="8191" max="8191" width="4.6640625" style="395" customWidth="1"/>
    <col min="8192" max="8192" width="12.6640625" style="395"/>
    <col min="8193" max="8193" width="4.88671875" style="395" customWidth="1"/>
    <col min="8194" max="8194" width="74.5546875" style="395" customWidth="1"/>
    <col min="8195" max="8195" width="4.6640625" style="395" customWidth="1"/>
    <col min="8196" max="8196" width="9.88671875" style="395" customWidth="1"/>
    <col min="8197" max="8197" width="11.6640625" style="395" bestFit="1" customWidth="1"/>
    <col min="8198" max="8198" width="14.33203125" style="395" bestFit="1" customWidth="1"/>
    <col min="8199" max="8204" width="0" style="395" hidden="1" customWidth="1"/>
    <col min="8205" max="8444" width="9.109375" style="395" customWidth="1"/>
    <col min="8445" max="8445" width="5.5546875" style="395" customWidth="1"/>
    <col min="8446" max="8446" width="4.44140625" style="395" customWidth="1"/>
    <col min="8447" max="8447" width="4.6640625" style="395" customWidth="1"/>
    <col min="8448" max="8448" width="12.6640625" style="395"/>
    <col min="8449" max="8449" width="4.88671875" style="395" customWidth="1"/>
    <col min="8450" max="8450" width="74.5546875" style="395" customWidth="1"/>
    <col min="8451" max="8451" width="4.6640625" style="395" customWidth="1"/>
    <col min="8452" max="8452" width="9.88671875" style="395" customWidth="1"/>
    <col min="8453" max="8453" width="11.6640625" style="395" bestFit="1" customWidth="1"/>
    <col min="8454" max="8454" width="14.33203125" style="395" bestFit="1" customWidth="1"/>
    <col min="8455" max="8460" width="0" style="395" hidden="1" customWidth="1"/>
    <col min="8461" max="8700" width="9.109375" style="395" customWidth="1"/>
    <col min="8701" max="8701" width="5.5546875" style="395" customWidth="1"/>
    <col min="8702" max="8702" width="4.44140625" style="395" customWidth="1"/>
    <col min="8703" max="8703" width="4.6640625" style="395" customWidth="1"/>
    <col min="8704" max="8704" width="12.6640625" style="395"/>
    <col min="8705" max="8705" width="4.88671875" style="395" customWidth="1"/>
    <col min="8706" max="8706" width="74.5546875" style="395" customWidth="1"/>
    <col min="8707" max="8707" width="4.6640625" style="395" customWidth="1"/>
    <col min="8708" max="8708" width="9.88671875" style="395" customWidth="1"/>
    <col min="8709" max="8709" width="11.6640625" style="395" bestFit="1" customWidth="1"/>
    <col min="8710" max="8710" width="14.33203125" style="395" bestFit="1" customWidth="1"/>
    <col min="8711" max="8716" width="0" style="395" hidden="1" customWidth="1"/>
    <col min="8717" max="8956" width="9.109375" style="395" customWidth="1"/>
    <col min="8957" max="8957" width="5.5546875" style="395" customWidth="1"/>
    <col min="8958" max="8958" width="4.44140625" style="395" customWidth="1"/>
    <col min="8959" max="8959" width="4.6640625" style="395" customWidth="1"/>
    <col min="8960" max="8960" width="12.6640625" style="395"/>
    <col min="8961" max="8961" width="4.88671875" style="395" customWidth="1"/>
    <col min="8962" max="8962" width="74.5546875" style="395" customWidth="1"/>
    <col min="8963" max="8963" width="4.6640625" style="395" customWidth="1"/>
    <col min="8964" max="8964" width="9.88671875" style="395" customWidth="1"/>
    <col min="8965" max="8965" width="11.6640625" style="395" bestFit="1" customWidth="1"/>
    <col min="8966" max="8966" width="14.33203125" style="395" bestFit="1" customWidth="1"/>
    <col min="8967" max="8972" width="0" style="395" hidden="1" customWidth="1"/>
    <col min="8973" max="9212" width="9.109375" style="395" customWidth="1"/>
    <col min="9213" max="9213" width="5.5546875" style="395" customWidth="1"/>
    <col min="9214" max="9214" width="4.44140625" style="395" customWidth="1"/>
    <col min="9215" max="9215" width="4.6640625" style="395" customWidth="1"/>
    <col min="9216" max="9216" width="12.6640625" style="395"/>
    <col min="9217" max="9217" width="4.88671875" style="395" customWidth="1"/>
    <col min="9218" max="9218" width="74.5546875" style="395" customWidth="1"/>
    <col min="9219" max="9219" width="4.6640625" style="395" customWidth="1"/>
    <col min="9220" max="9220" width="9.88671875" style="395" customWidth="1"/>
    <col min="9221" max="9221" width="11.6640625" style="395" bestFit="1" customWidth="1"/>
    <col min="9222" max="9222" width="14.33203125" style="395" bestFit="1" customWidth="1"/>
    <col min="9223" max="9228" width="0" style="395" hidden="1" customWidth="1"/>
    <col min="9229" max="9468" width="9.109375" style="395" customWidth="1"/>
    <col min="9469" max="9469" width="5.5546875" style="395" customWidth="1"/>
    <col min="9470" max="9470" width="4.44140625" style="395" customWidth="1"/>
    <col min="9471" max="9471" width="4.6640625" style="395" customWidth="1"/>
    <col min="9472" max="9472" width="12.6640625" style="395"/>
    <col min="9473" max="9473" width="4.88671875" style="395" customWidth="1"/>
    <col min="9474" max="9474" width="74.5546875" style="395" customWidth="1"/>
    <col min="9475" max="9475" width="4.6640625" style="395" customWidth="1"/>
    <col min="9476" max="9476" width="9.88671875" style="395" customWidth="1"/>
    <col min="9477" max="9477" width="11.6640625" style="395" bestFit="1" customWidth="1"/>
    <col min="9478" max="9478" width="14.33203125" style="395" bestFit="1" customWidth="1"/>
    <col min="9479" max="9484" width="0" style="395" hidden="1" customWidth="1"/>
    <col min="9485" max="9724" width="9.109375" style="395" customWidth="1"/>
    <col min="9725" max="9725" width="5.5546875" style="395" customWidth="1"/>
    <col min="9726" max="9726" width="4.44140625" style="395" customWidth="1"/>
    <col min="9727" max="9727" width="4.6640625" style="395" customWidth="1"/>
    <col min="9728" max="9728" width="12.6640625" style="395"/>
    <col min="9729" max="9729" width="4.88671875" style="395" customWidth="1"/>
    <col min="9730" max="9730" width="74.5546875" style="395" customWidth="1"/>
    <col min="9731" max="9731" width="4.6640625" style="395" customWidth="1"/>
    <col min="9732" max="9732" width="9.88671875" style="395" customWidth="1"/>
    <col min="9733" max="9733" width="11.6640625" style="395" bestFit="1" customWidth="1"/>
    <col min="9734" max="9734" width="14.33203125" style="395" bestFit="1" customWidth="1"/>
    <col min="9735" max="9740" width="0" style="395" hidden="1" customWidth="1"/>
    <col min="9741" max="9980" width="9.109375" style="395" customWidth="1"/>
    <col min="9981" max="9981" width="5.5546875" style="395" customWidth="1"/>
    <col min="9982" max="9982" width="4.44140625" style="395" customWidth="1"/>
    <col min="9983" max="9983" width="4.6640625" style="395" customWidth="1"/>
    <col min="9984" max="9984" width="12.6640625" style="395"/>
    <col min="9985" max="9985" width="4.88671875" style="395" customWidth="1"/>
    <col min="9986" max="9986" width="74.5546875" style="395" customWidth="1"/>
    <col min="9987" max="9987" width="4.6640625" style="395" customWidth="1"/>
    <col min="9988" max="9988" width="9.88671875" style="395" customWidth="1"/>
    <col min="9989" max="9989" width="11.6640625" style="395" bestFit="1" customWidth="1"/>
    <col min="9990" max="9990" width="14.33203125" style="395" bestFit="1" customWidth="1"/>
    <col min="9991" max="9996" width="0" style="395" hidden="1" customWidth="1"/>
    <col min="9997" max="10236" width="9.109375" style="395" customWidth="1"/>
    <col min="10237" max="10237" width="5.5546875" style="395" customWidth="1"/>
    <col min="10238" max="10238" width="4.44140625" style="395" customWidth="1"/>
    <col min="10239" max="10239" width="4.6640625" style="395" customWidth="1"/>
    <col min="10240" max="10240" width="12.6640625" style="395"/>
    <col min="10241" max="10241" width="4.88671875" style="395" customWidth="1"/>
    <col min="10242" max="10242" width="74.5546875" style="395" customWidth="1"/>
    <col min="10243" max="10243" width="4.6640625" style="395" customWidth="1"/>
    <col min="10244" max="10244" width="9.88671875" style="395" customWidth="1"/>
    <col min="10245" max="10245" width="11.6640625" style="395" bestFit="1" customWidth="1"/>
    <col min="10246" max="10246" width="14.33203125" style="395" bestFit="1" customWidth="1"/>
    <col min="10247" max="10252" width="0" style="395" hidden="1" customWidth="1"/>
    <col min="10253" max="10492" width="9.109375" style="395" customWidth="1"/>
    <col min="10493" max="10493" width="5.5546875" style="395" customWidth="1"/>
    <col min="10494" max="10494" width="4.44140625" style="395" customWidth="1"/>
    <col min="10495" max="10495" width="4.6640625" style="395" customWidth="1"/>
    <col min="10496" max="10496" width="12.6640625" style="395"/>
    <col min="10497" max="10497" width="4.88671875" style="395" customWidth="1"/>
    <col min="10498" max="10498" width="74.5546875" style="395" customWidth="1"/>
    <col min="10499" max="10499" width="4.6640625" style="395" customWidth="1"/>
    <col min="10500" max="10500" width="9.88671875" style="395" customWidth="1"/>
    <col min="10501" max="10501" width="11.6640625" style="395" bestFit="1" customWidth="1"/>
    <col min="10502" max="10502" width="14.33203125" style="395" bestFit="1" customWidth="1"/>
    <col min="10503" max="10508" width="0" style="395" hidden="1" customWidth="1"/>
    <col min="10509" max="10748" width="9.109375" style="395" customWidth="1"/>
    <col min="10749" max="10749" width="5.5546875" style="395" customWidth="1"/>
    <col min="10750" max="10750" width="4.44140625" style="395" customWidth="1"/>
    <col min="10751" max="10751" width="4.6640625" style="395" customWidth="1"/>
    <col min="10752" max="10752" width="12.6640625" style="395"/>
    <col min="10753" max="10753" width="4.88671875" style="395" customWidth="1"/>
    <col min="10754" max="10754" width="74.5546875" style="395" customWidth="1"/>
    <col min="10755" max="10755" width="4.6640625" style="395" customWidth="1"/>
    <col min="10756" max="10756" width="9.88671875" style="395" customWidth="1"/>
    <col min="10757" max="10757" width="11.6640625" style="395" bestFit="1" customWidth="1"/>
    <col min="10758" max="10758" width="14.33203125" style="395" bestFit="1" customWidth="1"/>
    <col min="10759" max="10764" width="0" style="395" hidden="1" customWidth="1"/>
    <col min="10765" max="11004" width="9.109375" style="395" customWidth="1"/>
    <col min="11005" max="11005" width="5.5546875" style="395" customWidth="1"/>
    <col min="11006" max="11006" width="4.44140625" style="395" customWidth="1"/>
    <col min="11007" max="11007" width="4.6640625" style="395" customWidth="1"/>
    <col min="11008" max="11008" width="12.6640625" style="395"/>
    <col min="11009" max="11009" width="4.88671875" style="395" customWidth="1"/>
    <col min="11010" max="11010" width="74.5546875" style="395" customWidth="1"/>
    <col min="11011" max="11011" width="4.6640625" style="395" customWidth="1"/>
    <col min="11012" max="11012" width="9.88671875" style="395" customWidth="1"/>
    <col min="11013" max="11013" width="11.6640625" style="395" bestFit="1" customWidth="1"/>
    <col min="11014" max="11014" width="14.33203125" style="395" bestFit="1" customWidth="1"/>
    <col min="11015" max="11020" width="0" style="395" hidden="1" customWidth="1"/>
    <col min="11021" max="11260" width="9.109375" style="395" customWidth="1"/>
    <col min="11261" max="11261" width="5.5546875" style="395" customWidth="1"/>
    <col min="11262" max="11262" width="4.44140625" style="395" customWidth="1"/>
    <col min="11263" max="11263" width="4.6640625" style="395" customWidth="1"/>
    <col min="11264" max="11264" width="12.6640625" style="395"/>
    <col min="11265" max="11265" width="4.88671875" style="395" customWidth="1"/>
    <col min="11266" max="11266" width="74.5546875" style="395" customWidth="1"/>
    <col min="11267" max="11267" width="4.6640625" style="395" customWidth="1"/>
    <col min="11268" max="11268" width="9.88671875" style="395" customWidth="1"/>
    <col min="11269" max="11269" width="11.6640625" style="395" bestFit="1" customWidth="1"/>
    <col min="11270" max="11270" width="14.33203125" style="395" bestFit="1" customWidth="1"/>
    <col min="11271" max="11276" width="0" style="395" hidden="1" customWidth="1"/>
    <col min="11277" max="11516" width="9.109375" style="395" customWidth="1"/>
    <col min="11517" max="11517" width="5.5546875" style="395" customWidth="1"/>
    <col min="11518" max="11518" width="4.44140625" style="395" customWidth="1"/>
    <col min="11519" max="11519" width="4.6640625" style="395" customWidth="1"/>
    <col min="11520" max="11520" width="12.6640625" style="395"/>
    <col min="11521" max="11521" width="4.88671875" style="395" customWidth="1"/>
    <col min="11522" max="11522" width="74.5546875" style="395" customWidth="1"/>
    <col min="11523" max="11523" width="4.6640625" style="395" customWidth="1"/>
    <col min="11524" max="11524" width="9.88671875" style="395" customWidth="1"/>
    <col min="11525" max="11525" width="11.6640625" style="395" bestFit="1" customWidth="1"/>
    <col min="11526" max="11526" width="14.33203125" style="395" bestFit="1" customWidth="1"/>
    <col min="11527" max="11532" width="0" style="395" hidden="1" customWidth="1"/>
    <col min="11533" max="11772" width="9.109375" style="395" customWidth="1"/>
    <col min="11773" max="11773" width="5.5546875" style="395" customWidth="1"/>
    <col min="11774" max="11774" width="4.44140625" style="395" customWidth="1"/>
    <col min="11775" max="11775" width="4.6640625" style="395" customWidth="1"/>
    <col min="11776" max="11776" width="12.6640625" style="395"/>
    <col min="11777" max="11777" width="4.88671875" style="395" customWidth="1"/>
    <col min="11778" max="11778" width="74.5546875" style="395" customWidth="1"/>
    <col min="11779" max="11779" width="4.6640625" style="395" customWidth="1"/>
    <col min="11780" max="11780" width="9.88671875" style="395" customWidth="1"/>
    <col min="11781" max="11781" width="11.6640625" style="395" bestFit="1" customWidth="1"/>
    <col min="11782" max="11782" width="14.33203125" style="395" bestFit="1" customWidth="1"/>
    <col min="11783" max="11788" width="0" style="395" hidden="1" customWidth="1"/>
    <col min="11789" max="12028" width="9.109375" style="395" customWidth="1"/>
    <col min="12029" max="12029" width="5.5546875" style="395" customWidth="1"/>
    <col min="12030" max="12030" width="4.44140625" style="395" customWidth="1"/>
    <col min="12031" max="12031" width="4.6640625" style="395" customWidth="1"/>
    <col min="12032" max="12032" width="12.6640625" style="395"/>
    <col min="12033" max="12033" width="4.88671875" style="395" customWidth="1"/>
    <col min="12034" max="12034" width="74.5546875" style="395" customWidth="1"/>
    <col min="12035" max="12035" width="4.6640625" style="395" customWidth="1"/>
    <col min="12036" max="12036" width="9.88671875" style="395" customWidth="1"/>
    <col min="12037" max="12037" width="11.6640625" style="395" bestFit="1" customWidth="1"/>
    <col min="12038" max="12038" width="14.33203125" style="395" bestFit="1" customWidth="1"/>
    <col min="12039" max="12044" width="0" style="395" hidden="1" customWidth="1"/>
    <col min="12045" max="12284" width="9.109375" style="395" customWidth="1"/>
    <col min="12285" max="12285" width="5.5546875" style="395" customWidth="1"/>
    <col min="12286" max="12286" width="4.44140625" style="395" customWidth="1"/>
    <col min="12287" max="12287" width="4.6640625" style="395" customWidth="1"/>
    <col min="12288" max="12288" width="12.6640625" style="395"/>
    <col min="12289" max="12289" width="4.88671875" style="395" customWidth="1"/>
    <col min="12290" max="12290" width="74.5546875" style="395" customWidth="1"/>
    <col min="12291" max="12291" width="4.6640625" style="395" customWidth="1"/>
    <col min="12292" max="12292" width="9.88671875" style="395" customWidth="1"/>
    <col min="12293" max="12293" width="11.6640625" style="395" bestFit="1" customWidth="1"/>
    <col min="12294" max="12294" width="14.33203125" style="395" bestFit="1" customWidth="1"/>
    <col min="12295" max="12300" width="0" style="395" hidden="1" customWidth="1"/>
    <col min="12301" max="12540" width="9.109375" style="395" customWidth="1"/>
    <col min="12541" max="12541" width="5.5546875" style="395" customWidth="1"/>
    <col min="12542" max="12542" width="4.44140625" style="395" customWidth="1"/>
    <col min="12543" max="12543" width="4.6640625" style="395" customWidth="1"/>
    <col min="12544" max="12544" width="12.6640625" style="395"/>
    <col min="12545" max="12545" width="4.88671875" style="395" customWidth="1"/>
    <col min="12546" max="12546" width="74.5546875" style="395" customWidth="1"/>
    <col min="12547" max="12547" width="4.6640625" style="395" customWidth="1"/>
    <col min="12548" max="12548" width="9.88671875" style="395" customWidth="1"/>
    <col min="12549" max="12549" width="11.6640625" style="395" bestFit="1" customWidth="1"/>
    <col min="12550" max="12550" width="14.33203125" style="395" bestFit="1" customWidth="1"/>
    <col min="12551" max="12556" width="0" style="395" hidden="1" customWidth="1"/>
    <col min="12557" max="12796" width="9.109375" style="395" customWidth="1"/>
    <col min="12797" max="12797" width="5.5546875" style="395" customWidth="1"/>
    <col min="12798" max="12798" width="4.44140625" style="395" customWidth="1"/>
    <col min="12799" max="12799" width="4.6640625" style="395" customWidth="1"/>
    <col min="12800" max="12800" width="12.6640625" style="395"/>
    <col min="12801" max="12801" width="4.88671875" style="395" customWidth="1"/>
    <col min="12802" max="12802" width="74.5546875" style="395" customWidth="1"/>
    <col min="12803" max="12803" width="4.6640625" style="395" customWidth="1"/>
    <col min="12804" max="12804" width="9.88671875" style="395" customWidth="1"/>
    <col min="12805" max="12805" width="11.6640625" style="395" bestFit="1" customWidth="1"/>
    <col min="12806" max="12806" width="14.33203125" style="395" bestFit="1" customWidth="1"/>
    <col min="12807" max="12812" width="0" style="395" hidden="1" customWidth="1"/>
    <col min="12813" max="13052" width="9.109375" style="395" customWidth="1"/>
    <col min="13053" max="13053" width="5.5546875" style="395" customWidth="1"/>
    <col min="13054" max="13054" width="4.44140625" style="395" customWidth="1"/>
    <col min="13055" max="13055" width="4.6640625" style="395" customWidth="1"/>
    <col min="13056" max="13056" width="12.6640625" style="395"/>
    <col min="13057" max="13057" width="4.88671875" style="395" customWidth="1"/>
    <col min="13058" max="13058" width="74.5546875" style="395" customWidth="1"/>
    <col min="13059" max="13059" width="4.6640625" style="395" customWidth="1"/>
    <col min="13060" max="13060" width="9.88671875" style="395" customWidth="1"/>
    <col min="13061" max="13061" width="11.6640625" style="395" bestFit="1" customWidth="1"/>
    <col min="13062" max="13062" width="14.33203125" style="395" bestFit="1" customWidth="1"/>
    <col min="13063" max="13068" width="0" style="395" hidden="1" customWidth="1"/>
    <col min="13069" max="13308" width="9.109375" style="395" customWidth="1"/>
    <col min="13309" max="13309" width="5.5546875" style="395" customWidth="1"/>
    <col min="13310" max="13310" width="4.44140625" style="395" customWidth="1"/>
    <col min="13311" max="13311" width="4.6640625" style="395" customWidth="1"/>
    <col min="13312" max="13312" width="12.6640625" style="395"/>
    <col min="13313" max="13313" width="4.88671875" style="395" customWidth="1"/>
    <col min="13314" max="13314" width="74.5546875" style="395" customWidth="1"/>
    <col min="13315" max="13315" width="4.6640625" style="395" customWidth="1"/>
    <col min="13316" max="13316" width="9.88671875" style="395" customWidth="1"/>
    <col min="13317" max="13317" width="11.6640625" style="395" bestFit="1" customWidth="1"/>
    <col min="13318" max="13318" width="14.33203125" style="395" bestFit="1" customWidth="1"/>
    <col min="13319" max="13324" width="0" style="395" hidden="1" customWidth="1"/>
    <col min="13325" max="13564" width="9.109375" style="395" customWidth="1"/>
    <col min="13565" max="13565" width="5.5546875" style="395" customWidth="1"/>
    <col min="13566" max="13566" width="4.44140625" style="395" customWidth="1"/>
    <col min="13567" max="13567" width="4.6640625" style="395" customWidth="1"/>
    <col min="13568" max="13568" width="12.6640625" style="395"/>
    <col min="13569" max="13569" width="4.88671875" style="395" customWidth="1"/>
    <col min="13570" max="13570" width="74.5546875" style="395" customWidth="1"/>
    <col min="13571" max="13571" width="4.6640625" style="395" customWidth="1"/>
    <col min="13572" max="13572" width="9.88671875" style="395" customWidth="1"/>
    <col min="13573" max="13573" width="11.6640625" style="395" bestFit="1" customWidth="1"/>
    <col min="13574" max="13574" width="14.33203125" style="395" bestFit="1" customWidth="1"/>
    <col min="13575" max="13580" width="0" style="395" hidden="1" customWidth="1"/>
    <col min="13581" max="13820" width="9.109375" style="395" customWidth="1"/>
    <col min="13821" max="13821" width="5.5546875" style="395" customWidth="1"/>
    <col min="13822" max="13822" width="4.44140625" style="395" customWidth="1"/>
    <col min="13823" max="13823" width="4.6640625" style="395" customWidth="1"/>
    <col min="13824" max="13824" width="12.6640625" style="395"/>
    <col min="13825" max="13825" width="4.88671875" style="395" customWidth="1"/>
    <col min="13826" max="13826" width="74.5546875" style="395" customWidth="1"/>
    <col min="13827" max="13827" width="4.6640625" style="395" customWidth="1"/>
    <col min="13828" max="13828" width="9.88671875" style="395" customWidth="1"/>
    <col min="13829" max="13829" width="11.6640625" style="395" bestFit="1" customWidth="1"/>
    <col min="13830" max="13830" width="14.33203125" style="395" bestFit="1" customWidth="1"/>
    <col min="13831" max="13836" width="0" style="395" hidden="1" customWidth="1"/>
    <col min="13837" max="14076" width="9.109375" style="395" customWidth="1"/>
    <col min="14077" max="14077" width="5.5546875" style="395" customWidth="1"/>
    <col min="14078" max="14078" width="4.44140625" style="395" customWidth="1"/>
    <col min="14079" max="14079" width="4.6640625" style="395" customWidth="1"/>
    <col min="14080" max="14080" width="12.6640625" style="395"/>
    <col min="14081" max="14081" width="4.88671875" style="395" customWidth="1"/>
    <col min="14082" max="14082" width="74.5546875" style="395" customWidth="1"/>
    <col min="14083" max="14083" width="4.6640625" style="395" customWidth="1"/>
    <col min="14084" max="14084" width="9.88671875" style="395" customWidth="1"/>
    <col min="14085" max="14085" width="11.6640625" style="395" bestFit="1" customWidth="1"/>
    <col min="14086" max="14086" width="14.33203125" style="395" bestFit="1" customWidth="1"/>
    <col min="14087" max="14092" width="0" style="395" hidden="1" customWidth="1"/>
    <col min="14093" max="14332" width="9.109375" style="395" customWidth="1"/>
    <col min="14333" max="14333" width="5.5546875" style="395" customWidth="1"/>
    <col min="14334" max="14334" width="4.44140625" style="395" customWidth="1"/>
    <col min="14335" max="14335" width="4.6640625" style="395" customWidth="1"/>
    <col min="14336" max="14336" width="12.6640625" style="395"/>
    <col min="14337" max="14337" width="4.88671875" style="395" customWidth="1"/>
    <col min="14338" max="14338" width="74.5546875" style="395" customWidth="1"/>
    <col min="14339" max="14339" width="4.6640625" style="395" customWidth="1"/>
    <col min="14340" max="14340" width="9.88671875" style="395" customWidth="1"/>
    <col min="14341" max="14341" width="11.6640625" style="395" bestFit="1" customWidth="1"/>
    <col min="14342" max="14342" width="14.33203125" style="395" bestFit="1" customWidth="1"/>
    <col min="14343" max="14348" width="0" style="395" hidden="1" customWidth="1"/>
    <col min="14349" max="14588" width="9.109375" style="395" customWidth="1"/>
    <col min="14589" max="14589" width="5.5546875" style="395" customWidth="1"/>
    <col min="14590" max="14590" width="4.44140625" style="395" customWidth="1"/>
    <col min="14591" max="14591" width="4.6640625" style="395" customWidth="1"/>
    <col min="14592" max="14592" width="12.6640625" style="395"/>
    <col min="14593" max="14593" width="4.88671875" style="395" customWidth="1"/>
    <col min="14594" max="14594" width="74.5546875" style="395" customWidth="1"/>
    <col min="14595" max="14595" width="4.6640625" style="395" customWidth="1"/>
    <col min="14596" max="14596" width="9.88671875" style="395" customWidth="1"/>
    <col min="14597" max="14597" width="11.6640625" style="395" bestFit="1" customWidth="1"/>
    <col min="14598" max="14598" width="14.33203125" style="395" bestFit="1" customWidth="1"/>
    <col min="14599" max="14604" width="0" style="395" hidden="1" customWidth="1"/>
    <col min="14605" max="14844" width="9.109375" style="395" customWidth="1"/>
    <col min="14845" max="14845" width="5.5546875" style="395" customWidth="1"/>
    <col min="14846" max="14846" width="4.44140625" style="395" customWidth="1"/>
    <col min="14847" max="14847" width="4.6640625" style="395" customWidth="1"/>
    <col min="14848" max="14848" width="12.6640625" style="395"/>
    <col min="14849" max="14849" width="4.88671875" style="395" customWidth="1"/>
    <col min="14850" max="14850" width="74.5546875" style="395" customWidth="1"/>
    <col min="14851" max="14851" width="4.6640625" style="395" customWidth="1"/>
    <col min="14852" max="14852" width="9.88671875" style="395" customWidth="1"/>
    <col min="14853" max="14853" width="11.6640625" style="395" bestFit="1" customWidth="1"/>
    <col min="14854" max="14854" width="14.33203125" style="395" bestFit="1" customWidth="1"/>
    <col min="14855" max="14860" width="0" style="395" hidden="1" customWidth="1"/>
    <col min="14861" max="15100" width="9.109375" style="395" customWidth="1"/>
    <col min="15101" max="15101" width="5.5546875" style="395" customWidth="1"/>
    <col min="15102" max="15102" width="4.44140625" style="395" customWidth="1"/>
    <col min="15103" max="15103" width="4.6640625" style="395" customWidth="1"/>
    <col min="15104" max="15104" width="12.6640625" style="395"/>
    <col min="15105" max="15105" width="4.88671875" style="395" customWidth="1"/>
    <col min="15106" max="15106" width="74.5546875" style="395" customWidth="1"/>
    <col min="15107" max="15107" width="4.6640625" style="395" customWidth="1"/>
    <col min="15108" max="15108" width="9.88671875" style="395" customWidth="1"/>
    <col min="15109" max="15109" width="11.6640625" style="395" bestFit="1" customWidth="1"/>
    <col min="15110" max="15110" width="14.33203125" style="395" bestFit="1" customWidth="1"/>
    <col min="15111" max="15116" width="0" style="395" hidden="1" customWidth="1"/>
    <col min="15117" max="15356" width="9.109375" style="395" customWidth="1"/>
    <col min="15357" max="15357" width="5.5546875" style="395" customWidth="1"/>
    <col min="15358" max="15358" width="4.44140625" style="395" customWidth="1"/>
    <col min="15359" max="15359" width="4.6640625" style="395" customWidth="1"/>
    <col min="15360" max="15360" width="12.6640625" style="395"/>
    <col min="15361" max="15361" width="4.88671875" style="395" customWidth="1"/>
    <col min="15362" max="15362" width="74.5546875" style="395" customWidth="1"/>
    <col min="15363" max="15363" width="4.6640625" style="395" customWidth="1"/>
    <col min="15364" max="15364" width="9.88671875" style="395" customWidth="1"/>
    <col min="15365" max="15365" width="11.6640625" style="395" bestFit="1" customWidth="1"/>
    <col min="15366" max="15366" width="14.33203125" style="395" bestFit="1" customWidth="1"/>
    <col min="15367" max="15372" width="0" style="395" hidden="1" customWidth="1"/>
    <col min="15373" max="15612" width="9.109375" style="395" customWidth="1"/>
    <col min="15613" max="15613" width="5.5546875" style="395" customWidth="1"/>
    <col min="15614" max="15614" width="4.44140625" style="395" customWidth="1"/>
    <col min="15615" max="15615" width="4.6640625" style="395" customWidth="1"/>
    <col min="15616" max="15616" width="12.6640625" style="395"/>
    <col min="15617" max="15617" width="4.88671875" style="395" customWidth="1"/>
    <col min="15618" max="15618" width="74.5546875" style="395" customWidth="1"/>
    <col min="15619" max="15619" width="4.6640625" style="395" customWidth="1"/>
    <col min="15620" max="15620" width="9.88671875" style="395" customWidth="1"/>
    <col min="15621" max="15621" width="11.6640625" style="395" bestFit="1" customWidth="1"/>
    <col min="15622" max="15622" width="14.33203125" style="395" bestFit="1" customWidth="1"/>
    <col min="15623" max="15628" width="0" style="395" hidden="1" customWidth="1"/>
    <col min="15629" max="15868" width="9.109375" style="395" customWidth="1"/>
    <col min="15869" max="15869" width="5.5546875" style="395" customWidth="1"/>
    <col min="15870" max="15870" width="4.44140625" style="395" customWidth="1"/>
    <col min="15871" max="15871" width="4.6640625" style="395" customWidth="1"/>
    <col min="15872" max="15872" width="12.6640625" style="395"/>
    <col min="15873" max="15873" width="4.88671875" style="395" customWidth="1"/>
    <col min="15874" max="15874" width="74.5546875" style="395" customWidth="1"/>
    <col min="15875" max="15875" width="4.6640625" style="395" customWidth="1"/>
    <col min="15876" max="15876" width="9.88671875" style="395" customWidth="1"/>
    <col min="15877" max="15877" width="11.6640625" style="395" bestFit="1" customWidth="1"/>
    <col min="15878" max="15878" width="14.33203125" style="395" bestFit="1" customWidth="1"/>
    <col min="15879" max="15884" width="0" style="395" hidden="1" customWidth="1"/>
    <col min="15885" max="16124" width="9.109375" style="395" customWidth="1"/>
    <col min="16125" max="16125" width="5.5546875" style="395" customWidth="1"/>
    <col min="16126" max="16126" width="4.44140625" style="395" customWidth="1"/>
    <col min="16127" max="16127" width="4.6640625" style="395" customWidth="1"/>
    <col min="16128" max="16128" width="12.6640625" style="395"/>
    <col min="16129" max="16129" width="4.88671875" style="395" customWidth="1"/>
    <col min="16130" max="16130" width="74.5546875" style="395" customWidth="1"/>
    <col min="16131" max="16131" width="4.6640625" style="395" customWidth="1"/>
    <col min="16132" max="16132" width="9.88671875" style="395" customWidth="1"/>
    <col min="16133" max="16133" width="11.6640625" style="395" bestFit="1" customWidth="1"/>
    <col min="16134" max="16134" width="14.33203125" style="395" bestFit="1" customWidth="1"/>
    <col min="16135" max="16140" width="0" style="395" hidden="1" customWidth="1"/>
    <col min="16141" max="16380" width="9.109375" style="395" customWidth="1"/>
    <col min="16381" max="16381" width="5.5546875" style="395" customWidth="1"/>
    <col min="16382" max="16382" width="4.44140625" style="395" customWidth="1"/>
    <col min="16383" max="16383" width="4.6640625" style="395" customWidth="1"/>
    <col min="16384" max="16384" width="12.6640625" style="395"/>
  </cols>
  <sheetData>
    <row r="1" spans="1:12" s="387" customFormat="1" ht="18.600000000000001" customHeight="1">
      <c r="A1" s="765" t="s">
        <v>1362</v>
      </c>
      <c r="B1" s="765"/>
      <c r="C1" s="765"/>
      <c r="D1" s="765"/>
      <c r="E1" s="765"/>
      <c r="F1" s="765"/>
    </row>
    <row r="2" spans="1:12" s="387" customFormat="1" ht="18.600000000000001" customHeight="1">
      <c r="A2" s="765" t="s">
        <v>1808</v>
      </c>
      <c r="B2" s="765"/>
      <c r="C2" s="765"/>
      <c r="D2" s="765"/>
      <c r="E2" s="765"/>
      <c r="F2" s="765"/>
    </row>
    <row r="3" spans="1:12" ht="32.4" customHeight="1">
      <c r="A3" s="388" t="s">
        <v>16</v>
      </c>
      <c r="B3" s="389" t="s">
        <v>6</v>
      </c>
      <c r="C3" s="389" t="s">
        <v>1</v>
      </c>
      <c r="D3" s="390" t="s">
        <v>19</v>
      </c>
      <c r="E3" s="389" t="s">
        <v>842</v>
      </c>
      <c r="F3" s="391" t="s">
        <v>7</v>
      </c>
      <c r="G3" s="392" t="s">
        <v>21</v>
      </c>
      <c r="H3" s="392" t="s">
        <v>8</v>
      </c>
      <c r="I3" s="392" t="s">
        <v>22</v>
      </c>
      <c r="J3" s="392" t="s">
        <v>23</v>
      </c>
      <c r="K3" s="393" t="s">
        <v>24</v>
      </c>
      <c r="L3" s="394" t="s">
        <v>25</v>
      </c>
    </row>
    <row r="4" spans="1:12" ht="3.6" customHeight="1">
      <c r="A4" s="396"/>
      <c r="B4" s="396"/>
      <c r="C4" s="397"/>
      <c r="D4" s="398"/>
      <c r="E4" s="396"/>
      <c r="F4" s="399"/>
      <c r="G4" s="396"/>
      <c r="H4" s="396"/>
      <c r="I4" s="396"/>
      <c r="J4" s="396"/>
      <c r="K4" s="396"/>
      <c r="L4" s="400"/>
    </row>
    <row r="5" spans="1:12" s="406" customFormat="1" ht="15" customHeight="1">
      <c r="A5" s="401"/>
      <c r="B5" s="401" t="s">
        <v>1831</v>
      </c>
      <c r="C5" s="402"/>
      <c r="D5" s="403"/>
      <c r="E5" s="401"/>
      <c r="F5" s="404">
        <f>SUM(F7:F28)</f>
        <v>0</v>
      </c>
      <c r="G5" s="401"/>
      <c r="H5" s="405" t="e">
        <f>#REF!</f>
        <v>#REF!</v>
      </c>
      <c r="I5" s="401"/>
      <c r="J5" s="405" t="e">
        <f>#REF!</f>
        <v>#REF!</v>
      </c>
      <c r="L5" s="406" t="s">
        <v>26</v>
      </c>
    </row>
    <row r="6" spans="1:12" s="413" customFormat="1" ht="15" customHeight="1">
      <c r="A6" s="407"/>
      <c r="B6" s="407"/>
      <c r="C6" s="408"/>
      <c r="D6" s="409"/>
      <c r="E6" s="407"/>
      <c r="F6" s="410"/>
      <c r="G6" s="411"/>
      <c r="H6" s="412"/>
      <c r="I6" s="411"/>
      <c r="J6" s="412"/>
    </row>
    <row r="7" spans="1:12" s="433" customFormat="1" ht="15" customHeight="1">
      <c r="A7" s="423">
        <v>1</v>
      </c>
      <c r="B7" s="437" t="s">
        <v>1809</v>
      </c>
      <c r="C7" s="425" t="s">
        <v>0</v>
      </c>
      <c r="D7" s="426">
        <v>1</v>
      </c>
      <c r="E7" s="427"/>
      <c r="F7" s="428">
        <f>D7*E7</f>
        <v>0</v>
      </c>
      <c r="G7" s="429"/>
      <c r="H7" s="430"/>
      <c r="I7" s="430"/>
      <c r="J7" s="431">
        <v>170</v>
      </c>
      <c r="K7" s="432"/>
    </row>
    <row r="8" spans="1:12" s="433" customFormat="1" ht="15" customHeight="1">
      <c r="A8" s="423">
        <v>2</v>
      </c>
      <c r="B8" s="457" t="s">
        <v>1810</v>
      </c>
      <c r="C8" s="458" t="s">
        <v>251</v>
      </c>
      <c r="D8" s="426">
        <v>10</v>
      </c>
      <c r="E8" s="427"/>
      <c r="F8" s="428">
        <f t="shared" ref="F8:F25" si="0">D8*E8</f>
        <v>0</v>
      </c>
      <c r="G8" s="429"/>
      <c r="H8" s="430"/>
      <c r="I8" s="430"/>
      <c r="J8" s="431"/>
      <c r="K8" s="432"/>
    </row>
    <row r="9" spans="1:12" s="433" customFormat="1" ht="15" customHeight="1">
      <c r="A9" s="423">
        <f t="shared" ref="A9:A25" si="1">A8+1</f>
        <v>3</v>
      </c>
      <c r="B9" s="457" t="s">
        <v>1811</v>
      </c>
      <c r="C9" s="458" t="s">
        <v>2</v>
      </c>
      <c r="D9" s="426">
        <v>40</v>
      </c>
      <c r="E9" s="427"/>
      <c r="F9" s="428">
        <f t="shared" si="0"/>
        <v>0</v>
      </c>
      <c r="G9" s="429"/>
      <c r="H9" s="430"/>
      <c r="I9" s="430"/>
      <c r="J9" s="431"/>
      <c r="K9" s="432"/>
    </row>
    <row r="10" spans="1:12" s="433" customFormat="1" ht="15" customHeight="1">
      <c r="A10" s="423">
        <f t="shared" si="1"/>
        <v>4</v>
      </c>
      <c r="B10" s="457" t="s">
        <v>1812</v>
      </c>
      <c r="C10" s="458" t="s">
        <v>0</v>
      </c>
      <c r="D10" s="426">
        <v>1</v>
      </c>
      <c r="E10" s="427"/>
      <c r="F10" s="428">
        <f t="shared" si="0"/>
        <v>0</v>
      </c>
      <c r="G10" s="429"/>
      <c r="H10" s="430"/>
      <c r="I10" s="430"/>
      <c r="J10" s="431"/>
      <c r="K10" s="432"/>
    </row>
    <row r="11" spans="1:12" s="433" customFormat="1" ht="15" customHeight="1">
      <c r="A11" s="423">
        <f t="shared" si="1"/>
        <v>5</v>
      </c>
      <c r="B11" s="457" t="s">
        <v>1813</v>
      </c>
      <c r="C11" s="458" t="s">
        <v>251</v>
      </c>
      <c r="D11" s="426">
        <v>10</v>
      </c>
      <c r="E11" s="427"/>
      <c r="F11" s="428">
        <f t="shared" si="0"/>
        <v>0</v>
      </c>
      <c r="G11" s="429"/>
      <c r="H11" s="430"/>
      <c r="I11" s="430"/>
      <c r="J11" s="431"/>
      <c r="K11" s="432"/>
    </row>
    <row r="12" spans="1:12" s="433" customFormat="1" ht="15" customHeight="1">
      <c r="A12" s="423">
        <f t="shared" si="1"/>
        <v>6</v>
      </c>
      <c r="B12" s="457" t="s">
        <v>1814</v>
      </c>
      <c r="C12" s="458" t="s">
        <v>2</v>
      </c>
      <c r="D12" s="426">
        <v>40</v>
      </c>
      <c r="E12" s="427"/>
      <c r="F12" s="428">
        <f t="shared" si="0"/>
        <v>0</v>
      </c>
      <c r="G12" s="429"/>
      <c r="H12" s="430"/>
      <c r="I12" s="430"/>
      <c r="J12" s="431"/>
      <c r="K12" s="432"/>
    </row>
    <row r="13" spans="1:12" s="433" customFormat="1" ht="15" customHeight="1">
      <c r="A13" s="423">
        <f t="shared" si="1"/>
        <v>7</v>
      </c>
      <c r="B13" s="457" t="s">
        <v>1815</v>
      </c>
      <c r="C13" s="458" t="s">
        <v>251</v>
      </c>
      <c r="D13" s="426">
        <v>10</v>
      </c>
      <c r="E13" s="427"/>
      <c r="F13" s="428">
        <f t="shared" si="0"/>
        <v>0</v>
      </c>
      <c r="G13" s="429"/>
      <c r="H13" s="430"/>
      <c r="I13" s="430"/>
      <c r="J13" s="431"/>
      <c r="K13" s="432"/>
    </row>
    <row r="14" spans="1:12" s="433" customFormat="1" ht="15" customHeight="1">
      <c r="A14" s="423">
        <f t="shared" si="1"/>
        <v>8</v>
      </c>
      <c r="B14" s="457" t="s">
        <v>1816</v>
      </c>
      <c r="C14" s="458" t="s">
        <v>2</v>
      </c>
      <c r="D14" s="426">
        <v>800</v>
      </c>
      <c r="E14" s="427"/>
      <c r="F14" s="428">
        <f t="shared" si="0"/>
        <v>0</v>
      </c>
      <c r="G14" s="429"/>
      <c r="H14" s="430"/>
      <c r="I14" s="430"/>
      <c r="J14" s="431"/>
      <c r="K14" s="432"/>
    </row>
    <row r="15" spans="1:12" s="433" customFormat="1" ht="15" customHeight="1">
      <c r="A15" s="423">
        <f t="shared" si="1"/>
        <v>9</v>
      </c>
      <c r="B15" s="457" t="s">
        <v>1817</v>
      </c>
      <c r="C15" s="425" t="s">
        <v>251</v>
      </c>
      <c r="D15" s="426">
        <v>20</v>
      </c>
      <c r="E15" s="427"/>
      <c r="F15" s="428">
        <f t="shared" si="0"/>
        <v>0</v>
      </c>
      <c r="G15" s="429"/>
      <c r="H15" s="430"/>
      <c r="I15" s="430"/>
      <c r="J15" s="431"/>
      <c r="K15" s="432"/>
    </row>
    <row r="16" spans="1:12" s="433" customFormat="1" ht="15" customHeight="1">
      <c r="A16" s="423">
        <f t="shared" si="1"/>
        <v>10</v>
      </c>
      <c r="B16" s="457" t="s">
        <v>1818</v>
      </c>
      <c r="C16" s="425" t="s">
        <v>251</v>
      </c>
      <c r="D16" s="426">
        <v>20</v>
      </c>
      <c r="E16" s="427"/>
      <c r="F16" s="428">
        <f t="shared" si="0"/>
        <v>0</v>
      </c>
      <c r="G16" s="429"/>
      <c r="H16" s="430"/>
      <c r="I16" s="430"/>
      <c r="J16" s="431"/>
      <c r="K16" s="432"/>
    </row>
    <row r="17" spans="1:11" s="433" customFormat="1" ht="15" customHeight="1">
      <c r="A17" s="423">
        <f t="shared" si="1"/>
        <v>11</v>
      </c>
      <c r="B17" s="457" t="s">
        <v>1819</v>
      </c>
      <c r="C17" s="425" t="s">
        <v>251</v>
      </c>
      <c r="D17" s="426">
        <v>10</v>
      </c>
      <c r="E17" s="427"/>
      <c r="F17" s="428">
        <f t="shared" si="0"/>
        <v>0</v>
      </c>
      <c r="G17" s="429"/>
      <c r="H17" s="430"/>
      <c r="I17" s="430"/>
      <c r="J17" s="431"/>
      <c r="K17" s="432"/>
    </row>
    <row r="18" spans="1:11" s="433" customFormat="1" ht="15" customHeight="1">
      <c r="A18" s="423">
        <f t="shared" si="1"/>
        <v>12</v>
      </c>
      <c r="B18" s="457" t="s">
        <v>1820</v>
      </c>
      <c r="C18" s="425" t="s">
        <v>251</v>
      </c>
      <c r="D18" s="426">
        <v>10</v>
      </c>
      <c r="E18" s="427"/>
      <c r="F18" s="428">
        <f t="shared" si="0"/>
        <v>0</v>
      </c>
      <c r="G18" s="429"/>
      <c r="H18" s="430"/>
      <c r="I18" s="430"/>
      <c r="J18" s="431"/>
      <c r="K18" s="432"/>
    </row>
    <row r="19" spans="1:11" s="433" customFormat="1" ht="15" customHeight="1">
      <c r="A19" s="423">
        <f t="shared" si="1"/>
        <v>13</v>
      </c>
      <c r="B19" s="457" t="s">
        <v>1821</v>
      </c>
      <c r="C19" s="425" t="s">
        <v>251</v>
      </c>
      <c r="D19" s="426">
        <v>10</v>
      </c>
      <c r="E19" s="427"/>
      <c r="F19" s="428">
        <f>D19*E19</f>
        <v>0</v>
      </c>
      <c r="G19" s="429"/>
      <c r="H19" s="430"/>
      <c r="I19" s="430"/>
      <c r="J19" s="431"/>
      <c r="K19" s="432"/>
    </row>
    <row r="20" spans="1:11" s="433" customFormat="1" ht="15" customHeight="1">
      <c r="A20" s="423">
        <f t="shared" si="1"/>
        <v>14</v>
      </c>
      <c r="B20" s="457" t="s">
        <v>1822</v>
      </c>
      <c r="C20" s="425" t="s">
        <v>251</v>
      </c>
      <c r="D20" s="426">
        <v>10</v>
      </c>
      <c r="E20" s="427"/>
      <c r="F20" s="428">
        <f t="shared" si="0"/>
        <v>0</v>
      </c>
      <c r="G20" s="429"/>
      <c r="H20" s="430"/>
      <c r="I20" s="430"/>
      <c r="J20" s="431"/>
      <c r="K20" s="432"/>
    </row>
    <row r="21" spans="1:11" s="433" customFormat="1" ht="15" customHeight="1">
      <c r="A21" s="423">
        <f t="shared" si="1"/>
        <v>15</v>
      </c>
      <c r="B21" s="457" t="s">
        <v>1823</v>
      </c>
      <c r="C21" s="425" t="s">
        <v>0</v>
      </c>
      <c r="D21" s="426">
        <v>1</v>
      </c>
      <c r="E21" s="427"/>
      <c r="F21" s="428">
        <f t="shared" si="0"/>
        <v>0</v>
      </c>
      <c r="G21" s="429"/>
      <c r="H21" s="430"/>
      <c r="I21" s="430"/>
      <c r="J21" s="431"/>
      <c r="K21" s="432"/>
    </row>
    <row r="22" spans="1:11" s="433" customFormat="1" ht="15" customHeight="1">
      <c r="A22" s="423">
        <f t="shared" si="1"/>
        <v>16</v>
      </c>
      <c r="B22" s="457" t="s">
        <v>1824</v>
      </c>
      <c r="C22" s="425" t="s">
        <v>2</v>
      </c>
      <c r="D22" s="426">
        <v>800</v>
      </c>
      <c r="E22" s="427"/>
      <c r="F22" s="428">
        <f t="shared" si="0"/>
        <v>0</v>
      </c>
      <c r="G22" s="429"/>
      <c r="H22" s="430"/>
      <c r="I22" s="430"/>
      <c r="J22" s="431"/>
      <c r="K22" s="432"/>
    </row>
    <row r="23" spans="1:11" s="433" customFormat="1" ht="15" customHeight="1">
      <c r="A23" s="423">
        <f t="shared" si="1"/>
        <v>17</v>
      </c>
      <c r="B23" s="457" t="s">
        <v>1825</v>
      </c>
      <c r="C23" s="425" t="s">
        <v>251</v>
      </c>
      <c r="D23" s="426">
        <v>10</v>
      </c>
      <c r="E23" s="427"/>
      <c r="F23" s="428">
        <f t="shared" si="0"/>
        <v>0</v>
      </c>
      <c r="G23" s="429"/>
      <c r="H23" s="430"/>
      <c r="I23" s="430"/>
      <c r="J23" s="431"/>
      <c r="K23" s="432"/>
    </row>
    <row r="24" spans="1:11" s="433" customFormat="1" ht="15" customHeight="1">
      <c r="A24" s="423">
        <f t="shared" si="1"/>
        <v>18</v>
      </c>
      <c r="B24" s="457" t="s">
        <v>1826</v>
      </c>
      <c r="C24" s="425" t="s">
        <v>251</v>
      </c>
      <c r="D24" s="426">
        <v>20</v>
      </c>
      <c r="E24" s="427"/>
      <c r="F24" s="428">
        <f t="shared" si="0"/>
        <v>0</v>
      </c>
      <c r="G24" s="429"/>
      <c r="H24" s="430"/>
      <c r="I24" s="430"/>
      <c r="J24" s="431"/>
      <c r="K24" s="432"/>
    </row>
    <row r="25" spans="1:11" s="433" customFormat="1" ht="15" customHeight="1">
      <c r="A25" s="423">
        <f t="shared" si="1"/>
        <v>19</v>
      </c>
      <c r="B25" s="457" t="s">
        <v>1827</v>
      </c>
      <c r="C25" s="425" t="s">
        <v>251</v>
      </c>
      <c r="D25" s="426">
        <v>20</v>
      </c>
      <c r="E25" s="427"/>
      <c r="F25" s="428">
        <f t="shared" si="0"/>
        <v>0</v>
      </c>
      <c r="G25" s="429"/>
      <c r="H25" s="430"/>
      <c r="I25" s="430"/>
      <c r="J25" s="431"/>
      <c r="K25" s="432"/>
    </row>
    <row r="26" spans="1:11" s="433" customFormat="1" ht="15" customHeight="1">
      <c r="A26" s="423">
        <f>A25+1</f>
        <v>20</v>
      </c>
      <c r="B26" s="457" t="s">
        <v>1828</v>
      </c>
      <c r="C26" s="458" t="s">
        <v>251</v>
      </c>
      <c r="D26" s="426">
        <v>10</v>
      </c>
      <c r="E26" s="427"/>
      <c r="F26" s="428">
        <f>D26*E26</f>
        <v>0</v>
      </c>
      <c r="G26" s="429"/>
      <c r="H26" s="430"/>
      <c r="I26" s="430"/>
      <c r="J26" s="431"/>
      <c r="K26" s="432"/>
    </row>
    <row r="27" spans="1:11" s="433" customFormat="1" ht="15" customHeight="1">
      <c r="A27" s="423">
        <f>A26+1</f>
        <v>21</v>
      </c>
      <c r="B27" s="435" t="s">
        <v>1829</v>
      </c>
      <c r="C27" s="458" t="s">
        <v>251</v>
      </c>
      <c r="D27" s="426">
        <v>1</v>
      </c>
      <c r="E27" s="427"/>
      <c r="F27" s="428">
        <f>D27*E27</f>
        <v>0</v>
      </c>
      <c r="G27" s="429"/>
      <c r="H27" s="430"/>
      <c r="I27" s="430"/>
      <c r="J27" s="431"/>
      <c r="K27" s="432"/>
    </row>
    <row r="28" spans="1:11">
      <c r="A28" s="423">
        <f>A27+1</f>
        <v>22</v>
      </c>
      <c r="B28" s="435" t="s">
        <v>1830</v>
      </c>
      <c r="C28" s="458" t="s">
        <v>251</v>
      </c>
      <c r="D28" s="426">
        <v>1</v>
      </c>
      <c r="E28" s="427"/>
      <c r="F28" s="428">
        <f>D28*E28</f>
        <v>0</v>
      </c>
    </row>
  </sheetData>
  <mergeCells count="2">
    <mergeCell ref="A1:F1"/>
    <mergeCell ref="A2:F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58" fitToHeight="999" orientation="landscape" useFirstPageNumber="1" r:id="rId1"/>
  <headerFooter alignWithMargins="0">
    <oddFooter>&amp;LAnténní systém&amp;R&amp;P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topLeftCell="A4" zoomScaleSheetLayoutView="100" workbookViewId="0">
      <selection activeCell="E4" sqref="E4"/>
    </sheetView>
  </sheetViews>
  <sheetFormatPr defaultRowHeight="12" customHeight="1"/>
  <cols>
    <col min="1" max="1" width="68.77734375" style="465" customWidth="1"/>
    <col min="2" max="3" width="12.33203125" style="465" customWidth="1"/>
    <col min="4" max="4" width="13.6640625" style="465" customWidth="1"/>
    <col min="5" max="5" width="16.109375" style="491" customWidth="1"/>
    <col min="6" max="6" width="15.5546875" style="465" customWidth="1"/>
    <col min="7" max="7" width="9.5546875" style="465" bestFit="1" customWidth="1"/>
    <col min="8" max="256" width="8.88671875" style="465"/>
    <col min="257" max="257" width="39.44140625" style="465" customWidth="1"/>
    <col min="258" max="258" width="18.33203125" style="465" customWidth="1"/>
    <col min="259" max="259" width="12.33203125" style="465" customWidth="1"/>
    <col min="260" max="260" width="13.6640625" style="465" customWidth="1"/>
    <col min="261" max="261" width="16.109375" style="465" customWidth="1"/>
    <col min="262" max="262" width="15.5546875" style="465" customWidth="1"/>
    <col min="263" max="263" width="9.5546875" style="465" bestFit="1" customWidth="1"/>
    <col min="264" max="512" width="8.88671875" style="465"/>
    <col min="513" max="513" width="39.44140625" style="465" customWidth="1"/>
    <col min="514" max="514" width="18.33203125" style="465" customWidth="1"/>
    <col min="515" max="515" width="12.33203125" style="465" customWidth="1"/>
    <col min="516" max="516" width="13.6640625" style="465" customWidth="1"/>
    <col min="517" max="517" width="16.109375" style="465" customWidth="1"/>
    <col min="518" max="518" width="15.5546875" style="465" customWidth="1"/>
    <col min="519" max="519" width="9.5546875" style="465" bestFit="1" customWidth="1"/>
    <col min="520" max="768" width="8.88671875" style="465"/>
    <col min="769" max="769" width="39.44140625" style="465" customWidth="1"/>
    <col min="770" max="770" width="18.33203125" style="465" customWidth="1"/>
    <col min="771" max="771" width="12.33203125" style="465" customWidth="1"/>
    <col min="772" max="772" width="13.6640625" style="465" customWidth="1"/>
    <col min="773" max="773" width="16.109375" style="465" customWidth="1"/>
    <col min="774" max="774" width="15.5546875" style="465" customWidth="1"/>
    <col min="775" max="775" width="9.5546875" style="465" bestFit="1" customWidth="1"/>
    <col min="776" max="1024" width="8.88671875" style="465"/>
    <col min="1025" max="1025" width="39.44140625" style="465" customWidth="1"/>
    <col min="1026" max="1026" width="18.33203125" style="465" customWidth="1"/>
    <col min="1027" max="1027" width="12.33203125" style="465" customWidth="1"/>
    <col min="1028" max="1028" width="13.6640625" style="465" customWidth="1"/>
    <col min="1029" max="1029" width="16.109375" style="465" customWidth="1"/>
    <col min="1030" max="1030" width="15.5546875" style="465" customWidth="1"/>
    <col min="1031" max="1031" width="9.5546875" style="465" bestFit="1" customWidth="1"/>
    <col min="1032" max="1280" width="8.88671875" style="465"/>
    <col min="1281" max="1281" width="39.44140625" style="465" customWidth="1"/>
    <col min="1282" max="1282" width="18.33203125" style="465" customWidth="1"/>
    <col min="1283" max="1283" width="12.33203125" style="465" customWidth="1"/>
    <col min="1284" max="1284" width="13.6640625" style="465" customWidth="1"/>
    <col min="1285" max="1285" width="16.109375" style="465" customWidth="1"/>
    <col min="1286" max="1286" width="15.5546875" style="465" customWidth="1"/>
    <col min="1287" max="1287" width="9.5546875" style="465" bestFit="1" customWidth="1"/>
    <col min="1288" max="1536" width="8.88671875" style="465"/>
    <col min="1537" max="1537" width="39.44140625" style="465" customWidth="1"/>
    <col min="1538" max="1538" width="18.33203125" style="465" customWidth="1"/>
    <col min="1539" max="1539" width="12.33203125" style="465" customWidth="1"/>
    <col min="1540" max="1540" width="13.6640625" style="465" customWidth="1"/>
    <col min="1541" max="1541" width="16.109375" style="465" customWidth="1"/>
    <col min="1542" max="1542" width="15.5546875" style="465" customWidth="1"/>
    <col min="1543" max="1543" width="9.5546875" style="465" bestFit="1" customWidth="1"/>
    <col min="1544" max="1792" width="8.88671875" style="465"/>
    <col min="1793" max="1793" width="39.44140625" style="465" customWidth="1"/>
    <col min="1794" max="1794" width="18.33203125" style="465" customWidth="1"/>
    <col min="1795" max="1795" width="12.33203125" style="465" customWidth="1"/>
    <col min="1796" max="1796" width="13.6640625" style="465" customWidth="1"/>
    <col min="1797" max="1797" width="16.109375" style="465" customWidth="1"/>
    <col min="1798" max="1798" width="15.5546875" style="465" customWidth="1"/>
    <col min="1799" max="1799" width="9.5546875" style="465" bestFit="1" customWidth="1"/>
    <col min="1800" max="2048" width="8.88671875" style="465"/>
    <col min="2049" max="2049" width="39.44140625" style="465" customWidth="1"/>
    <col min="2050" max="2050" width="18.33203125" style="465" customWidth="1"/>
    <col min="2051" max="2051" width="12.33203125" style="465" customWidth="1"/>
    <col min="2052" max="2052" width="13.6640625" style="465" customWidth="1"/>
    <col min="2053" max="2053" width="16.109375" style="465" customWidth="1"/>
    <col min="2054" max="2054" width="15.5546875" style="465" customWidth="1"/>
    <col min="2055" max="2055" width="9.5546875" style="465" bestFit="1" customWidth="1"/>
    <col min="2056" max="2304" width="8.88671875" style="465"/>
    <col min="2305" max="2305" width="39.44140625" style="465" customWidth="1"/>
    <col min="2306" max="2306" width="18.33203125" style="465" customWidth="1"/>
    <col min="2307" max="2307" width="12.33203125" style="465" customWidth="1"/>
    <col min="2308" max="2308" width="13.6640625" style="465" customWidth="1"/>
    <col min="2309" max="2309" width="16.109375" style="465" customWidth="1"/>
    <col min="2310" max="2310" width="15.5546875" style="465" customWidth="1"/>
    <col min="2311" max="2311" width="9.5546875" style="465" bestFit="1" customWidth="1"/>
    <col min="2312" max="2560" width="8.88671875" style="465"/>
    <col min="2561" max="2561" width="39.44140625" style="465" customWidth="1"/>
    <col min="2562" max="2562" width="18.33203125" style="465" customWidth="1"/>
    <col min="2563" max="2563" width="12.33203125" style="465" customWidth="1"/>
    <col min="2564" max="2564" width="13.6640625" style="465" customWidth="1"/>
    <col min="2565" max="2565" width="16.109375" style="465" customWidth="1"/>
    <col min="2566" max="2566" width="15.5546875" style="465" customWidth="1"/>
    <col min="2567" max="2567" width="9.5546875" style="465" bestFit="1" customWidth="1"/>
    <col min="2568" max="2816" width="8.88671875" style="465"/>
    <col min="2817" max="2817" width="39.44140625" style="465" customWidth="1"/>
    <col min="2818" max="2818" width="18.33203125" style="465" customWidth="1"/>
    <col min="2819" max="2819" width="12.33203125" style="465" customWidth="1"/>
    <col min="2820" max="2820" width="13.6640625" style="465" customWidth="1"/>
    <col min="2821" max="2821" width="16.109375" style="465" customWidth="1"/>
    <col min="2822" max="2822" width="15.5546875" style="465" customWidth="1"/>
    <col min="2823" max="2823" width="9.5546875" style="465" bestFit="1" customWidth="1"/>
    <col min="2824" max="3072" width="8.88671875" style="465"/>
    <col min="3073" max="3073" width="39.44140625" style="465" customWidth="1"/>
    <col min="3074" max="3074" width="18.33203125" style="465" customWidth="1"/>
    <col min="3075" max="3075" width="12.33203125" style="465" customWidth="1"/>
    <col min="3076" max="3076" width="13.6640625" style="465" customWidth="1"/>
    <col min="3077" max="3077" width="16.109375" style="465" customWidth="1"/>
    <col min="3078" max="3078" width="15.5546875" style="465" customWidth="1"/>
    <col min="3079" max="3079" width="9.5546875" style="465" bestFit="1" customWidth="1"/>
    <col min="3080" max="3328" width="8.88671875" style="465"/>
    <col min="3329" max="3329" width="39.44140625" style="465" customWidth="1"/>
    <col min="3330" max="3330" width="18.33203125" style="465" customWidth="1"/>
    <col min="3331" max="3331" width="12.33203125" style="465" customWidth="1"/>
    <col min="3332" max="3332" width="13.6640625" style="465" customWidth="1"/>
    <col min="3333" max="3333" width="16.109375" style="465" customWidth="1"/>
    <col min="3334" max="3334" width="15.5546875" style="465" customWidth="1"/>
    <col min="3335" max="3335" width="9.5546875" style="465" bestFit="1" customWidth="1"/>
    <col min="3336" max="3584" width="8.88671875" style="465"/>
    <col min="3585" max="3585" width="39.44140625" style="465" customWidth="1"/>
    <col min="3586" max="3586" width="18.33203125" style="465" customWidth="1"/>
    <col min="3587" max="3587" width="12.33203125" style="465" customWidth="1"/>
    <col min="3588" max="3588" width="13.6640625" style="465" customWidth="1"/>
    <col min="3589" max="3589" width="16.109375" style="465" customWidth="1"/>
    <col min="3590" max="3590" width="15.5546875" style="465" customWidth="1"/>
    <col min="3591" max="3591" width="9.5546875" style="465" bestFit="1" customWidth="1"/>
    <col min="3592" max="3840" width="8.88671875" style="465"/>
    <col min="3841" max="3841" width="39.44140625" style="465" customWidth="1"/>
    <col min="3842" max="3842" width="18.33203125" style="465" customWidth="1"/>
    <col min="3843" max="3843" width="12.33203125" style="465" customWidth="1"/>
    <col min="3844" max="3844" width="13.6640625" style="465" customWidth="1"/>
    <col min="3845" max="3845" width="16.109375" style="465" customWidth="1"/>
    <col min="3846" max="3846" width="15.5546875" style="465" customWidth="1"/>
    <col min="3847" max="3847" width="9.5546875" style="465" bestFit="1" customWidth="1"/>
    <col min="3848" max="4096" width="8.88671875" style="465"/>
    <col min="4097" max="4097" width="39.44140625" style="465" customWidth="1"/>
    <col min="4098" max="4098" width="18.33203125" style="465" customWidth="1"/>
    <col min="4099" max="4099" width="12.33203125" style="465" customWidth="1"/>
    <col min="4100" max="4100" width="13.6640625" style="465" customWidth="1"/>
    <col min="4101" max="4101" width="16.109375" style="465" customWidth="1"/>
    <col min="4102" max="4102" width="15.5546875" style="465" customWidth="1"/>
    <col min="4103" max="4103" width="9.5546875" style="465" bestFit="1" customWidth="1"/>
    <col min="4104" max="4352" width="8.88671875" style="465"/>
    <col min="4353" max="4353" width="39.44140625" style="465" customWidth="1"/>
    <col min="4354" max="4354" width="18.33203125" style="465" customWidth="1"/>
    <col min="4355" max="4355" width="12.33203125" style="465" customWidth="1"/>
    <col min="4356" max="4356" width="13.6640625" style="465" customWidth="1"/>
    <col min="4357" max="4357" width="16.109375" style="465" customWidth="1"/>
    <col min="4358" max="4358" width="15.5546875" style="465" customWidth="1"/>
    <col min="4359" max="4359" width="9.5546875" style="465" bestFit="1" customWidth="1"/>
    <col min="4360" max="4608" width="8.88671875" style="465"/>
    <col min="4609" max="4609" width="39.44140625" style="465" customWidth="1"/>
    <col min="4610" max="4610" width="18.33203125" style="465" customWidth="1"/>
    <col min="4611" max="4611" width="12.33203125" style="465" customWidth="1"/>
    <col min="4612" max="4612" width="13.6640625" style="465" customWidth="1"/>
    <col min="4613" max="4613" width="16.109375" style="465" customWidth="1"/>
    <col min="4614" max="4614" width="15.5546875" style="465" customWidth="1"/>
    <col min="4615" max="4615" width="9.5546875" style="465" bestFit="1" customWidth="1"/>
    <col min="4616" max="4864" width="8.88671875" style="465"/>
    <col min="4865" max="4865" width="39.44140625" style="465" customWidth="1"/>
    <col min="4866" max="4866" width="18.33203125" style="465" customWidth="1"/>
    <col min="4867" max="4867" width="12.33203125" style="465" customWidth="1"/>
    <col min="4868" max="4868" width="13.6640625" style="465" customWidth="1"/>
    <col min="4869" max="4869" width="16.109375" style="465" customWidth="1"/>
    <col min="4870" max="4870" width="15.5546875" style="465" customWidth="1"/>
    <col min="4871" max="4871" width="9.5546875" style="465" bestFit="1" customWidth="1"/>
    <col min="4872" max="5120" width="8.88671875" style="465"/>
    <col min="5121" max="5121" width="39.44140625" style="465" customWidth="1"/>
    <col min="5122" max="5122" width="18.33203125" style="465" customWidth="1"/>
    <col min="5123" max="5123" width="12.33203125" style="465" customWidth="1"/>
    <col min="5124" max="5124" width="13.6640625" style="465" customWidth="1"/>
    <col min="5125" max="5125" width="16.109375" style="465" customWidth="1"/>
    <col min="5126" max="5126" width="15.5546875" style="465" customWidth="1"/>
    <col min="5127" max="5127" width="9.5546875" style="465" bestFit="1" customWidth="1"/>
    <col min="5128" max="5376" width="8.88671875" style="465"/>
    <col min="5377" max="5377" width="39.44140625" style="465" customWidth="1"/>
    <col min="5378" max="5378" width="18.33203125" style="465" customWidth="1"/>
    <col min="5379" max="5379" width="12.33203125" style="465" customWidth="1"/>
    <col min="5380" max="5380" width="13.6640625" style="465" customWidth="1"/>
    <col min="5381" max="5381" width="16.109375" style="465" customWidth="1"/>
    <col min="5382" max="5382" width="15.5546875" style="465" customWidth="1"/>
    <col min="5383" max="5383" width="9.5546875" style="465" bestFit="1" customWidth="1"/>
    <col min="5384" max="5632" width="8.88671875" style="465"/>
    <col min="5633" max="5633" width="39.44140625" style="465" customWidth="1"/>
    <col min="5634" max="5634" width="18.33203125" style="465" customWidth="1"/>
    <col min="5635" max="5635" width="12.33203125" style="465" customWidth="1"/>
    <col min="5636" max="5636" width="13.6640625" style="465" customWidth="1"/>
    <col min="5637" max="5637" width="16.109375" style="465" customWidth="1"/>
    <col min="5638" max="5638" width="15.5546875" style="465" customWidth="1"/>
    <col min="5639" max="5639" width="9.5546875" style="465" bestFit="1" customWidth="1"/>
    <col min="5640" max="5888" width="8.88671875" style="465"/>
    <col min="5889" max="5889" width="39.44140625" style="465" customWidth="1"/>
    <col min="5890" max="5890" width="18.33203125" style="465" customWidth="1"/>
    <col min="5891" max="5891" width="12.33203125" style="465" customWidth="1"/>
    <col min="5892" max="5892" width="13.6640625" style="465" customWidth="1"/>
    <col min="5893" max="5893" width="16.109375" style="465" customWidth="1"/>
    <col min="5894" max="5894" width="15.5546875" style="465" customWidth="1"/>
    <col min="5895" max="5895" width="9.5546875" style="465" bestFit="1" customWidth="1"/>
    <col min="5896" max="6144" width="8.88671875" style="465"/>
    <col min="6145" max="6145" width="39.44140625" style="465" customWidth="1"/>
    <col min="6146" max="6146" width="18.33203125" style="465" customWidth="1"/>
    <col min="6147" max="6147" width="12.33203125" style="465" customWidth="1"/>
    <col min="6148" max="6148" width="13.6640625" style="465" customWidth="1"/>
    <col min="6149" max="6149" width="16.109375" style="465" customWidth="1"/>
    <col min="6150" max="6150" width="15.5546875" style="465" customWidth="1"/>
    <col min="6151" max="6151" width="9.5546875" style="465" bestFit="1" customWidth="1"/>
    <col min="6152" max="6400" width="8.88671875" style="465"/>
    <col min="6401" max="6401" width="39.44140625" style="465" customWidth="1"/>
    <col min="6402" max="6402" width="18.33203125" style="465" customWidth="1"/>
    <col min="6403" max="6403" width="12.33203125" style="465" customWidth="1"/>
    <col min="6404" max="6404" width="13.6640625" style="465" customWidth="1"/>
    <col min="6405" max="6405" width="16.109375" style="465" customWidth="1"/>
    <col min="6406" max="6406" width="15.5546875" style="465" customWidth="1"/>
    <col min="6407" max="6407" width="9.5546875" style="465" bestFit="1" customWidth="1"/>
    <col min="6408" max="6656" width="8.88671875" style="465"/>
    <col min="6657" max="6657" width="39.44140625" style="465" customWidth="1"/>
    <col min="6658" max="6658" width="18.33203125" style="465" customWidth="1"/>
    <col min="6659" max="6659" width="12.33203125" style="465" customWidth="1"/>
    <col min="6660" max="6660" width="13.6640625" style="465" customWidth="1"/>
    <col min="6661" max="6661" width="16.109375" style="465" customWidth="1"/>
    <col min="6662" max="6662" width="15.5546875" style="465" customWidth="1"/>
    <col min="6663" max="6663" width="9.5546875" style="465" bestFit="1" customWidth="1"/>
    <col min="6664" max="6912" width="8.88671875" style="465"/>
    <col min="6913" max="6913" width="39.44140625" style="465" customWidth="1"/>
    <col min="6914" max="6914" width="18.33203125" style="465" customWidth="1"/>
    <col min="6915" max="6915" width="12.33203125" style="465" customWidth="1"/>
    <col min="6916" max="6916" width="13.6640625" style="465" customWidth="1"/>
    <col min="6917" max="6917" width="16.109375" style="465" customWidth="1"/>
    <col min="6918" max="6918" width="15.5546875" style="465" customWidth="1"/>
    <col min="6919" max="6919" width="9.5546875" style="465" bestFit="1" customWidth="1"/>
    <col min="6920" max="7168" width="8.88671875" style="465"/>
    <col min="7169" max="7169" width="39.44140625" style="465" customWidth="1"/>
    <col min="7170" max="7170" width="18.33203125" style="465" customWidth="1"/>
    <col min="7171" max="7171" width="12.33203125" style="465" customWidth="1"/>
    <col min="7172" max="7172" width="13.6640625" style="465" customWidth="1"/>
    <col min="7173" max="7173" width="16.109375" style="465" customWidth="1"/>
    <col min="7174" max="7174" width="15.5546875" style="465" customWidth="1"/>
    <col min="7175" max="7175" width="9.5546875" style="465" bestFit="1" customWidth="1"/>
    <col min="7176" max="7424" width="8.88671875" style="465"/>
    <col min="7425" max="7425" width="39.44140625" style="465" customWidth="1"/>
    <col min="7426" max="7426" width="18.33203125" style="465" customWidth="1"/>
    <col min="7427" max="7427" width="12.33203125" style="465" customWidth="1"/>
    <col min="7428" max="7428" width="13.6640625" style="465" customWidth="1"/>
    <col min="7429" max="7429" width="16.109375" style="465" customWidth="1"/>
    <col min="7430" max="7430" width="15.5546875" style="465" customWidth="1"/>
    <col min="7431" max="7431" width="9.5546875" style="465" bestFit="1" customWidth="1"/>
    <col min="7432" max="7680" width="8.88671875" style="465"/>
    <col min="7681" max="7681" width="39.44140625" style="465" customWidth="1"/>
    <col min="7682" max="7682" width="18.33203125" style="465" customWidth="1"/>
    <col min="7683" max="7683" width="12.33203125" style="465" customWidth="1"/>
    <col min="7684" max="7684" width="13.6640625" style="465" customWidth="1"/>
    <col min="7685" max="7685" width="16.109375" style="465" customWidth="1"/>
    <col min="7686" max="7686" width="15.5546875" style="465" customWidth="1"/>
    <col min="7687" max="7687" width="9.5546875" style="465" bestFit="1" customWidth="1"/>
    <col min="7688" max="7936" width="8.88671875" style="465"/>
    <col min="7937" max="7937" width="39.44140625" style="465" customWidth="1"/>
    <col min="7938" max="7938" width="18.33203125" style="465" customWidth="1"/>
    <col min="7939" max="7939" width="12.33203125" style="465" customWidth="1"/>
    <col min="7940" max="7940" width="13.6640625" style="465" customWidth="1"/>
    <col min="7941" max="7941" width="16.109375" style="465" customWidth="1"/>
    <col min="7942" max="7942" width="15.5546875" style="465" customWidth="1"/>
    <col min="7943" max="7943" width="9.5546875" style="465" bestFit="1" customWidth="1"/>
    <col min="7944" max="8192" width="8.88671875" style="465"/>
    <col min="8193" max="8193" width="39.44140625" style="465" customWidth="1"/>
    <col min="8194" max="8194" width="18.33203125" style="465" customWidth="1"/>
    <col min="8195" max="8195" width="12.33203125" style="465" customWidth="1"/>
    <col min="8196" max="8196" width="13.6640625" style="465" customWidth="1"/>
    <col min="8197" max="8197" width="16.109375" style="465" customWidth="1"/>
    <col min="8198" max="8198" width="15.5546875" style="465" customWidth="1"/>
    <col min="8199" max="8199" width="9.5546875" style="465" bestFit="1" customWidth="1"/>
    <col min="8200" max="8448" width="8.88671875" style="465"/>
    <col min="8449" max="8449" width="39.44140625" style="465" customWidth="1"/>
    <col min="8450" max="8450" width="18.33203125" style="465" customWidth="1"/>
    <col min="8451" max="8451" width="12.33203125" style="465" customWidth="1"/>
    <col min="8452" max="8452" width="13.6640625" style="465" customWidth="1"/>
    <col min="8453" max="8453" width="16.109375" style="465" customWidth="1"/>
    <col min="8454" max="8454" width="15.5546875" style="465" customWidth="1"/>
    <col min="8455" max="8455" width="9.5546875" style="465" bestFit="1" customWidth="1"/>
    <col min="8456" max="8704" width="8.88671875" style="465"/>
    <col min="8705" max="8705" width="39.44140625" style="465" customWidth="1"/>
    <col min="8706" max="8706" width="18.33203125" style="465" customWidth="1"/>
    <col min="8707" max="8707" width="12.33203125" style="465" customWidth="1"/>
    <col min="8708" max="8708" width="13.6640625" style="465" customWidth="1"/>
    <col min="8709" max="8709" width="16.109375" style="465" customWidth="1"/>
    <col min="8710" max="8710" width="15.5546875" style="465" customWidth="1"/>
    <col min="8711" max="8711" width="9.5546875" style="465" bestFit="1" customWidth="1"/>
    <col min="8712" max="8960" width="8.88671875" style="465"/>
    <col min="8961" max="8961" width="39.44140625" style="465" customWidth="1"/>
    <col min="8962" max="8962" width="18.33203125" style="465" customWidth="1"/>
    <col min="8963" max="8963" width="12.33203125" style="465" customWidth="1"/>
    <col min="8964" max="8964" width="13.6640625" style="465" customWidth="1"/>
    <col min="8965" max="8965" width="16.109375" style="465" customWidth="1"/>
    <col min="8966" max="8966" width="15.5546875" style="465" customWidth="1"/>
    <col min="8967" max="8967" width="9.5546875" style="465" bestFit="1" customWidth="1"/>
    <col min="8968" max="9216" width="8.88671875" style="465"/>
    <col min="9217" max="9217" width="39.44140625" style="465" customWidth="1"/>
    <col min="9218" max="9218" width="18.33203125" style="465" customWidth="1"/>
    <col min="9219" max="9219" width="12.33203125" style="465" customWidth="1"/>
    <col min="9220" max="9220" width="13.6640625" style="465" customWidth="1"/>
    <col min="9221" max="9221" width="16.109375" style="465" customWidth="1"/>
    <col min="9222" max="9222" width="15.5546875" style="465" customWidth="1"/>
    <col min="9223" max="9223" width="9.5546875" style="465" bestFit="1" customWidth="1"/>
    <col min="9224" max="9472" width="8.88671875" style="465"/>
    <col min="9473" max="9473" width="39.44140625" style="465" customWidth="1"/>
    <col min="9474" max="9474" width="18.33203125" style="465" customWidth="1"/>
    <col min="9475" max="9475" width="12.33203125" style="465" customWidth="1"/>
    <col min="9476" max="9476" width="13.6640625" style="465" customWidth="1"/>
    <col min="9477" max="9477" width="16.109375" style="465" customWidth="1"/>
    <col min="9478" max="9478" width="15.5546875" style="465" customWidth="1"/>
    <col min="9479" max="9479" width="9.5546875" style="465" bestFit="1" customWidth="1"/>
    <col min="9480" max="9728" width="8.88671875" style="465"/>
    <col min="9729" max="9729" width="39.44140625" style="465" customWidth="1"/>
    <col min="9730" max="9730" width="18.33203125" style="465" customWidth="1"/>
    <col min="9731" max="9731" width="12.33203125" style="465" customWidth="1"/>
    <col min="9732" max="9732" width="13.6640625" style="465" customWidth="1"/>
    <col min="9733" max="9733" width="16.109375" style="465" customWidth="1"/>
    <col min="9734" max="9734" width="15.5546875" style="465" customWidth="1"/>
    <col min="9735" max="9735" width="9.5546875" style="465" bestFit="1" customWidth="1"/>
    <col min="9736" max="9984" width="8.88671875" style="465"/>
    <col min="9985" max="9985" width="39.44140625" style="465" customWidth="1"/>
    <col min="9986" max="9986" width="18.33203125" style="465" customWidth="1"/>
    <col min="9987" max="9987" width="12.33203125" style="465" customWidth="1"/>
    <col min="9988" max="9988" width="13.6640625" style="465" customWidth="1"/>
    <col min="9989" max="9989" width="16.109375" style="465" customWidth="1"/>
    <col min="9990" max="9990" width="15.5546875" style="465" customWidth="1"/>
    <col min="9991" max="9991" width="9.5546875" style="465" bestFit="1" customWidth="1"/>
    <col min="9992" max="10240" width="8.88671875" style="465"/>
    <col min="10241" max="10241" width="39.44140625" style="465" customWidth="1"/>
    <col min="10242" max="10242" width="18.33203125" style="465" customWidth="1"/>
    <col min="10243" max="10243" width="12.33203125" style="465" customWidth="1"/>
    <col min="10244" max="10244" width="13.6640625" style="465" customWidth="1"/>
    <col min="10245" max="10245" width="16.109375" style="465" customWidth="1"/>
    <col min="10246" max="10246" width="15.5546875" style="465" customWidth="1"/>
    <col min="10247" max="10247" width="9.5546875" style="465" bestFit="1" customWidth="1"/>
    <col min="10248" max="10496" width="8.88671875" style="465"/>
    <col min="10497" max="10497" width="39.44140625" style="465" customWidth="1"/>
    <col min="10498" max="10498" width="18.33203125" style="465" customWidth="1"/>
    <col min="10499" max="10499" width="12.33203125" style="465" customWidth="1"/>
    <col min="10500" max="10500" width="13.6640625" style="465" customWidth="1"/>
    <col min="10501" max="10501" width="16.109375" style="465" customWidth="1"/>
    <col min="10502" max="10502" width="15.5546875" style="465" customWidth="1"/>
    <col min="10503" max="10503" width="9.5546875" style="465" bestFit="1" customWidth="1"/>
    <col min="10504" max="10752" width="8.88671875" style="465"/>
    <col min="10753" max="10753" width="39.44140625" style="465" customWidth="1"/>
    <col min="10754" max="10754" width="18.33203125" style="465" customWidth="1"/>
    <col min="10755" max="10755" width="12.33203125" style="465" customWidth="1"/>
    <col min="10756" max="10756" width="13.6640625" style="465" customWidth="1"/>
    <col min="10757" max="10757" width="16.109375" style="465" customWidth="1"/>
    <col min="10758" max="10758" width="15.5546875" style="465" customWidth="1"/>
    <col min="10759" max="10759" width="9.5546875" style="465" bestFit="1" customWidth="1"/>
    <col min="10760" max="11008" width="8.88671875" style="465"/>
    <col min="11009" max="11009" width="39.44140625" style="465" customWidth="1"/>
    <col min="11010" max="11010" width="18.33203125" style="465" customWidth="1"/>
    <col min="11011" max="11011" width="12.33203125" style="465" customWidth="1"/>
    <col min="11012" max="11012" width="13.6640625" style="465" customWidth="1"/>
    <col min="11013" max="11013" width="16.109375" style="465" customWidth="1"/>
    <col min="11014" max="11014" width="15.5546875" style="465" customWidth="1"/>
    <col min="11015" max="11015" width="9.5546875" style="465" bestFit="1" customWidth="1"/>
    <col min="11016" max="11264" width="8.88671875" style="465"/>
    <col min="11265" max="11265" width="39.44140625" style="465" customWidth="1"/>
    <col min="11266" max="11266" width="18.33203125" style="465" customWidth="1"/>
    <col min="11267" max="11267" width="12.33203125" style="465" customWidth="1"/>
    <col min="11268" max="11268" width="13.6640625" style="465" customWidth="1"/>
    <col min="11269" max="11269" width="16.109375" style="465" customWidth="1"/>
    <col min="11270" max="11270" width="15.5546875" style="465" customWidth="1"/>
    <col min="11271" max="11271" width="9.5546875" style="465" bestFit="1" customWidth="1"/>
    <col min="11272" max="11520" width="8.88671875" style="465"/>
    <col min="11521" max="11521" width="39.44140625" style="465" customWidth="1"/>
    <col min="11522" max="11522" width="18.33203125" style="465" customWidth="1"/>
    <col min="11523" max="11523" width="12.33203125" style="465" customWidth="1"/>
    <col min="11524" max="11524" width="13.6640625" style="465" customWidth="1"/>
    <col min="11525" max="11525" width="16.109375" style="465" customWidth="1"/>
    <col min="11526" max="11526" width="15.5546875" style="465" customWidth="1"/>
    <col min="11527" max="11527" width="9.5546875" style="465" bestFit="1" customWidth="1"/>
    <col min="11528" max="11776" width="8.88671875" style="465"/>
    <col min="11777" max="11777" width="39.44140625" style="465" customWidth="1"/>
    <col min="11778" max="11778" width="18.33203125" style="465" customWidth="1"/>
    <col min="11779" max="11779" width="12.33203125" style="465" customWidth="1"/>
    <col min="11780" max="11780" width="13.6640625" style="465" customWidth="1"/>
    <col min="11781" max="11781" width="16.109375" style="465" customWidth="1"/>
    <col min="11782" max="11782" width="15.5546875" style="465" customWidth="1"/>
    <col min="11783" max="11783" width="9.5546875" style="465" bestFit="1" customWidth="1"/>
    <col min="11784" max="12032" width="8.88671875" style="465"/>
    <col min="12033" max="12033" width="39.44140625" style="465" customWidth="1"/>
    <col min="12034" max="12034" width="18.33203125" style="465" customWidth="1"/>
    <col min="12035" max="12035" width="12.33203125" style="465" customWidth="1"/>
    <col min="12036" max="12036" width="13.6640625" style="465" customWidth="1"/>
    <col min="12037" max="12037" width="16.109375" style="465" customWidth="1"/>
    <col min="12038" max="12038" width="15.5546875" style="465" customWidth="1"/>
    <col min="12039" max="12039" width="9.5546875" style="465" bestFit="1" customWidth="1"/>
    <col min="12040" max="12288" width="8.88671875" style="465"/>
    <col min="12289" max="12289" width="39.44140625" style="465" customWidth="1"/>
    <col min="12290" max="12290" width="18.33203125" style="465" customWidth="1"/>
    <col min="12291" max="12291" width="12.33203125" style="465" customWidth="1"/>
    <col min="12292" max="12292" width="13.6640625" style="465" customWidth="1"/>
    <col min="12293" max="12293" width="16.109375" style="465" customWidth="1"/>
    <col min="12294" max="12294" width="15.5546875" style="465" customWidth="1"/>
    <col min="12295" max="12295" width="9.5546875" style="465" bestFit="1" customWidth="1"/>
    <col min="12296" max="12544" width="8.88671875" style="465"/>
    <col min="12545" max="12545" width="39.44140625" style="465" customWidth="1"/>
    <col min="12546" max="12546" width="18.33203125" style="465" customWidth="1"/>
    <col min="12547" max="12547" width="12.33203125" style="465" customWidth="1"/>
    <col min="12548" max="12548" width="13.6640625" style="465" customWidth="1"/>
    <col min="12549" max="12549" width="16.109375" style="465" customWidth="1"/>
    <col min="12550" max="12550" width="15.5546875" style="465" customWidth="1"/>
    <col min="12551" max="12551" width="9.5546875" style="465" bestFit="1" customWidth="1"/>
    <col min="12552" max="12800" width="8.88671875" style="465"/>
    <col min="12801" max="12801" width="39.44140625" style="465" customWidth="1"/>
    <col min="12802" max="12802" width="18.33203125" style="465" customWidth="1"/>
    <col min="12803" max="12803" width="12.33203125" style="465" customWidth="1"/>
    <col min="12804" max="12804" width="13.6640625" style="465" customWidth="1"/>
    <col min="12805" max="12805" width="16.109375" style="465" customWidth="1"/>
    <col min="12806" max="12806" width="15.5546875" style="465" customWidth="1"/>
    <col min="12807" max="12807" width="9.5546875" style="465" bestFit="1" customWidth="1"/>
    <col min="12808" max="13056" width="8.88671875" style="465"/>
    <col min="13057" max="13057" width="39.44140625" style="465" customWidth="1"/>
    <col min="13058" max="13058" width="18.33203125" style="465" customWidth="1"/>
    <col min="13059" max="13059" width="12.33203125" style="465" customWidth="1"/>
    <col min="13060" max="13060" width="13.6640625" style="465" customWidth="1"/>
    <col min="13061" max="13061" width="16.109375" style="465" customWidth="1"/>
    <col min="13062" max="13062" width="15.5546875" style="465" customWidth="1"/>
    <col min="13063" max="13063" width="9.5546875" style="465" bestFit="1" customWidth="1"/>
    <col min="13064" max="13312" width="8.88671875" style="465"/>
    <col min="13313" max="13313" width="39.44140625" style="465" customWidth="1"/>
    <col min="13314" max="13314" width="18.33203125" style="465" customWidth="1"/>
    <col min="13315" max="13315" width="12.33203125" style="465" customWidth="1"/>
    <col min="13316" max="13316" width="13.6640625" style="465" customWidth="1"/>
    <col min="13317" max="13317" width="16.109375" style="465" customWidth="1"/>
    <col min="13318" max="13318" width="15.5546875" style="465" customWidth="1"/>
    <col min="13319" max="13319" width="9.5546875" style="465" bestFit="1" customWidth="1"/>
    <col min="13320" max="13568" width="8.88671875" style="465"/>
    <col min="13569" max="13569" width="39.44140625" style="465" customWidth="1"/>
    <col min="13570" max="13570" width="18.33203125" style="465" customWidth="1"/>
    <col min="13571" max="13571" width="12.33203125" style="465" customWidth="1"/>
    <col min="13572" max="13572" width="13.6640625" style="465" customWidth="1"/>
    <col min="13573" max="13573" width="16.109375" style="465" customWidth="1"/>
    <col min="13574" max="13574" width="15.5546875" style="465" customWidth="1"/>
    <col min="13575" max="13575" width="9.5546875" style="465" bestFit="1" customWidth="1"/>
    <col min="13576" max="13824" width="8.88671875" style="465"/>
    <col min="13825" max="13825" width="39.44140625" style="465" customWidth="1"/>
    <col min="13826" max="13826" width="18.33203125" style="465" customWidth="1"/>
    <col min="13827" max="13827" width="12.33203125" style="465" customWidth="1"/>
    <col min="13828" max="13828" width="13.6640625" style="465" customWidth="1"/>
    <col min="13829" max="13829" width="16.109375" style="465" customWidth="1"/>
    <col min="13830" max="13830" width="15.5546875" style="465" customWidth="1"/>
    <col min="13831" max="13831" width="9.5546875" style="465" bestFit="1" customWidth="1"/>
    <col min="13832" max="14080" width="8.88671875" style="465"/>
    <col min="14081" max="14081" width="39.44140625" style="465" customWidth="1"/>
    <col min="14082" max="14082" width="18.33203125" style="465" customWidth="1"/>
    <col min="14083" max="14083" width="12.33203125" style="465" customWidth="1"/>
    <col min="14084" max="14084" width="13.6640625" style="465" customWidth="1"/>
    <col min="14085" max="14085" width="16.109375" style="465" customWidth="1"/>
    <col min="14086" max="14086" width="15.5546875" style="465" customWidth="1"/>
    <col min="14087" max="14087" width="9.5546875" style="465" bestFit="1" customWidth="1"/>
    <col min="14088" max="14336" width="8.88671875" style="465"/>
    <col min="14337" max="14337" width="39.44140625" style="465" customWidth="1"/>
    <col min="14338" max="14338" width="18.33203125" style="465" customWidth="1"/>
    <col min="14339" max="14339" width="12.33203125" style="465" customWidth="1"/>
    <col min="14340" max="14340" width="13.6640625" style="465" customWidth="1"/>
    <col min="14341" max="14341" width="16.109375" style="465" customWidth="1"/>
    <col min="14342" max="14342" width="15.5546875" style="465" customWidth="1"/>
    <col min="14343" max="14343" width="9.5546875" style="465" bestFit="1" customWidth="1"/>
    <col min="14344" max="14592" width="8.88671875" style="465"/>
    <col min="14593" max="14593" width="39.44140625" style="465" customWidth="1"/>
    <col min="14594" max="14594" width="18.33203125" style="465" customWidth="1"/>
    <col min="14595" max="14595" width="12.33203125" style="465" customWidth="1"/>
    <col min="14596" max="14596" width="13.6640625" style="465" customWidth="1"/>
    <col min="14597" max="14597" width="16.109375" style="465" customWidth="1"/>
    <col min="14598" max="14598" width="15.5546875" style="465" customWidth="1"/>
    <col min="14599" max="14599" width="9.5546875" style="465" bestFit="1" customWidth="1"/>
    <col min="14600" max="14848" width="8.88671875" style="465"/>
    <col min="14849" max="14849" width="39.44140625" style="465" customWidth="1"/>
    <col min="14850" max="14850" width="18.33203125" style="465" customWidth="1"/>
    <col min="14851" max="14851" width="12.33203125" style="465" customWidth="1"/>
    <col min="14852" max="14852" width="13.6640625" style="465" customWidth="1"/>
    <col min="14853" max="14853" width="16.109375" style="465" customWidth="1"/>
    <col min="14854" max="14854" width="15.5546875" style="465" customWidth="1"/>
    <col min="14855" max="14855" width="9.5546875" style="465" bestFit="1" customWidth="1"/>
    <col min="14856" max="15104" width="8.88671875" style="465"/>
    <col min="15105" max="15105" width="39.44140625" style="465" customWidth="1"/>
    <col min="15106" max="15106" width="18.33203125" style="465" customWidth="1"/>
    <col min="15107" max="15107" width="12.33203125" style="465" customWidth="1"/>
    <col min="15108" max="15108" width="13.6640625" style="465" customWidth="1"/>
    <col min="15109" max="15109" width="16.109375" style="465" customWidth="1"/>
    <col min="15110" max="15110" width="15.5546875" style="465" customWidth="1"/>
    <col min="15111" max="15111" width="9.5546875" style="465" bestFit="1" customWidth="1"/>
    <col min="15112" max="15360" width="8.88671875" style="465"/>
    <col min="15361" max="15361" width="39.44140625" style="465" customWidth="1"/>
    <col min="15362" max="15362" width="18.33203125" style="465" customWidth="1"/>
    <col min="15363" max="15363" width="12.33203125" style="465" customWidth="1"/>
    <col min="15364" max="15364" width="13.6640625" style="465" customWidth="1"/>
    <col min="15365" max="15365" width="16.109375" style="465" customWidth="1"/>
    <col min="15366" max="15366" width="15.5546875" style="465" customWidth="1"/>
    <col min="15367" max="15367" width="9.5546875" style="465" bestFit="1" customWidth="1"/>
    <col min="15368" max="15616" width="8.88671875" style="465"/>
    <col min="15617" max="15617" width="39.44140625" style="465" customWidth="1"/>
    <col min="15618" max="15618" width="18.33203125" style="465" customWidth="1"/>
    <col min="15619" max="15619" width="12.33203125" style="465" customWidth="1"/>
    <col min="15620" max="15620" width="13.6640625" style="465" customWidth="1"/>
    <col min="15621" max="15621" width="16.109375" style="465" customWidth="1"/>
    <col min="15622" max="15622" width="15.5546875" style="465" customWidth="1"/>
    <col min="15623" max="15623" width="9.5546875" style="465" bestFit="1" customWidth="1"/>
    <col min="15624" max="15872" width="8.88671875" style="465"/>
    <col min="15873" max="15873" width="39.44140625" style="465" customWidth="1"/>
    <col min="15874" max="15874" width="18.33203125" style="465" customWidth="1"/>
    <col min="15875" max="15875" width="12.33203125" style="465" customWidth="1"/>
    <col min="15876" max="15876" width="13.6640625" style="465" customWidth="1"/>
    <col min="15877" max="15877" width="16.109375" style="465" customWidth="1"/>
    <col min="15878" max="15878" width="15.5546875" style="465" customWidth="1"/>
    <col min="15879" max="15879" width="9.5546875" style="465" bestFit="1" customWidth="1"/>
    <col min="15880" max="16128" width="8.88671875" style="465"/>
    <col min="16129" max="16129" width="39.44140625" style="465" customWidth="1"/>
    <col min="16130" max="16130" width="18.33203125" style="465" customWidth="1"/>
    <col min="16131" max="16131" width="12.33203125" style="465" customWidth="1"/>
    <col min="16132" max="16132" width="13.6640625" style="465" customWidth="1"/>
    <col min="16133" max="16133" width="16.109375" style="465" customWidth="1"/>
    <col min="16134" max="16134" width="15.5546875" style="465" customWidth="1"/>
    <col min="16135" max="16135" width="9.5546875" style="465" bestFit="1" customWidth="1"/>
    <col min="16136" max="16384" width="8.88671875" style="465"/>
  </cols>
  <sheetData>
    <row r="1" spans="1:7" s="488" customFormat="1" ht="18" customHeight="1">
      <c r="A1" s="777" t="s">
        <v>590</v>
      </c>
      <c r="B1" s="777"/>
      <c r="C1" s="777"/>
      <c r="D1" s="777"/>
      <c r="E1" s="777"/>
    </row>
    <row r="2" spans="1:7" s="488" customFormat="1" ht="18" customHeight="1">
      <c r="A2" s="777" t="s">
        <v>1868</v>
      </c>
      <c r="B2" s="777"/>
      <c r="C2" s="777"/>
      <c r="D2" s="777"/>
      <c r="E2" s="777"/>
    </row>
    <row r="3" spans="1:7" ht="18" customHeight="1">
      <c r="A3" s="776"/>
      <c r="B3" s="776"/>
      <c r="C3" s="776"/>
      <c r="D3" s="776"/>
      <c r="E3" s="776"/>
    </row>
    <row r="4" spans="1:7" s="489" customFormat="1" ht="18" customHeight="1">
      <c r="A4" s="775" t="s">
        <v>1867</v>
      </c>
      <c r="B4" s="775"/>
      <c r="C4" s="775"/>
      <c r="D4" s="775"/>
      <c r="E4" s="490">
        <f>E6+E29+E53+E77+E102</f>
        <v>0</v>
      </c>
    </row>
    <row r="5" spans="1:7" ht="12" customHeight="1" thickBot="1"/>
    <row r="6" spans="1:7" ht="15.75" customHeight="1" thickBot="1">
      <c r="A6" s="466" t="s">
        <v>1832</v>
      </c>
      <c r="B6" s="467" t="s">
        <v>1833</v>
      </c>
      <c r="C6" s="468"/>
      <c r="D6" s="468"/>
      <c r="E6" s="492">
        <f>SUM(E8:E26)</f>
        <v>0</v>
      </c>
      <c r="G6" s="469"/>
    </row>
    <row r="7" spans="1:7" ht="15" customHeight="1">
      <c r="A7" s="470" t="s">
        <v>1834</v>
      </c>
      <c r="B7" s="471"/>
      <c r="C7" s="472" t="s">
        <v>1835</v>
      </c>
      <c r="D7" s="473" t="s">
        <v>1836</v>
      </c>
      <c r="E7" s="493" t="s">
        <v>1837</v>
      </c>
      <c r="G7" s="469"/>
    </row>
    <row r="8" spans="1:7" ht="15" customHeight="1">
      <c r="A8" s="459" t="s">
        <v>1838</v>
      </c>
      <c r="B8" s="474" t="s">
        <v>251</v>
      </c>
      <c r="C8" s="475">
        <v>2</v>
      </c>
      <c r="D8" s="476"/>
      <c r="E8" s="494">
        <f>C8*D8</f>
        <v>0</v>
      </c>
      <c r="G8" s="469"/>
    </row>
    <row r="9" spans="1:7" ht="12" customHeight="1">
      <c r="A9" s="460" t="s">
        <v>1839</v>
      </c>
      <c r="B9" s="474"/>
      <c r="C9" s="477"/>
      <c r="E9" s="494"/>
      <c r="G9" s="478"/>
    </row>
    <row r="10" spans="1:7" ht="12" customHeight="1">
      <c r="A10" s="459" t="s">
        <v>1840</v>
      </c>
      <c r="B10" s="474" t="s">
        <v>251</v>
      </c>
      <c r="C10" s="475">
        <v>1</v>
      </c>
      <c r="D10" s="479"/>
      <c r="E10" s="494">
        <f t="shared" ref="E10:E16" si="0">C10*D10</f>
        <v>0</v>
      </c>
      <c r="G10" s="478"/>
    </row>
    <row r="11" spans="1:7" ht="12" customHeight="1">
      <c r="A11" s="459" t="s">
        <v>1841</v>
      </c>
      <c r="B11" s="474" t="s">
        <v>251</v>
      </c>
      <c r="C11" s="475">
        <v>2</v>
      </c>
      <c r="D11" s="479"/>
      <c r="E11" s="494">
        <f t="shared" si="0"/>
        <v>0</v>
      </c>
      <c r="G11" s="478"/>
    </row>
    <row r="12" spans="1:7" ht="12" customHeight="1">
      <c r="A12" s="459" t="s">
        <v>1842</v>
      </c>
      <c r="B12" s="474" t="s">
        <v>251</v>
      </c>
      <c r="C12" s="475">
        <v>1</v>
      </c>
      <c r="D12" s="479"/>
      <c r="E12" s="494">
        <f t="shared" si="0"/>
        <v>0</v>
      </c>
      <c r="G12" s="478"/>
    </row>
    <row r="13" spans="1:7" ht="12" customHeight="1">
      <c r="A13" s="459" t="s">
        <v>1843</v>
      </c>
      <c r="B13" s="474" t="s">
        <v>251</v>
      </c>
      <c r="C13" s="475">
        <v>1</v>
      </c>
      <c r="D13" s="479"/>
      <c r="E13" s="494">
        <f t="shared" si="0"/>
        <v>0</v>
      </c>
      <c r="G13" s="478"/>
    </row>
    <row r="14" spans="1:7" ht="12" customHeight="1">
      <c r="A14" s="459" t="s">
        <v>1844</v>
      </c>
      <c r="B14" s="475" t="s">
        <v>251</v>
      </c>
      <c r="C14" s="475">
        <v>6</v>
      </c>
      <c r="D14" s="479"/>
      <c r="E14" s="494">
        <f t="shared" si="0"/>
        <v>0</v>
      </c>
      <c r="G14" s="478"/>
    </row>
    <row r="15" spans="1:7" ht="12" customHeight="1">
      <c r="A15" s="459" t="s">
        <v>1845</v>
      </c>
      <c r="B15" s="474" t="s">
        <v>251</v>
      </c>
      <c r="C15" s="475">
        <v>6</v>
      </c>
      <c r="D15" s="479"/>
      <c r="E15" s="494">
        <f t="shared" si="0"/>
        <v>0</v>
      </c>
      <c r="G15" s="478"/>
    </row>
    <row r="16" spans="1:7" ht="13.5" customHeight="1">
      <c r="A16" s="459" t="s">
        <v>1846</v>
      </c>
      <c r="B16" s="474" t="s">
        <v>251</v>
      </c>
      <c r="C16" s="475">
        <v>2</v>
      </c>
      <c r="D16" s="479"/>
      <c r="E16" s="494">
        <f t="shared" si="0"/>
        <v>0</v>
      </c>
      <c r="G16" s="478"/>
    </row>
    <row r="17" spans="1:7" ht="12" customHeight="1">
      <c r="A17" s="460" t="s">
        <v>1847</v>
      </c>
      <c r="B17" s="474"/>
      <c r="C17" s="475"/>
      <c r="D17" s="479"/>
      <c r="E17" s="494"/>
      <c r="G17" s="480"/>
    </row>
    <row r="18" spans="1:7" ht="12" customHeight="1">
      <c r="A18" s="461" t="s">
        <v>1848</v>
      </c>
      <c r="B18" s="474" t="s">
        <v>1849</v>
      </c>
      <c r="C18" s="475">
        <v>1</v>
      </c>
      <c r="D18" s="479"/>
      <c r="E18" s="494">
        <f>C18*D18</f>
        <v>0</v>
      </c>
      <c r="G18" s="480"/>
    </row>
    <row r="19" spans="1:7" ht="12" customHeight="1">
      <c r="A19" s="459" t="s">
        <v>1850</v>
      </c>
      <c r="B19" s="474" t="s">
        <v>1849</v>
      </c>
      <c r="C19" s="475">
        <v>1</v>
      </c>
      <c r="D19" s="479"/>
      <c r="E19" s="494">
        <f>C19*D19</f>
        <v>0</v>
      </c>
      <c r="G19" s="480"/>
    </row>
    <row r="20" spans="1:7" ht="12" customHeight="1">
      <c r="A20" s="462" t="s">
        <v>1851</v>
      </c>
      <c r="B20" s="474"/>
      <c r="C20" s="475"/>
      <c r="D20" s="479"/>
      <c r="E20" s="494"/>
      <c r="G20" s="480"/>
    </row>
    <row r="21" spans="1:7" ht="12" customHeight="1">
      <c r="A21" s="461" t="s">
        <v>1852</v>
      </c>
      <c r="B21" s="474" t="s">
        <v>0</v>
      </c>
      <c r="C21" s="475">
        <v>1</v>
      </c>
      <c r="D21" s="479"/>
      <c r="E21" s="494">
        <f t="shared" ref="E21:E26" si="1">C21*D21</f>
        <v>0</v>
      </c>
      <c r="G21" s="480"/>
    </row>
    <row r="22" spans="1:7" ht="12" customHeight="1">
      <c r="A22" s="459" t="s">
        <v>1853</v>
      </c>
      <c r="B22" s="474" t="s">
        <v>0</v>
      </c>
      <c r="C22" s="475">
        <v>2</v>
      </c>
      <c r="D22" s="479"/>
      <c r="E22" s="494">
        <f t="shared" si="1"/>
        <v>0</v>
      </c>
      <c r="G22" s="480"/>
    </row>
    <row r="23" spans="1:7" ht="12" customHeight="1">
      <c r="A23" s="461" t="s">
        <v>1854</v>
      </c>
      <c r="B23" s="474" t="s">
        <v>0</v>
      </c>
      <c r="C23" s="475">
        <v>1</v>
      </c>
      <c r="D23" s="479"/>
      <c r="E23" s="494">
        <f t="shared" si="1"/>
        <v>0</v>
      </c>
      <c r="G23" s="480"/>
    </row>
    <row r="24" spans="1:7" ht="12" customHeight="1">
      <c r="A24" s="461" t="s">
        <v>1855</v>
      </c>
      <c r="B24" s="474" t="s">
        <v>0</v>
      </c>
      <c r="C24" s="475">
        <v>1</v>
      </c>
      <c r="D24" s="479"/>
      <c r="E24" s="494">
        <f t="shared" si="1"/>
        <v>0</v>
      </c>
      <c r="G24" s="480"/>
    </row>
    <row r="25" spans="1:7" ht="12" customHeight="1" thickBot="1">
      <c r="A25" s="463" t="s">
        <v>1856</v>
      </c>
      <c r="B25" s="481" t="s">
        <v>0</v>
      </c>
      <c r="C25" s="482">
        <v>1</v>
      </c>
      <c r="D25" s="483"/>
      <c r="E25" s="494">
        <f t="shared" si="1"/>
        <v>0</v>
      </c>
      <c r="G25" s="480"/>
    </row>
    <row r="26" spans="1:7" ht="12" customHeight="1" thickBot="1">
      <c r="A26" s="464" t="s">
        <v>1857</v>
      </c>
      <c r="B26" s="484" t="s">
        <v>1849</v>
      </c>
      <c r="C26" s="485">
        <v>1</v>
      </c>
      <c r="D26" s="486"/>
      <c r="E26" s="495">
        <f t="shared" si="1"/>
        <v>0</v>
      </c>
      <c r="G26" s="480"/>
    </row>
    <row r="27" spans="1:7" ht="12" customHeight="1" thickBot="1">
      <c r="A27" s="771" t="s">
        <v>1858</v>
      </c>
      <c r="B27" s="772"/>
      <c r="C27" s="773"/>
      <c r="D27" s="773"/>
      <c r="E27" s="774"/>
      <c r="F27" s="487"/>
    </row>
    <row r="28" spans="1:7" ht="12" customHeight="1" thickBot="1"/>
    <row r="29" spans="1:7" ht="15.75" customHeight="1" thickBot="1">
      <c r="A29" s="466" t="s">
        <v>1832</v>
      </c>
      <c r="B29" s="467" t="s">
        <v>1859</v>
      </c>
      <c r="C29" s="468"/>
      <c r="D29" s="468"/>
      <c r="E29" s="492">
        <f>SUM(E31:E50)</f>
        <v>0</v>
      </c>
      <c r="G29" s="469"/>
    </row>
    <row r="30" spans="1:7" ht="15" customHeight="1">
      <c r="A30" s="470" t="s">
        <v>1834</v>
      </c>
      <c r="B30" s="471"/>
      <c r="C30" s="472" t="s">
        <v>1835</v>
      </c>
      <c r="D30" s="473" t="s">
        <v>1836</v>
      </c>
      <c r="E30" s="493" t="s">
        <v>1837</v>
      </c>
      <c r="G30" s="469"/>
    </row>
    <row r="31" spans="1:7" ht="15" customHeight="1">
      <c r="A31" s="459" t="s">
        <v>1860</v>
      </c>
      <c r="B31" s="474" t="s">
        <v>251</v>
      </c>
      <c r="C31" s="475">
        <v>1</v>
      </c>
      <c r="D31" s="479"/>
      <c r="E31" s="494">
        <f>C31*D31</f>
        <v>0</v>
      </c>
      <c r="G31" s="469"/>
    </row>
    <row r="32" spans="1:7" ht="12" customHeight="1">
      <c r="A32" s="459" t="s">
        <v>1861</v>
      </c>
      <c r="B32" s="474" t="s">
        <v>251</v>
      </c>
      <c r="C32" s="475">
        <v>1</v>
      </c>
      <c r="D32" s="479"/>
      <c r="E32" s="494">
        <f>C32*D32</f>
        <v>0</v>
      </c>
      <c r="G32" s="469"/>
    </row>
    <row r="33" spans="1:7" ht="12" customHeight="1">
      <c r="A33" s="460" t="s">
        <v>1839</v>
      </c>
      <c r="B33" s="474"/>
      <c r="C33" s="477"/>
      <c r="E33" s="494"/>
      <c r="G33" s="478"/>
    </row>
    <row r="34" spans="1:7" ht="12" customHeight="1">
      <c r="A34" s="459" t="s">
        <v>1840</v>
      </c>
      <c r="B34" s="474" t="s">
        <v>251</v>
      </c>
      <c r="C34" s="475">
        <v>1</v>
      </c>
      <c r="D34" s="479"/>
      <c r="E34" s="494">
        <f t="shared" ref="E34:E40" si="2">C34*D34</f>
        <v>0</v>
      </c>
      <c r="G34" s="478"/>
    </row>
    <row r="35" spans="1:7" ht="12" customHeight="1">
      <c r="A35" s="459" t="s">
        <v>1841</v>
      </c>
      <c r="B35" s="474" t="s">
        <v>251</v>
      </c>
      <c r="C35" s="475">
        <v>2</v>
      </c>
      <c r="D35" s="479"/>
      <c r="E35" s="494">
        <f t="shared" si="2"/>
        <v>0</v>
      </c>
      <c r="G35" s="478"/>
    </row>
    <row r="36" spans="1:7" ht="12" customHeight="1">
      <c r="A36" s="459" t="s">
        <v>1842</v>
      </c>
      <c r="B36" s="474" t="s">
        <v>251</v>
      </c>
      <c r="C36" s="475">
        <v>1</v>
      </c>
      <c r="D36" s="479"/>
      <c r="E36" s="494">
        <f t="shared" si="2"/>
        <v>0</v>
      </c>
      <c r="G36" s="478"/>
    </row>
    <row r="37" spans="1:7" ht="12" customHeight="1">
      <c r="A37" s="459" t="s">
        <v>1843</v>
      </c>
      <c r="B37" s="474" t="s">
        <v>251</v>
      </c>
      <c r="C37" s="475">
        <v>1</v>
      </c>
      <c r="D37" s="479"/>
      <c r="E37" s="494">
        <f t="shared" si="2"/>
        <v>0</v>
      </c>
      <c r="G37" s="478"/>
    </row>
    <row r="38" spans="1:7" ht="12" customHeight="1">
      <c r="A38" s="459" t="s">
        <v>1844</v>
      </c>
      <c r="B38" s="475" t="s">
        <v>251</v>
      </c>
      <c r="C38" s="475">
        <v>3</v>
      </c>
      <c r="D38" s="479"/>
      <c r="E38" s="494">
        <f t="shared" si="2"/>
        <v>0</v>
      </c>
      <c r="G38" s="478"/>
    </row>
    <row r="39" spans="1:7" ht="12" customHeight="1">
      <c r="A39" s="459" t="s">
        <v>1845</v>
      </c>
      <c r="B39" s="474" t="s">
        <v>251</v>
      </c>
      <c r="C39" s="475">
        <v>3</v>
      </c>
      <c r="D39" s="479"/>
      <c r="E39" s="494">
        <f t="shared" si="2"/>
        <v>0</v>
      </c>
      <c r="G39" s="478"/>
    </row>
    <row r="40" spans="1:7" ht="13.5" customHeight="1">
      <c r="A40" s="459" t="s">
        <v>1846</v>
      </c>
      <c r="B40" s="474" t="s">
        <v>251</v>
      </c>
      <c r="C40" s="475">
        <v>2</v>
      </c>
      <c r="D40" s="479"/>
      <c r="E40" s="494">
        <f t="shared" si="2"/>
        <v>0</v>
      </c>
      <c r="G40" s="478"/>
    </row>
    <row r="41" spans="1:7" ht="12" customHeight="1">
      <c r="A41" s="460" t="s">
        <v>1847</v>
      </c>
      <c r="B41" s="474"/>
      <c r="C41" s="475"/>
      <c r="D41" s="479"/>
      <c r="E41" s="494"/>
      <c r="G41" s="480"/>
    </row>
    <row r="42" spans="1:7" ht="12" customHeight="1">
      <c r="A42" s="461" t="s">
        <v>1848</v>
      </c>
      <c r="B42" s="474" t="s">
        <v>1849</v>
      </c>
      <c r="C42" s="475">
        <v>1</v>
      </c>
      <c r="D42" s="479"/>
      <c r="E42" s="494">
        <f>C42*D42</f>
        <v>0</v>
      </c>
      <c r="G42" s="480"/>
    </row>
    <row r="43" spans="1:7" ht="12" customHeight="1">
      <c r="A43" s="459" t="s">
        <v>1850</v>
      </c>
      <c r="B43" s="474" t="s">
        <v>1849</v>
      </c>
      <c r="C43" s="475">
        <v>1</v>
      </c>
      <c r="D43" s="479"/>
      <c r="E43" s="494">
        <f>C43*D43</f>
        <v>0</v>
      </c>
      <c r="G43" s="480"/>
    </row>
    <row r="44" spans="1:7" ht="12" customHeight="1">
      <c r="A44" s="462" t="s">
        <v>1851</v>
      </c>
      <c r="B44" s="474"/>
      <c r="C44" s="475"/>
      <c r="D44" s="479"/>
      <c r="E44" s="494"/>
      <c r="G44" s="480"/>
    </row>
    <row r="45" spans="1:7" ht="12" customHeight="1">
      <c r="A45" s="461" t="s">
        <v>1852</v>
      </c>
      <c r="B45" s="474" t="s">
        <v>0</v>
      </c>
      <c r="C45" s="475">
        <v>1</v>
      </c>
      <c r="D45" s="479"/>
      <c r="E45" s="494">
        <f t="shared" ref="E45:E50" si="3">C45*D45</f>
        <v>0</v>
      </c>
      <c r="G45" s="480"/>
    </row>
    <row r="46" spans="1:7" ht="12" customHeight="1">
      <c r="A46" s="459" t="s">
        <v>1853</v>
      </c>
      <c r="B46" s="474" t="s">
        <v>0</v>
      </c>
      <c r="C46" s="475">
        <v>2</v>
      </c>
      <c r="D46" s="479"/>
      <c r="E46" s="494">
        <f t="shared" si="3"/>
        <v>0</v>
      </c>
      <c r="G46" s="480"/>
    </row>
    <row r="47" spans="1:7" ht="12" customHeight="1">
      <c r="A47" s="461" t="s">
        <v>1854</v>
      </c>
      <c r="B47" s="474" t="s">
        <v>0</v>
      </c>
      <c r="C47" s="475">
        <v>1</v>
      </c>
      <c r="D47" s="479"/>
      <c r="E47" s="494">
        <f t="shared" si="3"/>
        <v>0</v>
      </c>
      <c r="G47" s="480"/>
    </row>
    <row r="48" spans="1:7" ht="12" customHeight="1">
      <c r="A48" s="461" t="s">
        <v>1855</v>
      </c>
      <c r="B48" s="474" t="s">
        <v>0</v>
      </c>
      <c r="C48" s="475">
        <v>1</v>
      </c>
      <c r="D48" s="479"/>
      <c r="E48" s="494">
        <f t="shared" si="3"/>
        <v>0</v>
      </c>
      <c r="G48" s="480"/>
    </row>
    <row r="49" spans="1:7" ht="12" customHeight="1" thickBot="1">
      <c r="A49" s="463" t="s">
        <v>1856</v>
      </c>
      <c r="B49" s="481" t="s">
        <v>0</v>
      </c>
      <c r="C49" s="482">
        <v>1</v>
      </c>
      <c r="D49" s="483"/>
      <c r="E49" s="494">
        <f t="shared" si="3"/>
        <v>0</v>
      </c>
      <c r="G49" s="480"/>
    </row>
    <row r="50" spans="1:7" ht="12" customHeight="1" thickBot="1">
      <c r="A50" s="464" t="s">
        <v>1857</v>
      </c>
      <c r="B50" s="484" t="s">
        <v>1849</v>
      </c>
      <c r="C50" s="485">
        <v>1</v>
      </c>
      <c r="D50" s="486"/>
      <c r="E50" s="495">
        <f t="shared" si="3"/>
        <v>0</v>
      </c>
      <c r="G50" s="480"/>
    </row>
    <row r="51" spans="1:7" ht="12" customHeight="1" thickBot="1">
      <c r="A51" s="771" t="s">
        <v>1858</v>
      </c>
      <c r="B51" s="772"/>
      <c r="C51" s="773"/>
      <c r="D51" s="773"/>
      <c r="E51" s="774"/>
      <c r="F51" s="487"/>
    </row>
    <row r="52" spans="1:7" ht="12" customHeight="1" thickBot="1"/>
    <row r="53" spans="1:7" ht="15.75" customHeight="1" thickBot="1">
      <c r="A53" s="466" t="s">
        <v>1832</v>
      </c>
      <c r="B53" s="467" t="s">
        <v>1862</v>
      </c>
      <c r="C53" s="468"/>
      <c r="D53" s="468"/>
      <c r="E53" s="492">
        <f>SUM(E55:E74)</f>
        <v>0</v>
      </c>
      <c r="G53" s="469"/>
    </row>
    <row r="54" spans="1:7" ht="15" customHeight="1">
      <c r="A54" s="470" t="s">
        <v>1834</v>
      </c>
      <c r="B54" s="471"/>
      <c r="C54" s="472" t="s">
        <v>1835</v>
      </c>
      <c r="D54" s="473" t="s">
        <v>1836</v>
      </c>
      <c r="E54" s="493" t="s">
        <v>1837</v>
      </c>
      <c r="G54" s="469"/>
    </row>
    <row r="55" spans="1:7" ht="15" customHeight="1">
      <c r="A55" s="459" t="s">
        <v>1838</v>
      </c>
      <c r="B55" s="474" t="s">
        <v>251</v>
      </c>
      <c r="C55" s="475">
        <v>1</v>
      </c>
      <c r="D55" s="476"/>
      <c r="E55" s="494">
        <f>C55*D55</f>
        <v>0</v>
      </c>
      <c r="G55" s="469"/>
    </row>
    <row r="56" spans="1:7" ht="12" customHeight="1">
      <c r="A56" s="459" t="s">
        <v>1860</v>
      </c>
      <c r="B56" s="474" t="s">
        <v>251</v>
      </c>
      <c r="C56" s="475">
        <v>4</v>
      </c>
      <c r="D56" s="479"/>
      <c r="E56" s="494">
        <f>C56*D56</f>
        <v>0</v>
      </c>
      <c r="G56" s="469"/>
    </row>
    <row r="57" spans="1:7" ht="12" customHeight="1">
      <c r="A57" s="460" t="s">
        <v>1839</v>
      </c>
      <c r="B57" s="474"/>
      <c r="C57" s="477"/>
      <c r="E57" s="494"/>
      <c r="G57" s="478"/>
    </row>
    <row r="58" spans="1:7" ht="12" customHeight="1">
      <c r="A58" s="459" t="s">
        <v>1840</v>
      </c>
      <c r="B58" s="474" t="s">
        <v>251</v>
      </c>
      <c r="C58" s="475">
        <v>1</v>
      </c>
      <c r="D58" s="479"/>
      <c r="E58" s="494">
        <f t="shared" ref="E58:E64" si="4">C58*D58</f>
        <v>0</v>
      </c>
      <c r="G58" s="478"/>
    </row>
    <row r="59" spans="1:7" ht="12" customHeight="1">
      <c r="A59" s="459" t="s">
        <v>1863</v>
      </c>
      <c r="B59" s="474" t="s">
        <v>251</v>
      </c>
      <c r="C59" s="475">
        <v>2</v>
      </c>
      <c r="D59" s="479"/>
      <c r="E59" s="494">
        <f t="shared" si="4"/>
        <v>0</v>
      </c>
      <c r="G59" s="478"/>
    </row>
    <row r="60" spans="1:7" ht="12" customHeight="1">
      <c r="A60" s="459" t="s">
        <v>1842</v>
      </c>
      <c r="B60" s="474" t="s">
        <v>251</v>
      </c>
      <c r="C60" s="475">
        <v>2</v>
      </c>
      <c r="D60" s="479"/>
      <c r="E60" s="494">
        <f t="shared" si="4"/>
        <v>0</v>
      </c>
      <c r="G60" s="478"/>
    </row>
    <row r="61" spans="1:7" ht="12" customHeight="1">
      <c r="A61" s="459" t="s">
        <v>1843</v>
      </c>
      <c r="B61" s="474" t="s">
        <v>251</v>
      </c>
      <c r="C61" s="475">
        <v>1</v>
      </c>
      <c r="D61" s="479"/>
      <c r="E61" s="494">
        <f t="shared" si="4"/>
        <v>0</v>
      </c>
      <c r="G61" s="478"/>
    </row>
    <row r="62" spans="1:7" ht="12" customHeight="1">
      <c r="A62" s="459" t="s">
        <v>1844</v>
      </c>
      <c r="B62" s="475" t="s">
        <v>251</v>
      </c>
      <c r="C62" s="475">
        <v>6</v>
      </c>
      <c r="D62" s="479"/>
      <c r="E62" s="494">
        <f t="shared" si="4"/>
        <v>0</v>
      </c>
      <c r="G62" s="478"/>
    </row>
    <row r="63" spans="1:7" ht="12" customHeight="1">
      <c r="A63" s="459" t="s">
        <v>1845</v>
      </c>
      <c r="B63" s="474" t="s">
        <v>251</v>
      </c>
      <c r="C63" s="475">
        <v>6</v>
      </c>
      <c r="D63" s="479"/>
      <c r="E63" s="494">
        <f t="shared" si="4"/>
        <v>0</v>
      </c>
      <c r="G63" s="478"/>
    </row>
    <row r="64" spans="1:7" ht="13.5" customHeight="1">
      <c r="A64" s="459" t="s">
        <v>1846</v>
      </c>
      <c r="B64" s="474" t="s">
        <v>251</v>
      </c>
      <c r="C64" s="475">
        <v>2</v>
      </c>
      <c r="D64" s="479"/>
      <c r="E64" s="494">
        <f t="shared" si="4"/>
        <v>0</v>
      </c>
      <c r="G64" s="478"/>
    </row>
    <row r="65" spans="1:7" ht="12" customHeight="1">
      <c r="A65" s="460" t="s">
        <v>1847</v>
      </c>
      <c r="B65" s="474"/>
      <c r="C65" s="475"/>
      <c r="D65" s="479"/>
      <c r="E65" s="494"/>
      <c r="G65" s="480"/>
    </row>
    <row r="66" spans="1:7" ht="12" customHeight="1">
      <c r="A66" s="461" t="s">
        <v>1848</v>
      </c>
      <c r="B66" s="474" t="s">
        <v>1849</v>
      </c>
      <c r="C66" s="475">
        <v>1</v>
      </c>
      <c r="D66" s="479"/>
      <c r="E66" s="494">
        <f>C66*D66</f>
        <v>0</v>
      </c>
      <c r="G66" s="480"/>
    </row>
    <row r="67" spans="1:7" ht="12" customHeight="1">
      <c r="A67" s="459" t="s">
        <v>1850</v>
      </c>
      <c r="B67" s="474" t="s">
        <v>1849</v>
      </c>
      <c r="C67" s="475">
        <v>1</v>
      </c>
      <c r="D67" s="479"/>
      <c r="E67" s="494">
        <f>C67*D67</f>
        <v>0</v>
      </c>
      <c r="G67" s="480"/>
    </row>
    <row r="68" spans="1:7" ht="12" customHeight="1">
      <c r="A68" s="462" t="s">
        <v>1851</v>
      </c>
      <c r="B68" s="474"/>
      <c r="C68" s="475"/>
      <c r="D68" s="479"/>
      <c r="E68" s="494"/>
      <c r="G68" s="480"/>
    </row>
    <row r="69" spans="1:7" ht="12" customHeight="1">
      <c r="A69" s="461" t="s">
        <v>1852</v>
      </c>
      <c r="B69" s="474" t="s">
        <v>0</v>
      </c>
      <c r="C69" s="475">
        <v>1</v>
      </c>
      <c r="D69" s="479"/>
      <c r="E69" s="494">
        <f t="shared" ref="E69:E74" si="5">C69*D69</f>
        <v>0</v>
      </c>
      <c r="G69" s="480"/>
    </row>
    <row r="70" spans="1:7" ht="12" customHeight="1">
      <c r="A70" s="459" t="s">
        <v>1853</v>
      </c>
      <c r="B70" s="474" t="s">
        <v>0</v>
      </c>
      <c r="C70" s="475">
        <v>5</v>
      </c>
      <c r="D70" s="479"/>
      <c r="E70" s="494">
        <f t="shared" si="5"/>
        <v>0</v>
      </c>
      <c r="G70" s="480"/>
    </row>
    <row r="71" spans="1:7" ht="12" customHeight="1">
      <c r="A71" s="461" t="s">
        <v>1854</v>
      </c>
      <c r="B71" s="474" t="s">
        <v>0</v>
      </c>
      <c r="C71" s="475">
        <v>1</v>
      </c>
      <c r="D71" s="479"/>
      <c r="E71" s="494">
        <f t="shared" si="5"/>
        <v>0</v>
      </c>
      <c r="G71" s="480"/>
    </row>
    <row r="72" spans="1:7" ht="12" customHeight="1">
      <c r="A72" s="461" t="s">
        <v>1855</v>
      </c>
      <c r="B72" s="474" t="s">
        <v>0</v>
      </c>
      <c r="C72" s="475">
        <v>1</v>
      </c>
      <c r="D72" s="479"/>
      <c r="E72" s="494">
        <f t="shared" si="5"/>
        <v>0</v>
      </c>
      <c r="G72" s="480"/>
    </row>
    <row r="73" spans="1:7" ht="12" customHeight="1" thickBot="1">
      <c r="A73" s="463" t="s">
        <v>1856</v>
      </c>
      <c r="B73" s="481" t="s">
        <v>0</v>
      </c>
      <c r="C73" s="482">
        <v>1</v>
      </c>
      <c r="D73" s="483"/>
      <c r="E73" s="494">
        <f t="shared" si="5"/>
        <v>0</v>
      </c>
      <c r="G73" s="480"/>
    </row>
    <row r="74" spans="1:7" ht="12" customHeight="1" thickBot="1">
      <c r="A74" s="464" t="s">
        <v>1857</v>
      </c>
      <c r="B74" s="484" t="s">
        <v>1849</v>
      </c>
      <c r="C74" s="485">
        <v>1</v>
      </c>
      <c r="D74" s="486"/>
      <c r="E74" s="495">
        <f t="shared" si="5"/>
        <v>0</v>
      </c>
      <c r="G74" s="480"/>
    </row>
    <row r="75" spans="1:7" ht="12" customHeight="1" thickBot="1">
      <c r="A75" s="771" t="s">
        <v>1858</v>
      </c>
      <c r="B75" s="772"/>
      <c r="C75" s="773"/>
      <c r="D75" s="773"/>
      <c r="E75" s="774"/>
      <c r="F75" s="487"/>
    </row>
    <row r="76" spans="1:7" ht="12" customHeight="1" thickBot="1"/>
    <row r="77" spans="1:7" ht="15.75" customHeight="1" thickBot="1">
      <c r="A77" s="466" t="s">
        <v>1832</v>
      </c>
      <c r="B77" s="467" t="s">
        <v>1864</v>
      </c>
      <c r="C77" s="468"/>
      <c r="D77" s="468"/>
      <c r="E77" s="492">
        <f>SUM(E79:E99)</f>
        <v>0</v>
      </c>
      <c r="G77" s="469"/>
    </row>
    <row r="78" spans="1:7" ht="15" customHeight="1">
      <c r="A78" s="470" t="s">
        <v>1834</v>
      </c>
      <c r="B78" s="471"/>
      <c r="C78" s="472" t="s">
        <v>1835</v>
      </c>
      <c r="D78" s="473" t="s">
        <v>1836</v>
      </c>
      <c r="E78" s="493" t="s">
        <v>1837</v>
      </c>
      <c r="G78" s="469"/>
    </row>
    <row r="79" spans="1:7" ht="15" customHeight="1">
      <c r="A79" s="459" t="s">
        <v>1838</v>
      </c>
      <c r="B79" s="474" t="s">
        <v>251</v>
      </c>
      <c r="C79" s="475">
        <v>1</v>
      </c>
      <c r="D79" s="476"/>
      <c r="E79" s="494">
        <f>C79*D79</f>
        <v>0</v>
      </c>
      <c r="G79" s="469"/>
    </row>
    <row r="80" spans="1:7" ht="12" customHeight="1">
      <c r="A80" s="459" t="s">
        <v>1860</v>
      </c>
      <c r="B80" s="474" t="s">
        <v>251</v>
      </c>
      <c r="C80" s="475">
        <v>1</v>
      </c>
      <c r="D80" s="479"/>
      <c r="E80" s="494">
        <f>C80*D80</f>
        <v>0</v>
      </c>
      <c r="G80" s="469"/>
    </row>
    <row r="81" spans="1:7" ht="12" customHeight="1">
      <c r="A81" s="459" t="s">
        <v>1865</v>
      </c>
      <c r="B81" s="474" t="s">
        <v>251</v>
      </c>
      <c r="C81" s="475">
        <v>1</v>
      </c>
      <c r="D81" s="479"/>
      <c r="E81" s="494">
        <f>C81*D81</f>
        <v>0</v>
      </c>
      <c r="G81" s="469"/>
    </row>
    <row r="82" spans="1:7" ht="12" customHeight="1">
      <c r="A82" s="460" t="s">
        <v>1839</v>
      </c>
      <c r="B82" s="474"/>
      <c r="C82" s="477"/>
      <c r="E82" s="494"/>
      <c r="G82" s="478"/>
    </row>
    <row r="83" spans="1:7" ht="12" customHeight="1">
      <c r="A83" s="459" t="s">
        <v>1840</v>
      </c>
      <c r="B83" s="474" t="s">
        <v>251</v>
      </c>
      <c r="C83" s="475">
        <v>1</v>
      </c>
      <c r="D83" s="479"/>
      <c r="E83" s="494">
        <f t="shared" ref="E83:E89" si="6">C83*D83</f>
        <v>0</v>
      </c>
      <c r="G83" s="478"/>
    </row>
    <row r="84" spans="1:7" ht="12" customHeight="1">
      <c r="A84" s="459" t="s">
        <v>1863</v>
      </c>
      <c r="B84" s="474" t="s">
        <v>251</v>
      </c>
      <c r="C84" s="475">
        <v>2</v>
      </c>
      <c r="D84" s="479"/>
      <c r="E84" s="494">
        <f t="shared" si="6"/>
        <v>0</v>
      </c>
      <c r="G84" s="478"/>
    </row>
    <row r="85" spans="1:7" ht="12" customHeight="1">
      <c r="A85" s="459" t="s">
        <v>1842</v>
      </c>
      <c r="B85" s="474" t="s">
        <v>251</v>
      </c>
      <c r="C85" s="475">
        <v>2</v>
      </c>
      <c r="D85" s="479"/>
      <c r="E85" s="494">
        <f t="shared" si="6"/>
        <v>0</v>
      </c>
      <c r="G85" s="478"/>
    </row>
    <row r="86" spans="1:7" ht="12" customHeight="1">
      <c r="A86" s="459" t="s">
        <v>1843</v>
      </c>
      <c r="B86" s="474" t="s">
        <v>251</v>
      </c>
      <c r="C86" s="475">
        <v>1</v>
      </c>
      <c r="D86" s="479"/>
      <c r="E86" s="494">
        <f t="shared" si="6"/>
        <v>0</v>
      </c>
      <c r="G86" s="478"/>
    </row>
    <row r="87" spans="1:7" ht="12" customHeight="1">
      <c r="A87" s="459" t="s">
        <v>1844</v>
      </c>
      <c r="B87" s="475" t="s">
        <v>251</v>
      </c>
      <c r="C87" s="475">
        <v>4</v>
      </c>
      <c r="D87" s="479"/>
      <c r="E87" s="494">
        <f t="shared" si="6"/>
        <v>0</v>
      </c>
      <c r="G87" s="478"/>
    </row>
    <row r="88" spans="1:7" ht="12" customHeight="1">
      <c r="A88" s="459" t="s">
        <v>1845</v>
      </c>
      <c r="B88" s="474" t="s">
        <v>251</v>
      </c>
      <c r="C88" s="475">
        <v>4</v>
      </c>
      <c r="D88" s="479"/>
      <c r="E88" s="494">
        <f t="shared" si="6"/>
        <v>0</v>
      </c>
      <c r="G88" s="478"/>
    </row>
    <row r="89" spans="1:7" ht="13.5" customHeight="1">
      <c r="A89" s="459" t="s">
        <v>1846</v>
      </c>
      <c r="B89" s="474" t="s">
        <v>251</v>
      </c>
      <c r="C89" s="475">
        <v>2</v>
      </c>
      <c r="D89" s="479"/>
      <c r="E89" s="494">
        <f t="shared" si="6"/>
        <v>0</v>
      </c>
      <c r="G89" s="478"/>
    </row>
    <row r="90" spans="1:7" ht="12" customHeight="1">
      <c r="A90" s="460" t="s">
        <v>1847</v>
      </c>
      <c r="B90" s="474"/>
      <c r="C90" s="475"/>
      <c r="D90" s="479"/>
      <c r="E90" s="494"/>
      <c r="G90" s="480"/>
    </row>
    <row r="91" spans="1:7" ht="12" customHeight="1">
      <c r="A91" s="461" t="s">
        <v>1848</v>
      </c>
      <c r="B91" s="474" t="s">
        <v>1849</v>
      </c>
      <c r="C91" s="475">
        <v>1</v>
      </c>
      <c r="D91" s="479"/>
      <c r="E91" s="494">
        <f>C91*D91</f>
        <v>0</v>
      </c>
      <c r="G91" s="480"/>
    </row>
    <row r="92" spans="1:7" ht="12" customHeight="1">
      <c r="A92" s="459" t="s">
        <v>1850</v>
      </c>
      <c r="B92" s="474" t="s">
        <v>1849</v>
      </c>
      <c r="C92" s="475">
        <v>1</v>
      </c>
      <c r="D92" s="479"/>
      <c r="E92" s="494">
        <f>C92*D92</f>
        <v>0</v>
      </c>
      <c r="G92" s="480"/>
    </row>
    <row r="93" spans="1:7" ht="12" customHeight="1">
      <c r="A93" s="462" t="s">
        <v>1851</v>
      </c>
      <c r="B93" s="474"/>
      <c r="C93" s="475"/>
      <c r="D93" s="479"/>
      <c r="E93" s="494"/>
      <c r="G93" s="480"/>
    </row>
    <row r="94" spans="1:7" ht="12" customHeight="1">
      <c r="A94" s="461" t="s">
        <v>1852</v>
      </c>
      <c r="B94" s="474" t="s">
        <v>0</v>
      </c>
      <c r="C94" s="475">
        <v>1</v>
      </c>
      <c r="D94" s="479"/>
      <c r="E94" s="494">
        <f t="shared" ref="E94:E99" si="7">C94*D94</f>
        <v>0</v>
      </c>
      <c r="G94" s="480"/>
    </row>
    <row r="95" spans="1:7" ht="12" customHeight="1">
      <c r="A95" s="459" t="s">
        <v>1853</v>
      </c>
      <c r="B95" s="474" t="s">
        <v>0</v>
      </c>
      <c r="C95" s="475">
        <v>3</v>
      </c>
      <c r="D95" s="479"/>
      <c r="E95" s="494">
        <f t="shared" si="7"/>
        <v>0</v>
      </c>
      <c r="G95" s="480"/>
    </row>
    <row r="96" spans="1:7" ht="12" customHeight="1">
      <c r="A96" s="461" t="s">
        <v>1854</v>
      </c>
      <c r="B96" s="474" t="s">
        <v>0</v>
      </c>
      <c r="C96" s="475">
        <v>1</v>
      </c>
      <c r="D96" s="479"/>
      <c r="E96" s="494">
        <f t="shared" si="7"/>
        <v>0</v>
      </c>
      <c r="G96" s="480"/>
    </row>
    <row r="97" spans="1:7" ht="12" customHeight="1">
      <c r="A97" s="461" t="s">
        <v>1855</v>
      </c>
      <c r="B97" s="474" t="s">
        <v>0</v>
      </c>
      <c r="C97" s="475">
        <v>1</v>
      </c>
      <c r="D97" s="479"/>
      <c r="E97" s="494">
        <f t="shared" si="7"/>
        <v>0</v>
      </c>
      <c r="G97" s="480"/>
    </row>
    <row r="98" spans="1:7" ht="12" customHeight="1" thickBot="1">
      <c r="A98" s="463" t="s">
        <v>1856</v>
      </c>
      <c r="B98" s="481" t="s">
        <v>0</v>
      </c>
      <c r="C98" s="482">
        <v>1</v>
      </c>
      <c r="D98" s="483"/>
      <c r="E98" s="494">
        <f t="shared" si="7"/>
        <v>0</v>
      </c>
      <c r="G98" s="480"/>
    </row>
    <row r="99" spans="1:7" ht="12" customHeight="1" thickBot="1">
      <c r="A99" s="464" t="s">
        <v>1857</v>
      </c>
      <c r="B99" s="484" t="s">
        <v>1849</v>
      </c>
      <c r="C99" s="485">
        <v>1</v>
      </c>
      <c r="D99" s="486"/>
      <c r="E99" s="495">
        <f t="shared" si="7"/>
        <v>0</v>
      </c>
      <c r="G99" s="480"/>
    </row>
    <row r="100" spans="1:7" ht="12" customHeight="1" thickBot="1">
      <c r="A100" s="771" t="s">
        <v>1858</v>
      </c>
      <c r="B100" s="772"/>
      <c r="C100" s="773"/>
      <c r="D100" s="773"/>
      <c r="E100" s="774"/>
      <c r="F100" s="487"/>
    </row>
    <row r="101" spans="1:7" ht="12" customHeight="1" thickBot="1"/>
    <row r="102" spans="1:7" ht="15.75" customHeight="1" thickBot="1">
      <c r="A102" s="466" t="s">
        <v>1832</v>
      </c>
      <c r="B102" s="467" t="s">
        <v>1866</v>
      </c>
      <c r="C102" s="468"/>
      <c r="D102" s="468"/>
      <c r="E102" s="492">
        <f>SUM(E104:E122)</f>
        <v>0</v>
      </c>
      <c r="G102" s="469"/>
    </row>
    <row r="103" spans="1:7" ht="15" customHeight="1">
      <c r="A103" s="470" t="s">
        <v>1834</v>
      </c>
      <c r="B103" s="471"/>
      <c r="C103" s="472" t="s">
        <v>1835</v>
      </c>
      <c r="D103" s="473" t="s">
        <v>1836</v>
      </c>
      <c r="E103" s="493" t="s">
        <v>1837</v>
      </c>
      <c r="G103" s="469"/>
    </row>
    <row r="104" spans="1:7" ht="12" customHeight="1">
      <c r="A104" s="459" t="s">
        <v>1860</v>
      </c>
      <c r="B104" s="474" t="s">
        <v>251</v>
      </c>
      <c r="C104" s="475">
        <v>3</v>
      </c>
      <c r="D104" s="479"/>
      <c r="E104" s="494">
        <f>C104*D104</f>
        <v>0</v>
      </c>
      <c r="G104" s="469"/>
    </row>
    <row r="105" spans="1:7" ht="12" customHeight="1">
      <c r="A105" s="460" t="s">
        <v>1839</v>
      </c>
      <c r="B105" s="474"/>
      <c r="C105" s="477"/>
      <c r="E105" s="494"/>
      <c r="G105" s="478"/>
    </row>
    <row r="106" spans="1:7" ht="12" customHeight="1">
      <c r="A106" s="459" t="s">
        <v>1840</v>
      </c>
      <c r="B106" s="474" t="s">
        <v>251</v>
      </c>
      <c r="C106" s="475">
        <v>1</v>
      </c>
      <c r="D106" s="479"/>
      <c r="E106" s="494">
        <f t="shared" ref="E106:E112" si="8">C106*D106</f>
        <v>0</v>
      </c>
      <c r="G106" s="478"/>
    </row>
    <row r="107" spans="1:7" ht="12" customHeight="1">
      <c r="A107" s="459" t="s">
        <v>1863</v>
      </c>
      <c r="B107" s="474" t="s">
        <v>251</v>
      </c>
      <c r="C107" s="475">
        <v>2</v>
      </c>
      <c r="D107" s="479"/>
      <c r="E107" s="494">
        <f t="shared" si="8"/>
        <v>0</v>
      </c>
      <c r="G107" s="478"/>
    </row>
    <row r="108" spans="1:7" ht="12" customHeight="1">
      <c r="A108" s="459" t="s">
        <v>1842</v>
      </c>
      <c r="B108" s="474" t="s">
        <v>251</v>
      </c>
      <c r="C108" s="475">
        <v>2</v>
      </c>
      <c r="D108" s="479"/>
      <c r="E108" s="494">
        <f t="shared" si="8"/>
        <v>0</v>
      </c>
      <c r="G108" s="478"/>
    </row>
    <row r="109" spans="1:7" ht="12" customHeight="1">
      <c r="A109" s="459" t="s">
        <v>1843</v>
      </c>
      <c r="B109" s="474" t="s">
        <v>251</v>
      </c>
      <c r="C109" s="475">
        <v>1</v>
      </c>
      <c r="D109" s="479"/>
      <c r="E109" s="494">
        <f t="shared" si="8"/>
        <v>0</v>
      </c>
      <c r="G109" s="478"/>
    </row>
    <row r="110" spans="1:7" ht="12" customHeight="1">
      <c r="A110" s="459" t="s">
        <v>1844</v>
      </c>
      <c r="B110" s="475" t="s">
        <v>251</v>
      </c>
      <c r="C110" s="475">
        <v>3</v>
      </c>
      <c r="D110" s="479"/>
      <c r="E110" s="494">
        <f t="shared" si="8"/>
        <v>0</v>
      </c>
      <c r="G110" s="478"/>
    </row>
    <row r="111" spans="1:7" ht="12" customHeight="1">
      <c r="A111" s="459" t="s">
        <v>1845</v>
      </c>
      <c r="B111" s="474" t="s">
        <v>251</v>
      </c>
      <c r="C111" s="475">
        <v>3</v>
      </c>
      <c r="D111" s="479"/>
      <c r="E111" s="494">
        <f t="shared" si="8"/>
        <v>0</v>
      </c>
      <c r="G111" s="478"/>
    </row>
    <row r="112" spans="1:7" ht="13.5" customHeight="1">
      <c r="A112" s="459" t="s">
        <v>1846</v>
      </c>
      <c r="B112" s="474" t="s">
        <v>251</v>
      </c>
      <c r="C112" s="475">
        <v>2</v>
      </c>
      <c r="D112" s="479"/>
      <c r="E112" s="494">
        <f t="shared" si="8"/>
        <v>0</v>
      </c>
      <c r="G112" s="478"/>
    </row>
    <row r="113" spans="1:7" ht="12" customHeight="1">
      <c r="A113" s="460" t="s">
        <v>1847</v>
      </c>
      <c r="B113" s="474"/>
      <c r="C113" s="475"/>
      <c r="D113" s="479"/>
      <c r="E113" s="494"/>
      <c r="G113" s="480"/>
    </row>
    <row r="114" spans="1:7" ht="12" customHeight="1">
      <c r="A114" s="461" t="s">
        <v>1848</v>
      </c>
      <c r="B114" s="474" t="s">
        <v>1849</v>
      </c>
      <c r="C114" s="475">
        <v>1</v>
      </c>
      <c r="D114" s="479"/>
      <c r="E114" s="494">
        <f>C114*D114</f>
        <v>0</v>
      </c>
      <c r="G114" s="480"/>
    </row>
    <row r="115" spans="1:7" ht="12" customHeight="1">
      <c r="A115" s="459" t="s">
        <v>1850</v>
      </c>
      <c r="B115" s="474" t="s">
        <v>1849</v>
      </c>
      <c r="C115" s="475">
        <v>1</v>
      </c>
      <c r="D115" s="479"/>
      <c r="E115" s="494">
        <f>C115*D115</f>
        <v>0</v>
      </c>
      <c r="G115" s="480"/>
    </row>
    <row r="116" spans="1:7" ht="12" customHeight="1">
      <c r="A116" s="462" t="s">
        <v>1851</v>
      </c>
      <c r="B116" s="474"/>
      <c r="C116" s="475"/>
      <c r="D116" s="479"/>
      <c r="E116" s="494"/>
      <c r="G116" s="480"/>
    </row>
    <row r="117" spans="1:7" ht="12" customHeight="1">
      <c r="A117" s="461" t="s">
        <v>1852</v>
      </c>
      <c r="B117" s="474" t="s">
        <v>0</v>
      </c>
      <c r="C117" s="475">
        <v>1</v>
      </c>
      <c r="D117" s="479"/>
      <c r="E117" s="494">
        <f t="shared" ref="E117:E122" si="9">C117*D117</f>
        <v>0</v>
      </c>
      <c r="G117" s="480"/>
    </row>
    <row r="118" spans="1:7" ht="12" customHeight="1">
      <c r="A118" s="459" t="s">
        <v>1853</v>
      </c>
      <c r="B118" s="474" t="s">
        <v>0</v>
      </c>
      <c r="C118" s="475">
        <v>5</v>
      </c>
      <c r="D118" s="479"/>
      <c r="E118" s="494">
        <f t="shared" si="9"/>
        <v>0</v>
      </c>
      <c r="G118" s="480"/>
    </row>
    <row r="119" spans="1:7" ht="12" customHeight="1">
      <c r="A119" s="461" t="s">
        <v>1854</v>
      </c>
      <c r="B119" s="474" t="s">
        <v>0</v>
      </c>
      <c r="C119" s="475">
        <v>1</v>
      </c>
      <c r="D119" s="479"/>
      <c r="E119" s="494">
        <f t="shared" si="9"/>
        <v>0</v>
      </c>
      <c r="G119" s="480"/>
    </row>
    <row r="120" spans="1:7" ht="12" customHeight="1">
      <c r="A120" s="461" t="s">
        <v>1855</v>
      </c>
      <c r="B120" s="474" t="s">
        <v>0</v>
      </c>
      <c r="C120" s="475">
        <v>1</v>
      </c>
      <c r="D120" s="479"/>
      <c r="E120" s="494">
        <f t="shared" si="9"/>
        <v>0</v>
      </c>
      <c r="G120" s="480"/>
    </row>
    <row r="121" spans="1:7" ht="12" customHeight="1" thickBot="1">
      <c r="A121" s="463" t="s">
        <v>1856</v>
      </c>
      <c r="B121" s="481" t="s">
        <v>0</v>
      </c>
      <c r="C121" s="482">
        <v>1</v>
      </c>
      <c r="D121" s="483"/>
      <c r="E121" s="494">
        <f t="shared" si="9"/>
        <v>0</v>
      </c>
      <c r="G121" s="480"/>
    </row>
    <row r="122" spans="1:7" ht="12" customHeight="1" thickBot="1">
      <c r="A122" s="464" t="s">
        <v>1857</v>
      </c>
      <c r="B122" s="484" t="s">
        <v>1849</v>
      </c>
      <c r="C122" s="485">
        <v>1</v>
      </c>
      <c r="D122" s="486"/>
      <c r="E122" s="495">
        <f t="shared" si="9"/>
        <v>0</v>
      </c>
      <c r="G122" s="480"/>
    </row>
    <row r="123" spans="1:7" ht="12" customHeight="1" thickBot="1">
      <c r="A123" s="771" t="s">
        <v>1858</v>
      </c>
      <c r="B123" s="772"/>
      <c r="C123" s="773"/>
      <c r="D123" s="773"/>
      <c r="E123" s="774"/>
      <c r="F123" s="487"/>
    </row>
  </sheetData>
  <mergeCells count="9">
    <mergeCell ref="A100:E100"/>
    <mergeCell ref="A123:E123"/>
    <mergeCell ref="A4:D4"/>
    <mergeCell ref="A3:E3"/>
    <mergeCell ref="A1:E1"/>
    <mergeCell ref="A2:E2"/>
    <mergeCell ref="A27:E27"/>
    <mergeCell ref="A51:E51"/>
    <mergeCell ref="A75:E75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firstPageNumber="59" orientation="landscape" useFirstPageNumber="1" r:id="rId1"/>
  <headerFooter alignWithMargins="0">
    <oddFooter>&amp;LHASÍCÍ SYSTÉM&amp;R&amp;P</oddFooter>
  </headerFooter>
  <rowBreaks count="1" manualBreakCount="1">
    <brk id="112" max="4" man="1"/>
  </rowBreaks>
  <legacyDrawing r:id="rId2"/>
  <oleObjects>
    <oleObject progId="Word.Document.8" shapeId="4097" r:id="rId3"/>
    <oleObject progId="Word.Document.8" shapeId="4098" r:id="rId4"/>
    <oleObject progId="Word.Document.8" shapeId="4099" r:id="rId5"/>
    <oleObject progId="Word.Document.8" shapeId="4100" r:id="rId6"/>
    <oleObject progId="Word.Document.8" shapeId="4101" r:id="rId7"/>
    <oleObject progId="Word.Document.8" shapeId="4102" r:id="rId8"/>
    <oleObject progId="Word.Document.8" shapeId="4103" r:id="rId9"/>
    <oleObject progId="Word.Document.8" shapeId="4104" r:id="rId10"/>
    <oleObject progId="Word.Document.8" shapeId="4105" r:id="rId11"/>
    <oleObject progId="Word.Document.8" shapeId="4106" r:id="rId12"/>
    <oleObject progId="Word.Document.8" shapeId="4107" r:id="rId13"/>
    <oleObject progId="Word.Document.8" shapeId="4108" r:id="rId14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>
      <pane ySplit="4" topLeftCell="A5" activePane="bottomLeft" state="frozenSplit"/>
      <selection activeCell="K26" sqref="K26"/>
      <selection pane="bottomLeft" activeCell="H5" sqref="H5"/>
    </sheetView>
  </sheetViews>
  <sheetFormatPr defaultColWidth="9.109375" defaultRowHeight="13.2"/>
  <cols>
    <col min="1" max="1" width="4.5546875" style="1" customWidth="1"/>
    <col min="2" max="2" width="4.6640625" style="1" customWidth="1"/>
    <col min="3" max="3" width="11.88671875" style="1" customWidth="1"/>
    <col min="4" max="4" width="66.109375" style="1" customWidth="1"/>
    <col min="5" max="5" width="4.6640625" style="1" customWidth="1"/>
    <col min="6" max="6" width="9.88671875" style="130" customWidth="1"/>
    <col min="7" max="7" width="10.109375" style="1" bestFit="1" customWidth="1"/>
    <col min="8" max="8" width="14.88671875" style="132" customWidth="1"/>
    <col min="9" max="9" width="10.5546875" style="1" hidden="1" customWidth="1"/>
    <col min="10" max="10" width="10.88671875" style="1" hidden="1" customWidth="1"/>
    <col min="11" max="11" width="9.6640625" style="1" hidden="1" customWidth="1"/>
    <col min="12" max="12" width="11.5546875" style="1" hidden="1" customWidth="1"/>
    <col min="13" max="13" width="7" style="1" hidden="1" customWidth="1"/>
    <col min="14" max="14" width="7.33203125" style="1" hidden="1" customWidth="1"/>
    <col min="15" max="254" width="9.109375" style="1"/>
    <col min="255" max="255" width="5.5546875" style="1" customWidth="1"/>
    <col min="256" max="256" width="4.44140625" style="1" customWidth="1"/>
    <col min="257" max="257" width="4.6640625" style="1" customWidth="1"/>
    <col min="258" max="258" width="12.6640625" style="1" customWidth="1"/>
    <col min="259" max="259" width="55.5546875" style="1" customWidth="1"/>
    <col min="260" max="260" width="4.6640625" style="1" customWidth="1"/>
    <col min="261" max="261" width="9.88671875" style="1" customWidth="1"/>
    <col min="262" max="262" width="9.6640625" style="1" customWidth="1"/>
    <col min="263" max="263" width="13.5546875" style="1" customWidth="1"/>
    <col min="264" max="267" width="0" style="1" hidden="1" customWidth="1"/>
    <col min="268" max="268" width="5.33203125" style="1" customWidth="1"/>
    <col min="269" max="270" width="0" style="1" hidden="1" customWidth="1"/>
    <col min="271" max="510" width="9.109375" style="1"/>
    <col min="511" max="511" width="5.5546875" style="1" customWidth="1"/>
    <col min="512" max="512" width="4.44140625" style="1" customWidth="1"/>
    <col min="513" max="513" width="4.6640625" style="1" customWidth="1"/>
    <col min="514" max="514" width="12.6640625" style="1" customWidth="1"/>
    <col min="515" max="515" width="55.5546875" style="1" customWidth="1"/>
    <col min="516" max="516" width="4.6640625" style="1" customWidth="1"/>
    <col min="517" max="517" width="9.88671875" style="1" customWidth="1"/>
    <col min="518" max="518" width="9.6640625" style="1" customWidth="1"/>
    <col min="519" max="519" width="13.5546875" style="1" customWidth="1"/>
    <col min="520" max="523" width="0" style="1" hidden="1" customWidth="1"/>
    <col min="524" max="524" width="5.33203125" style="1" customWidth="1"/>
    <col min="525" max="526" width="0" style="1" hidden="1" customWidth="1"/>
    <col min="527" max="766" width="9.109375" style="1"/>
    <col min="767" max="767" width="5.5546875" style="1" customWidth="1"/>
    <col min="768" max="768" width="4.44140625" style="1" customWidth="1"/>
    <col min="769" max="769" width="4.6640625" style="1" customWidth="1"/>
    <col min="770" max="770" width="12.6640625" style="1" customWidth="1"/>
    <col min="771" max="771" width="55.5546875" style="1" customWidth="1"/>
    <col min="772" max="772" width="4.6640625" style="1" customWidth="1"/>
    <col min="773" max="773" width="9.88671875" style="1" customWidth="1"/>
    <col min="774" max="774" width="9.6640625" style="1" customWidth="1"/>
    <col min="775" max="775" width="13.5546875" style="1" customWidth="1"/>
    <col min="776" max="779" width="0" style="1" hidden="1" customWidth="1"/>
    <col min="780" max="780" width="5.33203125" style="1" customWidth="1"/>
    <col min="781" max="782" width="0" style="1" hidden="1" customWidth="1"/>
    <col min="783" max="1022" width="9.109375" style="1"/>
    <col min="1023" max="1023" width="5.5546875" style="1" customWidth="1"/>
    <col min="1024" max="1024" width="4.44140625" style="1" customWidth="1"/>
    <col min="1025" max="1025" width="4.6640625" style="1" customWidth="1"/>
    <col min="1026" max="1026" width="12.6640625" style="1" customWidth="1"/>
    <col min="1027" max="1027" width="55.5546875" style="1" customWidth="1"/>
    <col min="1028" max="1028" width="4.6640625" style="1" customWidth="1"/>
    <col min="1029" max="1029" width="9.88671875" style="1" customWidth="1"/>
    <col min="1030" max="1030" width="9.6640625" style="1" customWidth="1"/>
    <col min="1031" max="1031" width="13.5546875" style="1" customWidth="1"/>
    <col min="1032" max="1035" width="0" style="1" hidden="1" customWidth="1"/>
    <col min="1036" max="1036" width="5.33203125" style="1" customWidth="1"/>
    <col min="1037" max="1038" width="0" style="1" hidden="1" customWidth="1"/>
    <col min="1039" max="1278" width="9.109375" style="1"/>
    <col min="1279" max="1279" width="5.5546875" style="1" customWidth="1"/>
    <col min="1280" max="1280" width="4.44140625" style="1" customWidth="1"/>
    <col min="1281" max="1281" width="4.6640625" style="1" customWidth="1"/>
    <col min="1282" max="1282" width="12.6640625" style="1" customWidth="1"/>
    <col min="1283" max="1283" width="55.5546875" style="1" customWidth="1"/>
    <col min="1284" max="1284" width="4.6640625" style="1" customWidth="1"/>
    <col min="1285" max="1285" width="9.88671875" style="1" customWidth="1"/>
    <col min="1286" max="1286" width="9.6640625" style="1" customWidth="1"/>
    <col min="1287" max="1287" width="13.5546875" style="1" customWidth="1"/>
    <col min="1288" max="1291" width="0" style="1" hidden="1" customWidth="1"/>
    <col min="1292" max="1292" width="5.33203125" style="1" customWidth="1"/>
    <col min="1293" max="1294" width="0" style="1" hidden="1" customWidth="1"/>
    <col min="1295" max="1534" width="9.109375" style="1"/>
    <col min="1535" max="1535" width="5.5546875" style="1" customWidth="1"/>
    <col min="1536" max="1536" width="4.44140625" style="1" customWidth="1"/>
    <col min="1537" max="1537" width="4.6640625" style="1" customWidth="1"/>
    <col min="1538" max="1538" width="12.6640625" style="1" customWidth="1"/>
    <col min="1539" max="1539" width="55.5546875" style="1" customWidth="1"/>
    <col min="1540" max="1540" width="4.6640625" style="1" customWidth="1"/>
    <col min="1541" max="1541" width="9.88671875" style="1" customWidth="1"/>
    <col min="1542" max="1542" width="9.6640625" style="1" customWidth="1"/>
    <col min="1543" max="1543" width="13.5546875" style="1" customWidth="1"/>
    <col min="1544" max="1547" width="0" style="1" hidden="1" customWidth="1"/>
    <col min="1548" max="1548" width="5.33203125" style="1" customWidth="1"/>
    <col min="1549" max="1550" width="0" style="1" hidden="1" customWidth="1"/>
    <col min="1551" max="1790" width="9.109375" style="1"/>
    <col min="1791" max="1791" width="5.5546875" style="1" customWidth="1"/>
    <col min="1792" max="1792" width="4.44140625" style="1" customWidth="1"/>
    <col min="1793" max="1793" width="4.6640625" style="1" customWidth="1"/>
    <col min="1794" max="1794" width="12.6640625" style="1" customWidth="1"/>
    <col min="1795" max="1795" width="55.5546875" style="1" customWidth="1"/>
    <col min="1796" max="1796" width="4.6640625" style="1" customWidth="1"/>
    <col min="1797" max="1797" width="9.88671875" style="1" customWidth="1"/>
    <col min="1798" max="1798" width="9.6640625" style="1" customWidth="1"/>
    <col min="1799" max="1799" width="13.5546875" style="1" customWidth="1"/>
    <col min="1800" max="1803" width="0" style="1" hidden="1" customWidth="1"/>
    <col min="1804" max="1804" width="5.33203125" style="1" customWidth="1"/>
    <col min="1805" max="1806" width="0" style="1" hidden="1" customWidth="1"/>
    <col min="1807" max="2046" width="9.109375" style="1"/>
    <col min="2047" max="2047" width="5.5546875" style="1" customWidth="1"/>
    <col min="2048" max="2048" width="4.44140625" style="1" customWidth="1"/>
    <col min="2049" max="2049" width="4.6640625" style="1" customWidth="1"/>
    <col min="2050" max="2050" width="12.6640625" style="1" customWidth="1"/>
    <col min="2051" max="2051" width="55.5546875" style="1" customWidth="1"/>
    <col min="2052" max="2052" width="4.6640625" style="1" customWidth="1"/>
    <col min="2053" max="2053" width="9.88671875" style="1" customWidth="1"/>
    <col min="2054" max="2054" width="9.6640625" style="1" customWidth="1"/>
    <col min="2055" max="2055" width="13.5546875" style="1" customWidth="1"/>
    <col min="2056" max="2059" width="0" style="1" hidden="1" customWidth="1"/>
    <col min="2060" max="2060" width="5.33203125" style="1" customWidth="1"/>
    <col min="2061" max="2062" width="0" style="1" hidden="1" customWidth="1"/>
    <col min="2063" max="2302" width="9.109375" style="1"/>
    <col min="2303" max="2303" width="5.5546875" style="1" customWidth="1"/>
    <col min="2304" max="2304" width="4.44140625" style="1" customWidth="1"/>
    <col min="2305" max="2305" width="4.6640625" style="1" customWidth="1"/>
    <col min="2306" max="2306" width="12.6640625" style="1" customWidth="1"/>
    <col min="2307" max="2307" width="55.5546875" style="1" customWidth="1"/>
    <col min="2308" max="2308" width="4.6640625" style="1" customWidth="1"/>
    <col min="2309" max="2309" width="9.88671875" style="1" customWidth="1"/>
    <col min="2310" max="2310" width="9.6640625" style="1" customWidth="1"/>
    <col min="2311" max="2311" width="13.5546875" style="1" customWidth="1"/>
    <col min="2312" max="2315" width="0" style="1" hidden="1" customWidth="1"/>
    <col min="2316" max="2316" width="5.33203125" style="1" customWidth="1"/>
    <col min="2317" max="2318" width="0" style="1" hidden="1" customWidth="1"/>
    <col min="2319" max="2558" width="9.109375" style="1"/>
    <col min="2559" max="2559" width="5.5546875" style="1" customWidth="1"/>
    <col min="2560" max="2560" width="4.44140625" style="1" customWidth="1"/>
    <col min="2561" max="2561" width="4.6640625" style="1" customWidth="1"/>
    <col min="2562" max="2562" width="12.6640625" style="1" customWidth="1"/>
    <col min="2563" max="2563" width="55.5546875" style="1" customWidth="1"/>
    <col min="2564" max="2564" width="4.6640625" style="1" customWidth="1"/>
    <col min="2565" max="2565" width="9.88671875" style="1" customWidth="1"/>
    <col min="2566" max="2566" width="9.6640625" style="1" customWidth="1"/>
    <col min="2567" max="2567" width="13.5546875" style="1" customWidth="1"/>
    <col min="2568" max="2571" width="0" style="1" hidden="1" customWidth="1"/>
    <col min="2572" max="2572" width="5.33203125" style="1" customWidth="1"/>
    <col min="2573" max="2574" width="0" style="1" hidden="1" customWidth="1"/>
    <col min="2575" max="2814" width="9.109375" style="1"/>
    <col min="2815" max="2815" width="5.5546875" style="1" customWidth="1"/>
    <col min="2816" max="2816" width="4.44140625" style="1" customWidth="1"/>
    <col min="2817" max="2817" width="4.6640625" style="1" customWidth="1"/>
    <col min="2818" max="2818" width="12.6640625" style="1" customWidth="1"/>
    <col min="2819" max="2819" width="55.5546875" style="1" customWidth="1"/>
    <col min="2820" max="2820" width="4.6640625" style="1" customWidth="1"/>
    <col min="2821" max="2821" width="9.88671875" style="1" customWidth="1"/>
    <col min="2822" max="2822" width="9.6640625" style="1" customWidth="1"/>
    <col min="2823" max="2823" width="13.5546875" style="1" customWidth="1"/>
    <col min="2824" max="2827" width="0" style="1" hidden="1" customWidth="1"/>
    <col min="2828" max="2828" width="5.33203125" style="1" customWidth="1"/>
    <col min="2829" max="2830" width="0" style="1" hidden="1" customWidth="1"/>
    <col min="2831" max="3070" width="9.109375" style="1"/>
    <col min="3071" max="3071" width="5.5546875" style="1" customWidth="1"/>
    <col min="3072" max="3072" width="4.44140625" style="1" customWidth="1"/>
    <col min="3073" max="3073" width="4.6640625" style="1" customWidth="1"/>
    <col min="3074" max="3074" width="12.6640625" style="1" customWidth="1"/>
    <col min="3075" max="3075" width="55.5546875" style="1" customWidth="1"/>
    <col min="3076" max="3076" width="4.6640625" style="1" customWidth="1"/>
    <col min="3077" max="3077" width="9.88671875" style="1" customWidth="1"/>
    <col min="3078" max="3078" width="9.6640625" style="1" customWidth="1"/>
    <col min="3079" max="3079" width="13.5546875" style="1" customWidth="1"/>
    <col min="3080" max="3083" width="0" style="1" hidden="1" customWidth="1"/>
    <col min="3084" max="3084" width="5.33203125" style="1" customWidth="1"/>
    <col min="3085" max="3086" width="0" style="1" hidden="1" customWidth="1"/>
    <col min="3087" max="3326" width="9.109375" style="1"/>
    <col min="3327" max="3327" width="5.5546875" style="1" customWidth="1"/>
    <col min="3328" max="3328" width="4.44140625" style="1" customWidth="1"/>
    <col min="3329" max="3329" width="4.6640625" style="1" customWidth="1"/>
    <col min="3330" max="3330" width="12.6640625" style="1" customWidth="1"/>
    <col min="3331" max="3331" width="55.5546875" style="1" customWidth="1"/>
    <col min="3332" max="3332" width="4.6640625" style="1" customWidth="1"/>
    <col min="3333" max="3333" width="9.88671875" style="1" customWidth="1"/>
    <col min="3334" max="3334" width="9.6640625" style="1" customWidth="1"/>
    <col min="3335" max="3335" width="13.5546875" style="1" customWidth="1"/>
    <col min="3336" max="3339" width="0" style="1" hidden="1" customWidth="1"/>
    <col min="3340" max="3340" width="5.33203125" style="1" customWidth="1"/>
    <col min="3341" max="3342" width="0" style="1" hidden="1" customWidth="1"/>
    <col min="3343" max="3582" width="9.109375" style="1"/>
    <col min="3583" max="3583" width="5.5546875" style="1" customWidth="1"/>
    <col min="3584" max="3584" width="4.44140625" style="1" customWidth="1"/>
    <col min="3585" max="3585" width="4.6640625" style="1" customWidth="1"/>
    <col min="3586" max="3586" width="12.6640625" style="1" customWidth="1"/>
    <col min="3587" max="3587" width="55.5546875" style="1" customWidth="1"/>
    <col min="3588" max="3588" width="4.6640625" style="1" customWidth="1"/>
    <col min="3589" max="3589" width="9.88671875" style="1" customWidth="1"/>
    <col min="3590" max="3590" width="9.6640625" style="1" customWidth="1"/>
    <col min="3591" max="3591" width="13.5546875" style="1" customWidth="1"/>
    <col min="3592" max="3595" width="0" style="1" hidden="1" customWidth="1"/>
    <col min="3596" max="3596" width="5.33203125" style="1" customWidth="1"/>
    <col min="3597" max="3598" width="0" style="1" hidden="1" customWidth="1"/>
    <col min="3599" max="3838" width="9.109375" style="1"/>
    <col min="3839" max="3839" width="5.5546875" style="1" customWidth="1"/>
    <col min="3840" max="3840" width="4.44140625" style="1" customWidth="1"/>
    <col min="3841" max="3841" width="4.6640625" style="1" customWidth="1"/>
    <col min="3842" max="3842" width="12.6640625" style="1" customWidth="1"/>
    <col min="3843" max="3843" width="55.5546875" style="1" customWidth="1"/>
    <col min="3844" max="3844" width="4.6640625" style="1" customWidth="1"/>
    <col min="3845" max="3845" width="9.88671875" style="1" customWidth="1"/>
    <col min="3846" max="3846" width="9.6640625" style="1" customWidth="1"/>
    <col min="3847" max="3847" width="13.5546875" style="1" customWidth="1"/>
    <col min="3848" max="3851" width="0" style="1" hidden="1" customWidth="1"/>
    <col min="3852" max="3852" width="5.33203125" style="1" customWidth="1"/>
    <col min="3853" max="3854" width="0" style="1" hidden="1" customWidth="1"/>
    <col min="3855" max="4094" width="9.109375" style="1"/>
    <col min="4095" max="4095" width="5.5546875" style="1" customWidth="1"/>
    <col min="4096" max="4096" width="4.44140625" style="1" customWidth="1"/>
    <col min="4097" max="4097" width="4.6640625" style="1" customWidth="1"/>
    <col min="4098" max="4098" width="12.6640625" style="1" customWidth="1"/>
    <col min="4099" max="4099" width="55.5546875" style="1" customWidth="1"/>
    <col min="4100" max="4100" width="4.6640625" style="1" customWidth="1"/>
    <col min="4101" max="4101" width="9.88671875" style="1" customWidth="1"/>
    <col min="4102" max="4102" width="9.6640625" style="1" customWidth="1"/>
    <col min="4103" max="4103" width="13.5546875" style="1" customWidth="1"/>
    <col min="4104" max="4107" width="0" style="1" hidden="1" customWidth="1"/>
    <col min="4108" max="4108" width="5.33203125" style="1" customWidth="1"/>
    <col min="4109" max="4110" width="0" style="1" hidden="1" customWidth="1"/>
    <col min="4111" max="4350" width="9.109375" style="1"/>
    <col min="4351" max="4351" width="5.5546875" style="1" customWidth="1"/>
    <col min="4352" max="4352" width="4.44140625" style="1" customWidth="1"/>
    <col min="4353" max="4353" width="4.6640625" style="1" customWidth="1"/>
    <col min="4354" max="4354" width="12.6640625" style="1" customWidth="1"/>
    <col min="4355" max="4355" width="55.5546875" style="1" customWidth="1"/>
    <col min="4356" max="4356" width="4.6640625" style="1" customWidth="1"/>
    <col min="4357" max="4357" width="9.88671875" style="1" customWidth="1"/>
    <col min="4358" max="4358" width="9.6640625" style="1" customWidth="1"/>
    <col min="4359" max="4359" width="13.5546875" style="1" customWidth="1"/>
    <col min="4360" max="4363" width="0" style="1" hidden="1" customWidth="1"/>
    <col min="4364" max="4364" width="5.33203125" style="1" customWidth="1"/>
    <col min="4365" max="4366" width="0" style="1" hidden="1" customWidth="1"/>
    <col min="4367" max="4606" width="9.109375" style="1"/>
    <col min="4607" max="4607" width="5.5546875" style="1" customWidth="1"/>
    <col min="4608" max="4608" width="4.44140625" style="1" customWidth="1"/>
    <col min="4609" max="4609" width="4.6640625" style="1" customWidth="1"/>
    <col min="4610" max="4610" width="12.6640625" style="1" customWidth="1"/>
    <col min="4611" max="4611" width="55.5546875" style="1" customWidth="1"/>
    <col min="4612" max="4612" width="4.6640625" style="1" customWidth="1"/>
    <col min="4613" max="4613" width="9.88671875" style="1" customWidth="1"/>
    <col min="4614" max="4614" width="9.6640625" style="1" customWidth="1"/>
    <col min="4615" max="4615" width="13.5546875" style="1" customWidth="1"/>
    <col min="4616" max="4619" width="0" style="1" hidden="1" customWidth="1"/>
    <col min="4620" max="4620" width="5.33203125" style="1" customWidth="1"/>
    <col min="4621" max="4622" width="0" style="1" hidden="1" customWidth="1"/>
    <col min="4623" max="4862" width="9.109375" style="1"/>
    <col min="4863" max="4863" width="5.5546875" style="1" customWidth="1"/>
    <col min="4864" max="4864" width="4.44140625" style="1" customWidth="1"/>
    <col min="4865" max="4865" width="4.6640625" style="1" customWidth="1"/>
    <col min="4866" max="4866" width="12.6640625" style="1" customWidth="1"/>
    <col min="4867" max="4867" width="55.5546875" style="1" customWidth="1"/>
    <col min="4868" max="4868" width="4.6640625" style="1" customWidth="1"/>
    <col min="4869" max="4869" width="9.88671875" style="1" customWidth="1"/>
    <col min="4870" max="4870" width="9.6640625" style="1" customWidth="1"/>
    <col min="4871" max="4871" width="13.5546875" style="1" customWidth="1"/>
    <col min="4872" max="4875" width="0" style="1" hidden="1" customWidth="1"/>
    <col min="4876" max="4876" width="5.33203125" style="1" customWidth="1"/>
    <col min="4877" max="4878" width="0" style="1" hidden="1" customWidth="1"/>
    <col min="4879" max="5118" width="9.109375" style="1"/>
    <col min="5119" max="5119" width="5.5546875" style="1" customWidth="1"/>
    <col min="5120" max="5120" width="4.44140625" style="1" customWidth="1"/>
    <col min="5121" max="5121" width="4.6640625" style="1" customWidth="1"/>
    <col min="5122" max="5122" width="12.6640625" style="1" customWidth="1"/>
    <col min="5123" max="5123" width="55.5546875" style="1" customWidth="1"/>
    <col min="5124" max="5124" width="4.6640625" style="1" customWidth="1"/>
    <col min="5125" max="5125" width="9.88671875" style="1" customWidth="1"/>
    <col min="5126" max="5126" width="9.6640625" style="1" customWidth="1"/>
    <col min="5127" max="5127" width="13.5546875" style="1" customWidth="1"/>
    <col min="5128" max="5131" width="0" style="1" hidden="1" customWidth="1"/>
    <col min="5132" max="5132" width="5.33203125" style="1" customWidth="1"/>
    <col min="5133" max="5134" width="0" style="1" hidden="1" customWidth="1"/>
    <col min="5135" max="5374" width="9.109375" style="1"/>
    <col min="5375" max="5375" width="5.5546875" style="1" customWidth="1"/>
    <col min="5376" max="5376" width="4.44140625" style="1" customWidth="1"/>
    <col min="5377" max="5377" width="4.6640625" style="1" customWidth="1"/>
    <col min="5378" max="5378" width="12.6640625" style="1" customWidth="1"/>
    <col min="5379" max="5379" width="55.5546875" style="1" customWidth="1"/>
    <col min="5380" max="5380" width="4.6640625" style="1" customWidth="1"/>
    <col min="5381" max="5381" width="9.88671875" style="1" customWidth="1"/>
    <col min="5382" max="5382" width="9.6640625" style="1" customWidth="1"/>
    <col min="5383" max="5383" width="13.5546875" style="1" customWidth="1"/>
    <col min="5384" max="5387" width="0" style="1" hidden="1" customWidth="1"/>
    <col min="5388" max="5388" width="5.33203125" style="1" customWidth="1"/>
    <col min="5389" max="5390" width="0" style="1" hidden="1" customWidth="1"/>
    <col min="5391" max="5630" width="9.109375" style="1"/>
    <col min="5631" max="5631" width="5.5546875" style="1" customWidth="1"/>
    <col min="5632" max="5632" width="4.44140625" style="1" customWidth="1"/>
    <col min="5633" max="5633" width="4.6640625" style="1" customWidth="1"/>
    <col min="5634" max="5634" width="12.6640625" style="1" customWidth="1"/>
    <col min="5635" max="5635" width="55.5546875" style="1" customWidth="1"/>
    <col min="5636" max="5636" width="4.6640625" style="1" customWidth="1"/>
    <col min="5637" max="5637" width="9.88671875" style="1" customWidth="1"/>
    <col min="5638" max="5638" width="9.6640625" style="1" customWidth="1"/>
    <col min="5639" max="5639" width="13.5546875" style="1" customWidth="1"/>
    <col min="5640" max="5643" width="0" style="1" hidden="1" customWidth="1"/>
    <col min="5644" max="5644" width="5.33203125" style="1" customWidth="1"/>
    <col min="5645" max="5646" width="0" style="1" hidden="1" customWidth="1"/>
    <col min="5647" max="5886" width="9.109375" style="1"/>
    <col min="5887" max="5887" width="5.5546875" style="1" customWidth="1"/>
    <col min="5888" max="5888" width="4.44140625" style="1" customWidth="1"/>
    <col min="5889" max="5889" width="4.6640625" style="1" customWidth="1"/>
    <col min="5890" max="5890" width="12.6640625" style="1" customWidth="1"/>
    <col min="5891" max="5891" width="55.5546875" style="1" customWidth="1"/>
    <col min="5892" max="5892" width="4.6640625" style="1" customWidth="1"/>
    <col min="5893" max="5893" width="9.88671875" style="1" customWidth="1"/>
    <col min="5894" max="5894" width="9.6640625" style="1" customWidth="1"/>
    <col min="5895" max="5895" width="13.5546875" style="1" customWidth="1"/>
    <col min="5896" max="5899" width="0" style="1" hidden="1" customWidth="1"/>
    <col min="5900" max="5900" width="5.33203125" style="1" customWidth="1"/>
    <col min="5901" max="5902" width="0" style="1" hidden="1" customWidth="1"/>
    <col min="5903" max="6142" width="9.109375" style="1"/>
    <col min="6143" max="6143" width="5.5546875" style="1" customWidth="1"/>
    <col min="6144" max="6144" width="4.44140625" style="1" customWidth="1"/>
    <col min="6145" max="6145" width="4.6640625" style="1" customWidth="1"/>
    <col min="6146" max="6146" width="12.6640625" style="1" customWidth="1"/>
    <col min="6147" max="6147" width="55.5546875" style="1" customWidth="1"/>
    <col min="6148" max="6148" width="4.6640625" style="1" customWidth="1"/>
    <col min="6149" max="6149" width="9.88671875" style="1" customWidth="1"/>
    <col min="6150" max="6150" width="9.6640625" style="1" customWidth="1"/>
    <col min="6151" max="6151" width="13.5546875" style="1" customWidth="1"/>
    <col min="6152" max="6155" width="0" style="1" hidden="1" customWidth="1"/>
    <col min="6156" max="6156" width="5.33203125" style="1" customWidth="1"/>
    <col min="6157" max="6158" width="0" style="1" hidden="1" customWidth="1"/>
    <col min="6159" max="6398" width="9.109375" style="1"/>
    <col min="6399" max="6399" width="5.5546875" style="1" customWidth="1"/>
    <col min="6400" max="6400" width="4.44140625" style="1" customWidth="1"/>
    <col min="6401" max="6401" width="4.6640625" style="1" customWidth="1"/>
    <col min="6402" max="6402" width="12.6640625" style="1" customWidth="1"/>
    <col min="6403" max="6403" width="55.5546875" style="1" customWidth="1"/>
    <col min="6404" max="6404" width="4.6640625" style="1" customWidth="1"/>
    <col min="6405" max="6405" width="9.88671875" style="1" customWidth="1"/>
    <col min="6406" max="6406" width="9.6640625" style="1" customWidth="1"/>
    <col min="6407" max="6407" width="13.5546875" style="1" customWidth="1"/>
    <col min="6408" max="6411" width="0" style="1" hidden="1" customWidth="1"/>
    <col min="6412" max="6412" width="5.33203125" style="1" customWidth="1"/>
    <col min="6413" max="6414" width="0" style="1" hidden="1" customWidth="1"/>
    <col min="6415" max="6654" width="9.109375" style="1"/>
    <col min="6655" max="6655" width="5.5546875" style="1" customWidth="1"/>
    <col min="6656" max="6656" width="4.44140625" style="1" customWidth="1"/>
    <col min="6657" max="6657" width="4.6640625" style="1" customWidth="1"/>
    <col min="6658" max="6658" width="12.6640625" style="1" customWidth="1"/>
    <col min="6659" max="6659" width="55.5546875" style="1" customWidth="1"/>
    <col min="6660" max="6660" width="4.6640625" style="1" customWidth="1"/>
    <col min="6661" max="6661" width="9.88671875" style="1" customWidth="1"/>
    <col min="6662" max="6662" width="9.6640625" style="1" customWidth="1"/>
    <col min="6663" max="6663" width="13.5546875" style="1" customWidth="1"/>
    <col min="6664" max="6667" width="0" style="1" hidden="1" customWidth="1"/>
    <col min="6668" max="6668" width="5.33203125" style="1" customWidth="1"/>
    <col min="6669" max="6670" width="0" style="1" hidden="1" customWidth="1"/>
    <col min="6671" max="6910" width="9.109375" style="1"/>
    <col min="6911" max="6911" width="5.5546875" style="1" customWidth="1"/>
    <col min="6912" max="6912" width="4.44140625" style="1" customWidth="1"/>
    <col min="6913" max="6913" width="4.6640625" style="1" customWidth="1"/>
    <col min="6914" max="6914" width="12.6640625" style="1" customWidth="1"/>
    <col min="6915" max="6915" width="55.5546875" style="1" customWidth="1"/>
    <col min="6916" max="6916" width="4.6640625" style="1" customWidth="1"/>
    <col min="6917" max="6917" width="9.88671875" style="1" customWidth="1"/>
    <col min="6918" max="6918" width="9.6640625" style="1" customWidth="1"/>
    <col min="6919" max="6919" width="13.5546875" style="1" customWidth="1"/>
    <col min="6920" max="6923" width="0" style="1" hidden="1" customWidth="1"/>
    <col min="6924" max="6924" width="5.33203125" style="1" customWidth="1"/>
    <col min="6925" max="6926" width="0" style="1" hidden="1" customWidth="1"/>
    <col min="6927" max="7166" width="9.109375" style="1"/>
    <col min="7167" max="7167" width="5.5546875" style="1" customWidth="1"/>
    <col min="7168" max="7168" width="4.44140625" style="1" customWidth="1"/>
    <col min="7169" max="7169" width="4.6640625" style="1" customWidth="1"/>
    <col min="7170" max="7170" width="12.6640625" style="1" customWidth="1"/>
    <col min="7171" max="7171" width="55.5546875" style="1" customWidth="1"/>
    <col min="7172" max="7172" width="4.6640625" style="1" customWidth="1"/>
    <col min="7173" max="7173" width="9.88671875" style="1" customWidth="1"/>
    <col min="7174" max="7174" width="9.6640625" style="1" customWidth="1"/>
    <col min="7175" max="7175" width="13.5546875" style="1" customWidth="1"/>
    <col min="7176" max="7179" width="0" style="1" hidden="1" customWidth="1"/>
    <col min="7180" max="7180" width="5.33203125" style="1" customWidth="1"/>
    <col min="7181" max="7182" width="0" style="1" hidden="1" customWidth="1"/>
    <col min="7183" max="7422" width="9.109375" style="1"/>
    <col min="7423" max="7423" width="5.5546875" style="1" customWidth="1"/>
    <col min="7424" max="7424" width="4.44140625" style="1" customWidth="1"/>
    <col min="7425" max="7425" width="4.6640625" style="1" customWidth="1"/>
    <col min="7426" max="7426" width="12.6640625" style="1" customWidth="1"/>
    <col min="7427" max="7427" width="55.5546875" style="1" customWidth="1"/>
    <col min="7428" max="7428" width="4.6640625" style="1" customWidth="1"/>
    <col min="7429" max="7429" width="9.88671875" style="1" customWidth="1"/>
    <col min="7430" max="7430" width="9.6640625" style="1" customWidth="1"/>
    <col min="7431" max="7431" width="13.5546875" style="1" customWidth="1"/>
    <col min="7432" max="7435" width="0" style="1" hidden="1" customWidth="1"/>
    <col min="7436" max="7436" width="5.33203125" style="1" customWidth="1"/>
    <col min="7437" max="7438" width="0" style="1" hidden="1" customWidth="1"/>
    <col min="7439" max="7678" width="9.109375" style="1"/>
    <col min="7679" max="7679" width="5.5546875" style="1" customWidth="1"/>
    <col min="7680" max="7680" width="4.44140625" style="1" customWidth="1"/>
    <col min="7681" max="7681" width="4.6640625" style="1" customWidth="1"/>
    <col min="7682" max="7682" width="12.6640625" style="1" customWidth="1"/>
    <col min="7683" max="7683" width="55.5546875" style="1" customWidth="1"/>
    <col min="7684" max="7684" width="4.6640625" style="1" customWidth="1"/>
    <col min="7685" max="7685" width="9.88671875" style="1" customWidth="1"/>
    <col min="7686" max="7686" width="9.6640625" style="1" customWidth="1"/>
    <col min="7687" max="7687" width="13.5546875" style="1" customWidth="1"/>
    <col min="7688" max="7691" width="0" style="1" hidden="1" customWidth="1"/>
    <col min="7692" max="7692" width="5.33203125" style="1" customWidth="1"/>
    <col min="7693" max="7694" width="0" style="1" hidden="1" customWidth="1"/>
    <col min="7695" max="7934" width="9.109375" style="1"/>
    <col min="7935" max="7935" width="5.5546875" style="1" customWidth="1"/>
    <col min="7936" max="7936" width="4.44140625" style="1" customWidth="1"/>
    <col min="7937" max="7937" width="4.6640625" style="1" customWidth="1"/>
    <col min="7938" max="7938" width="12.6640625" style="1" customWidth="1"/>
    <col min="7939" max="7939" width="55.5546875" style="1" customWidth="1"/>
    <col min="7940" max="7940" width="4.6640625" style="1" customWidth="1"/>
    <col min="7941" max="7941" width="9.88671875" style="1" customWidth="1"/>
    <col min="7942" max="7942" width="9.6640625" style="1" customWidth="1"/>
    <col min="7943" max="7943" width="13.5546875" style="1" customWidth="1"/>
    <col min="7944" max="7947" width="0" style="1" hidden="1" customWidth="1"/>
    <col min="7948" max="7948" width="5.33203125" style="1" customWidth="1"/>
    <col min="7949" max="7950" width="0" style="1" hidden="1" customWidth="1"/>
    <col min="7951" max="8190" width="9.109375" style="1"/>
    <col min="8191" max="8191" width="5.5546875" style="1" customWidth="1"/>
    <col min="8192" max="8192" width="4.44140625" style="1" customWidth="1"/>
    <col min="8193" max="8193" width="4.6640625" style="1" customWidth="1"/>
    <col min="8194" max="8194" width="12.6640625" style="1" customWidth="1"/>
    <col min="8195" max="8195" width="55.5546875" style="1" customWidth="1"/>
    <col min="8196" max="8196" width="4.6640625" style="1" customWidth="1"/>
    <col min="8197" max="8197" width="9.88671875" style="1" customWidth="1"/>
    <col min="8198" max="8198" width="9.6640625" style="1" customWidth="1"/>
    <col min="8199" max="8199" width="13.5546875" style="1" customWidth="1"/>
    <col min="8200" max="8203" width="0" style="1" hidden="1" customWidth="1"/>
    <col min="8204" max="8204" width="5.33203125" style="1" customWidth="1"/>
    <col min="8205" max="8206" width="0" style="1" hidden="1" customWidth="1"/>
    <col min="8207" max="8446" width="9.109375" style="1"/>
    <col min="8447" max="8447" width="5.5546875" style="1" customWidth="1"/>
    <col min="8448" max="8448" width="4.44140625" style="1" customWidth="1"/>
    <col min="8449" max="8449" width="4.6640625" style="1" customWidth="1"/>
    <col min="8450" max="8450" width="12.6640625" style="1" customWidth="1"/>
    <col min="8451" max="8451" width="55.5546875" style="1" customWidth="1"/>
    <col min="8452" max="8452" width="4.6640625" style="1" customWidth="1"/>
    <col min="8453" max="8453" width="9.88671875" style="1" customWidth="1"/>
    <col min="8454" max="8454" width="9.6640625" style="1" customWidth="1"/>
    <col min="8455" max="8455" width="13.5546875" style="1" customWidth="1"/>
    <col min="8456" max="8459" width="0" style="1" hidden="1" customWidth="1"/>
    <col min="8460" max="8460" width="5.33203125" style="1" customWidth="1"/>
    <col min="8461" max="8462" width="0" style="1" hidden="1" customWidth="1"/>
    <col min="8463" max="8702" width="9.109375" style="1"/>
    <col min="8703" max="8703" width="5.5546875" style="1" customWidth="1"/>
    <col min="8704" max="8704" width="4.44140625" style="1" customWidth="1"/>
    <col min="8705" max="8705" width="4.6640625" style="1" customWidth="1"/>
    <col min="8706" max="8706" width="12.6640625" style="1" customWidth="1"/>
    <col min="8707" max="8707" width="55.5546875" style="1" customWidth="1"/>
    <col min="8708" max="8708" width="4.6640625" style="1" customWidth="1"/>
    <col min="8709" max="8709" width="9.88671875" style="1" customWidth="1"/>
    <col min="8710" max="8710" width="9.6640625" style="1" customWidth="1"/>
    <col min="8711" max="8711" width="13.5546875" style="1" customWidth="1"/>
    <col min="8712" max="8715" width="0" style="1" hidden="1" customWidth="1"/>
    <col min="8716" max="8716" width="5.33203125" style="1" customWidth="1"/>
    <col min="8717" max="8718" width="0" style="1" hidden="1" customWidth="1"/>
    <col min="8719" max="8958" width="9.109375" style="1"/>
    <col min="8959" max="8959" width="5.5546875" style="1" customWidth="1"/>
    <col min="8960" max="8960" width="4.44140625" style="1" customWidth="1"/>
    <col min="8961" max="8961" width="4.6640625" style="1" customWidth="1"/>
    <col min="8962" max="8962" width="12.6640625" style="1" customWidth="1"/>
    <col min="8963" max="8963" width="55.5546875" style="1" customWidth="1"/>
    <col min="8964" max="8964" width="4.6640625" style="1" customWidth="1"/>
    <col min="8965" max="8965" width="9.88671875" style="1" customWidth="1"/>
    <col min="8966" max="8966" width="9.6640625" style="1" customWidth="1"/>
    <col min="8967" max="8967" width="13.5546875" style="1" customWidth="1"/>
    <col min="8968" max="8971" width="0" style="1" hidden="1" customWidth="1"/>
    <col min="8972" max="8972" width="5.33203125" style="1" customWidth="1"/>
    <col min="8973" max="8974" width="0" style="1" hidden="1" customWidth="1"/>
    <col min="8975" max="9214" width="9.109375" style="1"/>
    <col min="9215" max="9215" width="5.5546875" style="1" customWidth="1"/>
    <col min="9216" max="9216" width="4.44140625" style="1" customWidth="1"/>
    <col min="9217" max="9217" width="4.6640625" style="1" customWidth="1"/>
    <col min="9218" max="9218" width="12.6640625" style="1" customWidth="1"/>
    <col min="9219" max="9219" width="55.5546875" style="1" customWidth="1"/>
    <col min="9220" max="9220" width="4.6640625" style="1" customWidth="1"/>
    <col min="9221" max="9221" width="9.88671875" style="1" customWidth="1"/>
    <col min="9222" max="9222" width="9.6640625" style="1" customWidth="1"/>
    <col min="9223" max="9223" width="13.5546875" style="1" customWidth="1"/>
    <col min="9224" max="9227" width="0" style="1" hidden="1" customWidth="1"/>
    <col min="9228" max="9228" width="5.33203125" style="1" customWidth="1"/>
    <col min="9229" max="9230" width="0" style="1" hidden="1" customWidth="1"/>
    <col min="9231" max="9470" width="9.109375" style="1"/>
    <col min="9471" max="9471" width="5.5546875" style="1" customWidth="1"/>
    <col min="9472" max="9472" width="4.44140625" style="1" customWidth="1"/>
    <col min="9473" max="9473" width="4.6640625" style="1" customWidth="1"/>
    <col min="9474" max="9474" width="12.6640625" style="1" customWidth="1"/>
    <col min="9475" max="9475" width="55.5546875" style="1" customWidth="1"/>
    <col min="9476" max="9476" width="4.6640625" style="1" customWidth="1"/>
    <col min="9477" max="9477" width="9.88671875" style="1" customWidth="1"/>
    <col min="9478" max="9478" width="9.6640625" style="1" customWidth="1"/>
    <col min="9479" max="9479" width="13.5546875" style="1" customWidth="1"/>
    <col min="9480" max="9483" width="0" style="1" hidden="1" customWidth="1"/>
    <col min="9484" max="9484" width="5.33203125" style="1" customWidth="1"/>
    <col min="9485" max="9486" width="0" style="1" hidden="1" customWidth="1"/>
    <col min="9487" max="9726" width="9.109375" style="1"/>
    <col min="9727" max="9727" width="5.5546875" style="1" customWidth="1"/>
    <col min="9728" max="9728" width="4.44140625" style="1" customWidth="1"/>
    <col min="9729" max="9729" width="4.6640625" style="1" customWidth="1"/>
    <col min="9730" max="9730" width="12.6640625" style="1" customWidth="1"/>
    <col min="9731" max="9731" width="55.5546875" style="1" customWidth="1"/>
    <col min="9732" max="9732" width="4.6640625" style="1" customWidth="1"/>
    <col min="9733" max="9733" width="9.88671875" style="1" customWidth="1"/>
    <col min="9734" max="9734" width="9.6640625" style="1" customWidth="1"/>
    <col min="9735" max="9735" width="13.5546875" style="1" customWidth="1"/>
    <col min="9736" max="9739" width="0" style="1" hidden="1" customWidth="1"/>
    <col min="9740" max="9740" width="5.33203125" style="1" customWidth="1"/>
    <col min="9741" max="9742" width="0" style="1" hidden="1" customWidth="1"/>
    <col min="9743" max="9982" width="9.109375" style="1"/>
    <col min="9983" max="9983" width="5.5546875" style="1" customWidth="1"/>
    <col min="9984" max="9984" width="4.44140625" style="1" customWidth="1"/>
    <col min="9985" max="9985" width="4.6640625" style="1" customWidth="1"/>
    <col min="9986" max="9986" width="12.6640625" style="1" customWidth="1"/>
    <col min="9987" max="9987" width="55.5546875" style="1" customWidth="1"/>
    <col min="9988" max="9988" width="4.6640625" style="1" customWidth="1"/>
    <col min="9989" max="9989" width="9.88671875" style="1" customWidth="1"/>
    <col min="9990" max="9990" width="9.6640625" style="1" customWidth="1"/>
    <col min="9991" max="9991" width="13.5546875" style="1" customWidth="1"/>
    <col min="9992" max="9995" width="0" style="1" hidden="1" customWidth="1"/>
    <col min="9996" max="9996" width="5.33203125" style="1" customWidth="1"/>
    <col min="9997" max="9998" width="0" style="1" hidden="1" customWidth="1"/>
    <col min="9999" max="10238" width="9.109375" style="1"/>
    <col min="10239" max="10239" width="5.5546875" style="1" customWidth="1"/>
    <col min="10240" max="10240" width="4.44140625" style="1" customWidth="1"/>
    <col min="10241" max="10241" width="4.6640625" style="1" customWidth="1"/>
    <col min="10242" max="10242" width="12.6640625" style="1" customWidth="1"/>
    <col min="10243" max="10243" width="55.5546875" style="1" customWidth="1"/>
    <col min="10244" max="10244" width="4.6640625" style="1" customWidth="1"/>
    <col min="10245" max="10245" width="9.88671875" style="1" customWidth="1"/>
    <col min="10246" max="10246" width="9.6640625" style="1" customWidth="1"/>
    <col min="10247" max="10247" width="13.5546875" style="1" customWidth="1"/>
    <col min="10248" max="10251" width="0" style="1" hidden="1" customWidth="1"/>
    <col min="10252" max="10252" width="5.33203125" style="1" customWidth="1"/>
    <col min="10253" max="10254" width="0" style="1" hidden="1" customWidth="1"/>
    <col min="10255" max="10494" width="9.109375" style="1"/>
    <col min="10495" max="10495" width="5.5546875" style="1" customWidth="1"/>
    <col min="10496" max="10496" width="4.44140625" style="1" customWidth="1"/>
    <col min="10497" max="10497" width="4.6640625" style="1" customWidth="1"/>
    <col min="10498" max="10498" width="12.6640625" style="1" customWidth="1"/>
    <col min="10499" max="10499" width="55.5546875" style="1" customWidth="1"/>
    <col min="10500" max="10500" width="4.6640625" style="1" customWidth="1"/>
    <col min="10501" max="10501" width="9.88671875" style="1" customWidth="1"/>
    <col min="10502" max="10502" width="9.6640625" style="1" customWidth="1"/>
    <col min="10503" max="10503" width="13.5546875" style="1" customWidth="1"/>
    <col min="10504" max="10507" width="0" style="1" hidden="1" customWidth="1"/>
    <col min="10508" max="10508" width="5.33203125" style="1" customWidth="1"/>
    <col min="10509" max="10510" width="0" style="1" hidden="1" customWidth="1"/>
    <col min="10511" max="10750" width="9.109375" style="1"/>
    <col min="10751" max="10751" width="5.5546875" style="1" customWidth="1"/>
    <col min="10752" max="10752" width="4.44140625" style="1" customWidth="1"/>
    <col min="10753" max="10753" width="4.6640625" style="1" customWidth="1"/>
    <col min="10754" max="10754" width="12.6640625" style="1" customWidth="1"/>
    <col min="10755" max="10755" width="55.5546875" style="1" customWidth="1"/>
    <col min="10756" max="10756" width="4.6640625" style="1" customWidth="1"/>
    <col min="10757" max="10757" width="9.88671875" style="1" customWidth="1"/>
    <col min="10758" max="10758" width="9.6640625" style="1" customWidth="1"/>
    <col min="10759" max="10759" width="13.5546875" style="1" customWidth="1"/>
    <col min="10760" max="10763" width="0" style="1" hidden="1" customWidth="1"/>
    <col min="10764" max="10764" width="5.33203125" style="1" customWidth="1"/>
    <col min="10765" max="10766" width="0" style="1" hidden="1" customWidth="1"/>
    <col min="10767" max="11006" width="9.109375" style="1"/>
    <col min="11007" max="11007" width="5.5546875" style="1" customWidth="1"/>
    <col min="11008" max="11008" width="4.44140625" style="1" customWidth="1"/>
    <col min="11009" max="11009" width="4.6640625" style="1" customWidth="1"/>
    <col min="11010" max="11010" width="12.6640625" style="1" customWidth="1"/>
    <col min="11011" max="11011" width="55.5546875" style="1" customWidth="1"/>
    <col min="11012" max="11012" width="4.6640625" style="1" customWidth="1"/>
    <col min="11013" max="11013" width="9.88671875" style="1" customWidth="1"/>
    <col min="11014" max="11014" width="9.6640625" style="1" customWidth="1"/>
    <col min="11015" max="11015" width="13.5546875" style="1" customWidth="1"/>
    <col min="11016" max="11019" width="0" style="1" hidden="1" customWidth="1"/>
    <col min="11020" max="11020" width="5.33203125" style="1" customWidth="1"/>
    <col min="11021" max="11022" width="0" style="1" hidden="1" customWidth="1"/>
    <col min="11023" max="11262" width="9.109375" style="1"/>
    <col min="11263" max="11263" width="5.5546875" style="1" customWidth="1"/>
    <col min="11264" max="11264" width="4.44140625" style="1" customWidth="1"/>
    <col min="11265" max="11265" width="4.6640625" style="1" customWidth="1"/>
    <col min="11266" max="11266" width="12.6640625" style="1" customWidth="1"/>
    <col min="11267" max="11267" width="55.5546875" style="1" customWidth="1"/>
    <col min="11268" max="11268" width="4.6640625" style="1" customWidth="1"/>
    <col min="11269" max="11269" width="9.88671875" style="1" customWidth="1"/>
    <col min="11270" max="11270" width="9.6640625" style="1" customWidth="1"/>
    <col min="11271" max="11271" width="13.5546875" style="1" customWidth="1"/>
    <col min="11272" max="11275" width="0" style="1" hidden="1" customWidth="1"/>
    <col min="11276" max="11276" width="5.33203125" style="1" customWidth="1"/>
    <col min="11277" max="11278" width="0" style="1" hidden="1" customWidth="1"/>
    <col min="11279" max="11518" width="9.109375" style="1"/>
    <col min="11519" max="11519" width="5.5546875" style="1" customWidth="1"/>
    <col min="11520" max="11520" width="4.44140625" style="1" customWidth="1"/>
    <col min="11521" max="11521" width="4.6640625" style="1" customWidth="1"/>
    <col min="11522" max="11522" width="12.6640625" style="1" customWidth="1"/>
    <col min="11523" max="11523" width="55.5546875" style="1" customWidth="1"/>
    <col min="11524" max="11524" width="4.6640625" style="1" customWidth="1"/>
    <col min="11525" max="11525" width="9.88671875" style="1" customWidth="1"/>
    <col min="11526" max="11526" width="9.6640625" style="1" customWidth="1"/>
    <col min="11527" max="11527" width="13.5546875" style="1" customWidth="1"/>
    <col min="11528" max="11531" width="0" style="1" hidden="1" customWidth="1"/>
    <col min="11532" max="11532" width="5.33203125" style="1" customWidth="1"/>
    <col min="11533" max="11534" width="0" style="1" hidden="1" customWidth="1"/>
    <col min="11535" max="11774" width="9.109375" style="1"/>
    <col min="11775" max="11775" width="5.5546875" style="1" customWidth="1"/>
    <col min="11776" max="11776" width="4.44140625" style="1" customWidth="1"/>
    <col min="11777" max="11777" width="4.6640625" style="1" customWidth="1"/>
    <col min="11778" max="11778" width="12.6640625" style="1" customWidth="1"/>
    <col min="11779" max="11779" width="55.5546875" style="1" customWidth="1"/>
    <col min="11780" max="11780" width="4.6640625" style="1" customWidth="1"/>
    <col min="11781" max="11781" width="9.88671875" style="1" customWidth="1"/>
    <col min="11782" max="11782" width="9.6640625" style="1" customWidth="1"/>
    <col min="11783" max="11783" width="13.5546875" style="1" customWidth="1"/>
    <col min="11784" max="11787" width="0" style="1" hidden="1" customWidth="1"/>
    <col min="11788" max="11788" width="5.33203125" style="1" customWidth="1"/>
    <col min="11789" max="11790" width="0" style="1" hidden="1" customWidth="1"/>
    <col min="11791" max="12030" width="9.109375" style="1"/>
    <col min="12031" max="12031" width="5.5546875" style="1" customWidth="1"/>
    <col min="12032" max="12032" width="4.44140625" style="1" customWidth="1"/>
    <col min="12033" max="12033" width="4.6640625" style="1" customWidth="1"/>
    <col min="12034" max="12034" width="12.6640625" style="1" customWidth="1"/>
    <col min="12035" max="12035" width="55.5546875" style="1" customWidth="1"/>
    <col min="12036" max="12036" width="4.6640625" style="1" customWidth="1"/>
    <col min="12037" max="12037" width="9.88671875" style="1" customWidth="1"/>
    <col min="12038" max="12038" width="9.6640625" style="1" customWidth="1"/>
    <col min="12039" max="12039" width="13.5546875" style="1" customWidth="1"/>
    <col min="12040" max="12043" width="0" style="1" hidden="1" customWidth="1"/>
    <col min="12044" max="12044" width="5.33203125" style="1" customWidth="1"/>
    <col min="12045" max="12046" width="0" style="1" hidden="1" customWidth="1"/>
    <col min="12047" max="12286" width="9.109375" style="1"/>
    <col min="12287" max="12287" width="5.5546875" style="1" customWidth="1"/>
    <col min="12288" max="12288" width="4.44140625" style="1" customWidth="1"/>
    <col min="12289" max="12289" width="4.6640625" style="1" customWidth="1"/>
    <col min="12290" max="12290" width="12.6640625" style="1" customWidth="1"/>
    <col min="12291" max="12291" width="55.5546875" style="1" customWidth="1"/>
    <col min="12292" max="12292" width="4.6640625" style="1" customWidth="1"/>
    <col min="12293" max="12293" width="9.88671875" style="1" customWidth="1"/>
    <col min="12294" max="12294" width="9.6640625" style="1" customWidth="1"/>
    <col min="12295" max="12295" width="13.5546875" style="1" customWidth="1"/>
    <col min="12296" max="12299" width="0" style="1" hidden="1" customWidth="1"/>
    <col min="12300" max="12300" width="5.33203125" style="1" customWidth="1"/>
    <col min="12301" max="12302" width="0" style="1" hidden="1" customWidth="1"/>
    <col min="12303" max="12542" width="9.109375" style="1"/>
    <col min="12543" max="12543" width="5.5546875" style="1" customWidth="1"/>
    <col min="12544" max="12544" width="4.44140625" style="1" customWidth="1"/>
    <col min="12545" max="12545" width="4.6640625" style="1" customWidth="1"/>
    <col min="12546" max="12546" width="12.6640625" style="1" customWidth="1"/>
    <col min="12547" max="12547" width="55.5546875" style="1" customWidth="1"/>
    <col min="12548" max="12548" width="4.6640625" style="1" customWidth="1"/>
    <col min="12549" max="12549" width="9.88671875" style="1" customWidth="1"/>
    <col min="12550" max="12550" width="9.6640625" style="1" customWidth="1"/>
    <col min="12551" max="12551" width="13.5546875" style="1" customWidth="1"/>
    <col min="12552" max="12555" width="0" style="1" hidden="1" customWidth="1"/>
    <col min="12556" max="12556" width="5.33203125" style="1" customWidth="1"/>
    <col min="12557" max="12558" width="0" style="1" hidden="1" customWidth="1"/>
    <col min="12559" max="12798" width="9.109375" style="1"/>
    <col min="12799" max="12799" width="5.5546875" style="1" customWidth="1"/>
    <col min="12800" max="12800" width="4.44140625" style="1" customWidth="1"/>
    <col min="12801" max="12801" width="4.6640625" style="1" customWidth="1"/>
    <col min="12802" max="12802" width="12.6640625" style="1" customWidth="1"/>
    <col min="12803" max="12803" width="55.5546875" style="1" customWidth="1"/>
    <col min="12804" max="12804" width="4.6640625" style="1" customWidth="1"/>
    <col min="12805" max="12805" width="9.88671875" style="1" customWidth="1"/>
    <col min="12806" max="12806" width="9.6640625" style="1" customWidth="1"/>
    <col min="12807" max="12807" width="13.5546875" style="1" customWidth="1"/>
    <col min="12808" max="12811" width="0" style="1" hidden="1" customWidth="1"/>
    <col min="12812" max="12812" width="5.33203125" style="1" customWidth="1"/>
    <col min="12813" max="12814" width="0" style="1" hidden="1" customWidth="1"/>
    <col min="12815" max="13054" width="9.109375" style="1"/>
    <col min="13055" max="13055" width="5.5546875" style="1" customWidth="1"/>
    <col min="13056" max="13056" width="4.44140625" style="1" customWidth="1"/>
    <col min="13057" max="13057" width="4.6640625" style="1" customWidth="1"/>
    <col min="13058" max="13058" width="12.6640625" style="1" customWidth="1"/>
    <col min="13059" max="13059" width="55.5546875" style="1" customWidth="1"/>
    <col min="13060" max="13060" width="4.6640625" style="1" customWidth="1"/>
    <col min="13061" max="13061" width="9.88671875" style="1" customWidth="1"/>
    <col min="13062" max="13062" width="9.6640625" style="1" customWidth="1"/>
    <col min="13063" max="13063" width="13.5546875" style="1" customWidth="1"/>
    <col min="13064" max="13067" width="0" style="1" hidden="1" customWidth="1"/>
    <col min="13068" max="13068" width="5.33203125" style="1" customWidth="1"/>
    <col min="13069" max="13070" width="0" style="1" hidden="1" customWidth="1"/>
    <col min="13071" max="13310" width="9.109375" style="1"/>
    <col min="13311" max="13311" width="5.5546875" style="1" customWidth="1"/>
    <col min="13312" max="13312" width="4.44140625" style="1" customWidth="1"/>
    <col min="13313" max="13313" width="4.6640625" style="1" customWidth="1"/>
    <col min="13314" max="13314" width="12.6640625" style="1" customWidth="1"/>
    <col min="13315" max="13315" width="55.5546875" style="1" customWidth="1"/>
    <col min="13316" max="13316" width="4.6640625" style="1" customWidth="1"/>
    <col min="13317" max="13317" width="9.88671875" style="1" customWidth="1"/>
    <col min="13318" max="13318" width="9.6640625" style="1" customWidth="1"/>
    <col min="13319" max="13319" width="13.5546875" style="1" customWidth="1"/>
    <col min="13320" max="13323" width="0" style="1" hidden="1" customWidth="1"/>
    <col min="13324" max="13324" width="5.33203125" style="1" customWidth="1"/>
    <col min="13325" max="13326" width="0" style="1" hidden="1" customWidth="1"/>
    <col min="13327" max="13566" width="9.109375" style="1"/>
    <col min="13567" max="13567" width="5.5546875" style="1" customWidth="1"/>
    <col min="13568" max="13568" width="4.44140625" style="1" customWidth="1"/>
    <col min="13569" max="13569" width="4.6640625" style="1" customWidth="1"/>
    <col min="13570" max="13570" width="12.6640625" style="1" customWidth="1"/>
    <col min="13571" max="13571" width="55.5546875" style="1" customWidth="1"/>
    <col min="13572" max="13572" width="4.6640625" style="1" customWidth="1"/>
    <col min="13573" max="13573" width="9.88671875" style="1" customWidth="1"/>
    <col min="13574" max="13574" width="9.6640625" style="1" customWidth="1"/>
    <col min="13575" max="13575" width="13.5546875" style="1" customWidth="1"/>
    <col min="13576" max="13579" width="0" style="1" hidden="1" customWidth="1"/>
    <col min="13580" max="13580" width="5.33203125" style="1" customWidth="1"/>
    <col min="13581" max="13582" width="0" style="1" hidden="1" customWidth="1"/>
    <col min="13583" max="13822" width="9.109375" style="1"/>
    <col min="13823" max="13823" width="5.5546875" style="1" customWidth="1"/>
    <col min="13824" max="13824" width="4.44140625" style="1" customWidth="1"/>
    <col min="13825" max="13825" width="4.6640625" style="1" customWidth="1"/>
    <col min="13826" max="13826" width="12.6640625" style="1" customWidth="1"/>
    <col min="13827" max="13827" width="55.5546875" style="1" customWidth="1"/>
    <col min="13828" max="13828" width="4.6640625" style="1" customWidth="1"/>
    <col min="13829" max="13829" width="9.88671875" style="1" customWidth="1"/>
    <col min="13830" max="13830" width="9.6640625" style="1" customWidth="1"/>
    <col min="13831" max="13831" width="13.5546875" style="1" customWidth="1"/>
    <col min="13832" max="13835" width="0" style="1" hidden="1" customWidth="1"/>
    <col min="13836" max="13836" width="5.33203125" style="1" customWidth="1"/>
    <col min="13837" max="13838" width="0" style="1" hidden="1" customWidth="1"/>
    <col min="13839" max="14078" width="9.109375" style="1"/>
    <col min="14079" max="14079" width="5.5546875" style="1" customWidth="1"/>
    <col min="14080" max="14080" width="4.44140625" style="1" customWidth="1"/>
    <col min="14081" max="14081" width="4.6640625" style="1" customWidth="1"/>
    <col min="14082" max="14082" width="12.6640625" style="1" customWidth="1"/>
    <col min="14083" max="14083" width="55.5546875" style="1" customWidth="1"/>
    <col min="14084" max="14084" width="4.6640625" style="1" customWidth="1"/>
    <col min="14085" max="14085" width="9.88671875" style="1" customWidth="1"/>
    <col min="14086" max="14086" width="9.6640625" style="1" customWidth="1"/>
    <col min="14087" max="14087" width="13.5546875" style="1" customWidth="1"/>
    <col min="14088" max="14091" width="0" style="1" hidden="1" customWidth="1"/>
    <col min="14092" max="14092" width="5.33203125" style="1" customWidth="1"/>
    <col min="14093" max="14094" width="0" style="1" hidden="1" customWidth="1"/>
    <col min="14095" max="14334" width="9.109375" style="1"/>
    <col min="14335" max="14335" width="5.5546875" style="1" customWidth="1"/>
    <col min="14336" max="14336" width="4.44140625" style="1" customWidth="1"/>
    <col min="14337" max="14337" width="4.6640625" style="1" customWidth="1"/>
    <col min="14338" max="14338" width="12.6640625" style="1" customWidth="1"/>
    <col min="14339" max="14339" width="55.5546875" style="1" customWidth="1"/>
    <col min="14340" max="14340" width="4.6640625" style="1" customWidth="1"/>
    <col min="14341" max="14341" width="9.88671875" style="1" customWidth="1"/>
    <col min="14342" max="14342" width="9.6640625" style="1" customWidth="1"/>
    <col min="14343" max="14343" width="13.5546875" style="1" customWidth="1"/>
    <col min="14344" max="14347" width="0" style="1" hidden="1" customWidth="1"/>
    <col min="14348" max="14348" width="5.33203125" style="1" customWidth="1"/>
    <col min="14349" max="14350" width="0" style="1" hidden="1" customWidth="1"/>
    <col min="14351" max="14590" width="9.109375" style="1"/>
    <col min="14591" max="14591" width="5.5546875" style="1" customWidth="1"/>
    <col min="14592" max="14592" width="4.44140625" style="1" customWidth="1"/>
    <col min="14593" max="14593" width="4.6640625" style="1" customWidth="1"/>
    <col min="14594" max="14594" width="12.6640625" style="1" customWidth="1"/>
    <col min="14595" max="14595" width="55.5546875" style="1" customWidth="1"/>
    <col min="14596" max="14596" width="4.6640625" style="1" customWidth="1"/>
    <col min="14597" max="14597" width="9.88671875" style="1" customWidth="1"/>
    <col min="14598" max="14598" width="9.6640625" style="1" customWidth="1"/>
    <col min="14599" max="14599" width="13.5546875" style="1" customWidth="1"/>
    <col min="14600" max="14603" width="0" style="1" hidden="1" customWidth="1"/>
    <col min="14604" max="14604" width="5.33203125" style="1" customWidth="1"/>
    <col min="14605" max="14606" width="0" style="1" hidden="1" customWidth="1"/>
    <col min="14607" max="14846" width="9.109375" style="1"/>
    <col min="14847" max="14847" width="5.5546875" style="1" customWidth="1"/>
    <col min="14848" max="14848" width="4.44140625" style="1" customWidth="1"/>
    <col min="14849" max="14849" width="4.6640625" style="1" customWidth="1"/>
    <col min="14850" max="14850" width="12.6640625" style="1" customWidth="1"/>
    <col min="14851" max="14851" width="55.5546875" style="1" customWidth="1"/>
    <col min="14852" max="14852" width="4.6640625" style="1" customWidth="1"/>
    <col min="14853" max="14853" width="9.88671875" style="1" customWidth="1"/>
    <col min="14854" max="14854" width="9.6640625" style="1" customWidth="1"/>
    <col min="14855" max="14855" width="13.5546875" style="1" customWidth="1"/>
    <col min="14856" max="14859" width="0" style="1" hidden="1" customWidth="1"/>
    <col min="14860" max="14860" width="5.33203125" style="1" customWidth="1"/>
    <col min="14861" max="14862" width="0" style="1" hidden="1" customWidth="1"/>
    <col min="14863" max="15102" width="9.109375" style="1"/>
    <col min="15103" max="15103" width="5.5546875" style="1" customWidth="1"/>
    <col min="15104" max="15104" width="4.44140625" style="1" customWidth="1"/>
    <col min="15105" max="15105" width="4.6640625" style="1" customWidth="1"/>
    <col min="15106" max="15106" width="12.6640625" style="1" customWidth="1"/>
    <col min="15107" max="15107" width="55.5546875" style="1" customWidth="1"/>
    <col min="15108" max="15108" width="4.6640625" style="1" customWidth="1"/>
    <col min="15109" max="15109" width="9.88671875" style="1" customWidth="1"/>
    <col min="15110" max="15110" width="9.6640625" style="1" customWidth="1"/>
    <col min="15111" max="15111" width="13.5546875" style="1" customWidth="1"/>
    <col min="15112" max="15115" width="0" style="1" hidden="1" customWidth="1"/>
    <col min="15116" max="15116" width="5.33203125" style="1" customWidth="1"/>
    <col min="15117" max="15118" width="0" style="1" hidden="1" customWidth="1"/>
    <col min="15119" max="15358" width="9.109375" style="1"/>
    <col min="15359" max="15359" width="5.5546875" style="1" customWidth="1"/>
    <col min="15360" max="15360" width="4.44140625" style="1" customWidth="1"/>
    <col min="15361" max="15361" width="4.6640625" style="1" customWidth="1"/>
    <col min="15362" max="15362" width="12.6640625" style="1" customWidth="1"/>
    <col min="15363" max="15363" width="55.5546875" style="1" customWidth="1"/>
    <col min="15364" max="15364" width="4.6640625" style="1" customWidth="1"/>
    <col min="15365" max="15365" width="9.88671875" style="1" customWidth="1"/>
    <col min="15366" max="15366" width="9.6640625" style="1" customWidth="1"/>
    <col min="15367" max="15367" width="13.5546875" style="1" customWidth="1"/>
    <col min="15368" max="15371" width="0" style="1" hidden="1" customWidth="1"/>
    <col min="15372" max="15372" width="5.33203125" style="1" customWidth="1"/>
    <col min="15373" max="15374" width="0" style="1" hidden="1" customWidth="1"/>
    <col min="15375" max="15614" width="9.109375" style="1"/>
    <col min="15615" max="15615" width="5.5546875" style="1" customWidth="1"/>
    <col min="15616" max="15616" width="4.44140625" style="1" customWidth="1"/>
    <col min="15617" max="15617" width="4.6640625" style="1" customWidth="1"/>
    <col min="15618" max="15618" width="12.6640625" style="1" customWidth="1"/>
    <col min="15619" max="15619" width="55.5546875" style="1" customWidth="1"/>
    <col min="15620" max="15620" width="4.6640625" style="1" customWidth="1"/>
    <col min="15621" max="15621" width="9.88671875" style="1" customWidth="1"/>
    <col min="15622" max="15622" width="9.6640625" style="1" customWidth="1"/>
    <col min="15623" max="15623" width="13.5546875" style="1" customWidth="1"/>
    <col min="15624" max="15627" width="0" style="1" hidden="1" customWidth="1"/>
    <col min="15628" max="15628" width="5.33203125" style="1" customWidth="1"/>
    <col min="15629" max="15630" width="0" style="1" hidden="1" customWidth="1"/>
    <col min="15631" max="15870" width="9.109375" style="1"/>
    <col min="15871" max="15871" width="5.5546875" style="1" customWidth="1"/>
    <col min="15872" max="15872" width="4.44140625" style="1" customWidth="1"/>
    <col min="15873" max="15873" width="4.6640625" style="1" customWidth="1"/>
    <col min="15874" max="15874" width="12.6640625" style="1" customWidth="1"/>
    <col min="15875" max="15875" width="55.5546875" style="1" customWidth="1"/>
    <col min="15876" max="15876" width="4.6640625" style="1" customWidth="1"/>
    <col min="15877" max="15877" width="9.88671875" style="1" customWidth="1"/>
    <col min="15878" max="15878" width="9.6640625" style="1" customWidth="1"/>
    <col min="15879" max="15879" width="13.5546875" style="1" customWidth="1"/>
    <col min="15880" max="15883" width="0" style="1" hidden="1" customWidth="1"/>
    <col min="15884" max="15884" width="5.33203125" style="1" customWidth="1"/>
    <col min="15885" max="15886" width="0" style="1" hidden="1" customWidth="1"/>
    <col min="15887" max="16126" width="9.109375" style="1"/>
    <col min="16127" max="16127" width="5.5546875" style="1" customWidth="1"/>
    <col min="16128" max="16128" width="4.44140625" style="1" customWidth="1"/>
    <col min="16129" max="16129" width="4.6640625" style="1" customWidth="1"/>
    <col min="16130" max="16130" width="12.6640625" style="1" customWidth="1"/>
    <col min="16131" max="16131" width="55.5546875" style="1" customWidth="1"/>
    <col min="16132" max="16132" width="4.6640625" style="1" customWidth="1"/>
    <col min="16133" max="16133" width="9.88671875" style="1" customWidth="1"/>
    <col min="16134" max="16134" width="9.6640625" style="1" customWidth="1"/>
    <col min="16135" max="16135" width="13.5546875" style="1" customWidth="1"/>
    <col min="16136" max="16139" width="0" style="1" hidden="1" customWidth="1"/>
    <col min="16140" max="16140" width="5.33203125" style="1" customWidth="1"/>
    <col min="16141" max="16142" width="0" style="1" hidden="1" customWidth="1"/>
    <col min="16143" max="16384" width="9.109375" style="1"/>
  </cols>
  <sheetData>
    <row r="1" spans="1:14" s="116" customFormat="1" ht="18.600000000000001" customHeight="1">
      <c r="A1" s="736" t="s">
        <v>590</v>
      </c>
      <c r="B1" s="736"/>
      <c r="C1" s="736"/>
      <c r="D1" s="736"/>
      <c r="E1" s="736"/>
      <c r="F1" s="736"/>
      <c r="G1" s="736"/>
      <c r="H1" s="736"/>
    </row>
    <row r="2" spans="1:14" s="116" customFormat="1" ht="18.600000000000001" customHeight="1">
      <c r="A2" s="737" t="s">
        <v>1869</v>
      </c>
      <c r="B2" s="737"/>
      <c r="C2" s="737"/>
      <c r="D2" s="737"/>
      <c r="E2" s="737"/>
      <c r="F2" s="737"/>
      <c r="G2" s="737"/>
      <c r="H2" s="737"/>
    </row>
    <row r="3" spans="1:14" s="120" customFormat="1" ht="32.4" customHeight="1">
      <c r="A3" s="95" t="s">
        <v>16</v>
      </c>
      <c r="B3" s="96" t="s">
        <v>17</v>
      </c>
      <c r="C3" s="96" t="s">
        <v>18</v>
      </c>
      <c r="D3" s="96" t="s">
        <v>6</v>
      </c>
      <c r="E3" s="96" t="s">
        <v>1</v>
      </c>
      <c r="F3" s="133" t="s">
        <v>19</v>
      </c>
      <c r="G3" s="96" t="s">
        <v>20</v>
      </c>
      <c r="H3" s="134" t="s">
        <v>7</v>
      </c>
      <c r="I3" s="117" t="s">
        <v>21</v>
      </c>
      <c r="J3" s="117" t="s">
        <v>8</v>
      </c>
      <c r="K3" s="117" t="s">
        <v>22</v>
      </c>
      <c r="L3" s="117" t="s">
        <v>23</v>
      </c>
      <c r="M3" s="118" t="s">
        <v>24</v>
      </c>
      <c r="N3" s="119" t="s">
        <v>25</v>
      </c>
    </row>
    <row r="4" spans="1:14" ht="3.6" customHeight="1">
      <c r="A4" s="2"/>
      <c r="B4" s="2"/>
      <c r="C4" s="2"/>
      <c r="D4" s="2"/>
      <c r="E4" s="2"/>
      <c r="F4" s="129"/>
      <c r="G4" s="2"/>
      <c r="H4" s="131"/>
      <c r="I4" s="2"/>
      <c r="J4" s="2"/>
      <c r="K4" s="2"/>
      <c r="L4" s="2"/>
      <c r="M4" s="3"/>
      <c r="N4" s="4"/>
    </row>
    <row r="5" spans="1:14" s="6" customFormat="1">
      <c r="A5" s="189"/>
      <c r="B5" s="189"/>
      <c r="C5" s="189" t="s">
        <v>10</v>
      </c>
      <c r="D5" s="189" t="s">
        <v>11</v>
      </c>
      <c r="E5" s="189"/>
      <c r="F5" s="189"/>
      <c r="G5" s="189"/>
      <c r="H5" s="190">
        <f>H7+H16+H24</f>
        <v>0</v>
      </c>
      <c r="I5" s="135"/>
      <c r="J5" s="136" t="e">
        <f>J11+#REF!</f>
        <v>#REF!</v>
      </c>
      <c r="K5" s="135"/>
      <c r="L5" s="136" t="e">
        <f>L11+#REF!</f>
        <v>#REF!</v>
      </c>
      <c r="N5" s="6" t="s">
        <v>26</v>
      </c>
    </row>
    <row r="6" spans="1:14" s="6" customFormat="1">
      <c r="A6" s="496"/>
      <c r="B6" s="496"/>
      <c r="C6" s="496"/>
      <c r="D6" s="496"/>
      <c r="E6" s="496"/>
      <c r="F6" s="496"/>
      <c r="G6" s="496"/>
      <c r="H6" s="497"/>
      <c r="I6" s="204"/>
      <c r="J6" s="205"/>
      <c r="K6" s="204"/>
      <c r="L6" s="205"/>
    </row>
    <row r="7" spans="1:14" s="6" customFormat="1">
      <c r="A7" s="181"/>
      <c r="B7" s="181"/>
      <c r="C7" s="191" t="s">
        <v>27</v>
      </c>
      <c r="D7" s="191" t="s">
        <v>159</v>
      </c>
      <c r="E7" s="181"/>
      <c r="F7" s="181"/>
      <c r="G7" s="181"/>
      <c r="H7" s="192">
        <f>SUM(H8:H14)</f>
        <v>0</v>
      </c>
      <c r="I7" s="204"/>
      <c r="J7" s="205"/>
      <c r="K7" s="204"/>
      <c r="L7" s="205"/>
    </row>
    <row r="8" spans="1:14" s="6" customFormat="1">
      <c r="A8" s="182" t="s">
        <v>27</v>
      </c>
      <c r="B8" s="182" t="s">
        <v>160</v>
      </c>
      <c r="C8" s="183" t="s">
        <v>1870</v>
      </c>
      <c r="D8" s="13" t="s">
        <v>1871</v>
      </c>
      <c r="E8" s="182" t="s">
        <v>161</v>
      </c>
      <c r="F8" s="193">
        <v>17.16</v>
      </c>
      <c r="G8" s="184"/>
      <c r="H8" s="184">
        <f t="shared" ref="H8:H14" si="0">ROUND(F8*G8,2)</f>
        <v>0</v>
      </c>
      <c r="I8" s="204"/>
      <c r="J8" s="205"/>
      <c r="K8" s="204"/>
      <c r="L8" s="205"/>
    </row>
    <row r="9" spans="1:14" s="5" customFormat="1">
      <c r="A9" s="182" t="s">
        <v>28</v>
      </c>
      <c r="B9" s="182" t="s">
        <v>160</v>
      </c>
      <c r="C9" s="183" t="s">
        <v>1872</v>
      </c>
      <c r="D9" s="13" t="s">
        <v>1873</v>
      </c>
      <c r="E9" s="182" t="s">
        <v>161</v>
      </c>
      <c r="F9" s="193">
        <v>2.52</v>
      </c>
      <c r="G9" s="184"/>
      <c r="H9" s="184">
        <f t="shared" si="0"/>
        <v>0</v>
      </c>
      <c r="I9" s="15"/>
      <c r="J9" s="16"/>
      <c r="K9" s="15"/>
      <c r="L9" s="16"/>
    </row>
    <row r="10" spans="1:14" s="139" customFormat="1">
      <c r="A10" s="182" t="s">
        <v>29</v>
      </c>
      <c r="B10" s="182" t="s">
        <v>160</v>
      </c>
      <c r="C10" s="183" t="s">
        <v>1874</v>
      </c>
      <c r="D10" s="13" t="s">
        <v>314</v>
      </c>
      <c r="E10" s="182" t="s">
        <v>161</v>
      </c>
      <c r="F10" s="193">
        <v>2.52</v>
      </c>
      <c r="G10" s="184"/>
      <c r="H10" s="184">
        <f t="shared" si="0"/>
        <v>0</v>
      </c>
      <c r="I10" s="137"/>
      <c r="J10" s="138"/>
      <c r="K10" s="137"/>
      <c r="L10" s="138"/>
    </row>
    <row r="11" spans="1:14" s="6" customFormat="1">
      <c r="A11" s="182" t="s">
        <v>30</v>
      </c>
      <c r="B11" s="182" t="s">
        <v>160</v>
      </c>
      <c r="C11" s="183" t="s">
        <v>1875</v>
      </c>
      <c r="D11" s="13" t="s">
        <v>1876</v>
      </c>
      <c r="E11" s="182" t="s">
        <v>161</v>
      </c>
      <c r="F11" s="193">
        <v>17.16</v>
      </c>
      <c r="G11" s="184"/>
      <c r="H11" s="184">
        <f t="shared" si="0"/>
        <v>0</v>
      </c>
      <c r="J11" s="7">
        <f>SUM(J12:J26)</f>
        <v>3.3930315000000002</v>
      </c>
      <c r="L11" s="7">
        <f>SUM(L12:L26)</f>
        <v>0</v>
      </c>
      <c r="N11" s="6" t="s">
        <v>27</v>
      </c>
    </row>
    <row r="12" spans="1:14" s="8" customFormat="1">
      <c r="A12" s="182" t="s">
        <v>31</v>
      </c>
      <c r="B12" s="182" t="s">
        <v>160</v>
      </c>
      <c r="C12" s="183" t="s">
        <v>315</v>
      </c>
      <c r="D12" s="13" t="s">
        <v>316</v>
      </c>
      <c r="E12" s="182" t="s">
        <v>161</v>
      </c>
      <c r="F12" s="193">
        <v>2.52</v>
      </c>
      <c r="G12" s="184"/>
      <c r="H12" s="184">
        <f t="shared" si="0"/>
        <v>0</v>
      </c>
      <c r="I12" s="10">
        <v>0.01</v>
      </c>
      <c r="J12" s="9">
        <f t="shared" ref="J12:J26" si="1">F12*I12</f>
        <v>2.52E-2</v>
      </c>
      <c r="K12" s="10">
        <v>0</v>
      </c>
      <c r="L12" s="9">
        <f t="shared" ref="L12:L26" si="2">F12*K12</f>
        <v>0</v>
      </c>
      <c r="M12" s="11">
        <v>4</v>
      </c>
      <c r="N12" s="8" t="s">
        <v>28</v>
      </c>
    </row>
    <row r="13" spans="1:14" s="8" customFormat="1">
      <c r="A13" s="182" t="s">
        <v>32</v>
      </c>
      <c r="B13" s="182" t="s">
        <v>160</v>
      </c>
      <c r="C13" s="183" t="s">
        <v>1877</v>
      </c>
      <c r="D13" s="13" t="s">
        <v>1878</v>
      </c>
      <c r="E13" s="182" t="s">
        <v>161</v>
      </c>
      <c r="F13" s="193">
        <v>17.16</v>
      </c>
      <c r="G13" s="184"/>
      <c r="H13" s="184">
        <f t="shared" si="0"/>
        <v>0</v>
      </c>
      <c r="I13" s="10">
        <v>0.01</v>
      </c>
      <c r="J13" s="9">
        <f t="shared" si="1"/>
        <v>0.1716</v>
      </c>
      <c r="K13" s="10">
        <v>0</v>
      </c>
      <c r="L13" s="9">
        <f t="shared" si="2"/>
        <v>0</v>
      </c>
      <c r="M13" s="11">
        <v>4</v>
      </c>
      <c r="N13" s="8" t="s">
        <v>28</v>
      </c>
    </row>
    <row r="14" spans="1:14" s="8" customFormat="1" ht="16.2" customHeight="1">
      <c r="A14" s="182" t="s">
        <v>33</v>
      </c>
      <c r="B14" s="182" t="s">
        <v>160</v>
      </c>
      <c r="C14" s="183" t="s">
        <v>1879</v>
      </c>
      <c r="D14" s="13" t="s">
        <v>317</v>
      </c>
      <c r="E14" s="182" t="s">
        <v>161</v>
      </c>
      <c r="F14" s="193">
        <v>2.52</v>
      </c>
      <c r="G14" s="184"/>
      <c r="H14" s="184">
        <f t="shared" si="0"/>
        <v>0</v>
      </c>
      <c r="I14" s="10">
        <v>4.8869999999999997E-2</v>
      </c>
      <c r="J14" s="30" t="s">
        <v>253</v>
      </c>
      <c r="K14" s="10">
        <v>0</v>
      </c>
      <c r="L14" s="9">
        <f t="shared" si="2"/>
        <v>0</v>
      </c>
      <c r="M14" s="11">
        <v>4</v>
      </c>
      <c r="N14" s="8" t="s">
        <v>28</v>
      </c>
    </row>
    <row r="15" spans="1:14" s="8" customFormat="1" ht="16.2" customHeight="1">
      <c r="A15" s="182"/>
      <c r="B15" s="182"/>
      <c r="C15" s="183"/>
      <c r="D15" s="13"/>
      <c r="E15" s="182"/>
      <c r="F15" s="193"/>
      <c r="G15" s="184"/>
      <c r="H15" s="184"/>
      <c r="I15" s="10"/>
      <c r="J15" s="30"/>
      <c r="K15" s="10"/>
      <c r="L15" s="9"/>
      <c r="M15" s="11"/>
    </row>
    <row r="16" spans="1:14" s="8" customFormat="1">
      <c r="A16" s="181"/>
      <c r="B16" s="181"/>
      <c r="C16" s="191" t="s">
        <v>28</v>
      </c>
      <c r="D16" s="191" t="s">
        <v>162</v>
      </c>
      <c r="E16" s="181"/>
      <c r="F16" s="181"/>
      <c r="G16" s="181"/>
      <c r="H16" s="192">
        <f>SUM(H17:H22)</f>
        <v>0</v>
      </c>
      <c r="I16" s="10">
        <v>4.8869999999999997E-2</v>
      </c>
      <c r="J16" s="9">
        <f t="shared" si="1"/>
        <v>0</v>
      </c>
      <c r="K16" s="10">
        <v>0</v>
      </c>
      <c r="L16" s="9">
        <f t="shared" si="2"/>
        <v>0</v>
      </c>
      <c r="M16" s="11">
        <v>4</v>
      </c>
      <c r="N16" s="8" t="s">
        <v>28</v>
      </c>
    </row>
    <row r="17" spans="1:14" s="8" customFormat="1" ht="26.4">
      <c r="A17" s="182" t="s">
        <v>34</v>
      </c>
      <c r="B17" s="182" t="s">
        <v>49</v>
      </c>
      <c r="C17" s="183" t="s">
        <v>1880</v>
      </c>
      <c r="D17" s="13" t="s">
        <v>1881</v>
      </c>
      <c r="E17" s="182" t="s">
        <v>161</v>
      </c>
      <c r="F17" s="193">
        <v>1.43</v>
      </c>
      <c r="G17" s="184"/>
      <c r="H17" s="184">
        <f t="shared" ref="H17:H22" si="3">ROUND(F17*G17,2)</f>
        <v>0</v>
      </c>
      <c r="I17" s="10">
        <v>4.8869999999999997E-2</v>
      </c>
      <c r="J17" s="9">
        <f t="shared" si="1"/>
        <v>6.9884099999999991E-2</v>
      </c>
      <c r="K17" s="10">
        <v>0</v>
      </c>
      <c r="L17" s="9">
        <f t="shared" si="2"/>
        <v>0</v>
      </c>
      <c r="M17" s="11">
        <v>4</v>
      </c>
      <c r="N17" s="8" t="s">
        <v>28</v>
      </c>
    </row>
    <row r="18" spans="1:14" s="8" customFormat="1">
      <c r="A18" s="182" t="s">
        <v>35</v>
      </c>
      <c r="B18" s="182" t="s">
        <v>49</v>
      </c>
      <c r="C18" s="183" t="s">
        <v>1882</v>
      </c>
      <c r="D18" s="13" t="s">
        <v>1883</v>
      </c>
      <c r="E18" s="182" t="s">
        <v>161</v>
      </c>
      <c r="F18" s="193">
        <v>17.16</v>
      </c>
      <c r="G18" s="184"/>
      <c r="H18" s="184">
        <f t="shared" si="3"/>
        <v>0</v>
      </c>
      <c r="I18" s="10">
        <v>4.8869999999999997E-2</v>
      </c>
      <c r="J18" s="9">
        <f t="shared" si="1"/>
        <v>0.83860919999999994</v>
      </c>
      <c r="K18" s="10">
        <v>0</v>
      </c>
      <c r="L18" s="9">
        <f t="shared" si="2"/>
        <v>0</v>
      </c>
      <c r="M18" s="11">
        <v>4</v>
      </c>
      <c r="N18" s="8" t="s">
        <v>28</v>
      </c>
    </row>
    <row r="19" spans="1:14" s="8" customFormat="1">
      <c r="A19" s="182" t="s">
        <v>36</v>
      </c>
      <c r="B19" s="182" t="s">
        <v>49</v>
      </c>
      <c r="C19" s="183" t="s">
        <v>1884</v>
      </c>
      <c r="D19" s="13" t="s">
        <v>1885</v>
      </c>
      <c r="E19" s="182" t="s">
        <v>3</v>
      </c>
      <c r="F19" s="193">
        <v>2.4300000000000002</v>
      </c>
      <c r="G19" s="184"/>
      <c r="H19" s="184">
        <f t="shared" si="3"/>
        <v>0</v>
      </c>
      <c r="I19" s="10">
        <v>4.8869999999999997E-2</v>
      </c>
      <c r="J19" s="9">
        <f t="shared" si="1"/>
        <v>0.1187541</v>
      </c>
      <c r="K19" s="10">
        <v>0</v>
      </c>
      <c r="L19" s="9">
        <f t="shared" si="2"/>
        <v>0</v>
      </c>
      <c r="M19" s="11">
        <v>4</v>
      </c>
      <c r="N19" s="8" t="s">
        <v>28</v>
      </c>
    </row>
    <row r="20" spans="1:14" s="8" customFormat="1">
      <c r="A20" s="182" t="s">
        <v>37</v>
      </c>
      <c r="B20" s="182" t="s">
        <v>49</v>
      </c>
      <c r="C20" s="183" t="s">
        <v>1886</v>
      </c>
      <c r="D20" s="13" t="s">
        <v>1887</v>
      </c>
      <c r="E20" s="182" t="s">
        <v>3</v>
      </c>
      <c r="F20" s="193">
        <v>2.4300000000000002</v>
      </c>
      <c r="G20" s="184"/>
      <c r="H20" s="184">
        <f t="shared" si="3"/>
        <v>0</v>
      </c>
      <c r="I20" s="10">
        <v>4.8869999999999997E-2</v>
      </c>
      <c r="J20" s="9">
        <f t="shared" si="1"/>
        <v>0.1187541</v>
      </c>
      <c r="K20" s="10">
        <v>0</v>
      </c>
      <c r="L20" s="9">
        <f t="shared" si="2"/>
        <v>0</v>
      </c>
      <c r="M20" s="11">
        <v>4</v>
      </c>
      <c r="N20" s="8" t="s">
        <v>28</v>
      </c>
    </row>
    <row r="21" spans="1:14" s="8" customFormat="1">
      <c r="A21" s="182" t="s">
        <v>38</v>
      </c>
      <c r="B21" s="182" t="s">
        <v>49</v>
      </c>
      <c r="C21" s="183" t="s">
        <v>1888</v>
      </c>
      <c r="D21" s="13" t="s">
        <v>1889</v>
      </c>
      <c r="E21" s="182" t="s">
        <v>2</v>
      </c>
      <c r="F21" s="193">
        <v>6</v>
      </c>
      <c r="G21" s="184"/>
      <c r="H21" s="184">
        <f t="shared" si="3"/>
        <v>0</v>
      </c>
      <c r="I21" s="10"/>
      <c r="J21" s="9"/>
      <c r="K21" s="10"/>
      <c r="L21" s="9"/>
      <c r="M21" s="11"/>
    </row>
    <row r="22" spans="1:14" s="143" customFormat="1">
      <c r="A22" s="182" t="s">
        <v>39</v>
      </c>
      <c r="B22" s="182" t="s">
        <v>49</v>
      </c>
      <c r="C22" s="183" t="s">
        <v>1890</v>
      </c>
      <c r="D22" s="13" t="s">
        <v>1891</v>
      </c>
      <c r="E22" s="182" t="s">
        <v>2</v>
      </c>
      <c r="F22" s="193">
        <v>28</v>
      </c>
      <c r="G22" s="184"/>
      <c r="H22" s="184">
        <f t="shared" si="3"/>
        <v>0</v>
      </c>
      <c r="I22" s="140">
        <v>4.8869999999999997E-2</v>
      </c>
      <c r="J22" s="141">
        <f t="shared" si="1"/>
        <v>1.36836</v>
      </c>
      <c r="K22" s="140">
        <v>0</v>
      </c>
      <c r="L22" s="141">
        <f t="shared" si="2"/>
        <v>0</v>
      </c>
      <c r="M22" s="142">
        <v>4</v>
      </c>
      <c r="N22" s="143" t="s">
        <v>28</v>
      </c>
    </row>
    <row r="23" spans="1:14" s="143" customFormat="1">
      <c r="A23" s="182"/>
      <c r="B23" s="182"/>
      <c r="C23" s="183"/>
      <c r="D23" s="13"/>
      <c r="E23" s="182"/>
      <c r="F23" s="193"/>
      <c r="G23" s="184"/>
      <c r="H23" s="184"/>
      <c r="I23" s="140"/>
      <c r="J23" s="141"/>
      <c r="K23" s="140"/>
      <c r="L23" s="141"/>
      <c r="M23" s="142"/>
    </row>
    <row r="24" spans="1:14" s="8" customFormat="1">
      <c r="A24" s="181"/>
      <c r="B24" s="181"/>
      <c r="C24" s="191" t="s">
        <v>35</v>
      </c>
      <c r="D24" s="191" t="s">
        <v>103</v>
      </c>
      <c r="E24" s="181"/>
      <c r="F24" s="181"/>
      <c r="G24" s="181"/>
      <c r="H24" s="192">
        <f>H25</f>
        <v>0</v>
      </c>
      <c r="I24" s="10">
        <v>7.5600000000000001E-2</v>
      </c>
      <c r="J24" s="9">
        <f t="shared" si="1"/>
        <v>0</v>
      </c>
      <c r="K24" s="10">
        <v>0</v>
      </c>
      <c r="L24" s="9">
        <f t="shared" si="2"/>
        <v>0</v>
      </c>
      <c r="M24" s="11">
        <v>4</v>
      </c>
      <c r="N24" s="8" t="s">
        <v>28</v>
      </c>
    </row>
    <row r="25" spans="1:14" s="8" customFormat="1">
      <c r="A25" s="181"/>
      <c r="B25" s="181"/>
      <c r="C25" s="194" t="s">
        <v>196</v>
      </c>
      <c r="D25" s="194" t="s">
        <v>197</v>
      </c>
      <c r="E25" s="181"/>
      <c r="F25" s="181"/>
      <c r="G25" s="181"/>
      <c r="H25" s="195">
        <f>H26</f>
        <v>0</v>
      </c>
      <c r="I25" s="10"/>
      <c r="J25" s="9"/>
      <c r="K25" s="10"/>
      <c r="L25" s="9"/>
      <c r="M25" s="11"/>
    </row>
    <row r="26" spans="1:14" s="20" customFormat="1">
      <c r="A26" s="182" t="s">
        <v>40</v>
      </c>
      <c r="B26" s="182" t="s">
        <v>49</v>
      </c>
      <c r="C26" s="183" t="s">
        <v>1892</v>
      </c>
      <c r="D26" s="13" t="s">
        <v>1893</v>
      </c>
      <c r="E26" s="182" t="s">
        <v>64</v>
      </c>
      <c r="F26" s="193">
        <v>45.457999999999998</v>
      </c>
      <c r="G26" s="184"/>
      <c r="H26" s="184">
        <f>ROUND(F26*G26,2)</f>
        <v>0</v>
      </c>
      <c r="I26" s="17">
        <v>1.4999999999999999E-2</v>
      </c>
      <c r="J26" s="18">
        <f t="shared" si="1"/>
        <v>0.68186999999999998</v>
      </c>
      <c r="K26" s="17">
        <v>0</v>
      </c>
      <c r="L26" s="18">
        <f t="shared" si="2"/>
        <v>0</v>
      </c>
      <c r="M26" s="19">
        <v>4</v>
      </c>
      <c r="N26" s="20" t="s">
        <v>28</v>
      </c>
    </row>
  </sheetData>
  <mergeCells count="2">
    <mergeCell ref="A1:H1"/>
    <mergeCell ref="A2:H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63" fitToHeight="999" orientation="landscape" useFirstPageNumber="1" r:id="rId1"/>
  <headerFooter alignWithMargins="0">
    <oddFooter>&amp;LZáklad pro náhradní zdroj&amp;R&amp;P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"/>
  <sheetViews>
    <sheetView view="pageBreakPreview" workbookViewId="0">
      <selection activeCell="K26" sqref="K26"/>
    </sheetView>
  </sheetViews>
  <sheetFormatPr defaultColWidth="8.88671875" defaultRowHeight="13.2"/>
  <cols>
    <col min="1" max="2" width="8.88671875" style="36"/>
    <col min="3" max="3" width="14" style="36" customWidth="1"/>
    <col min="4" max="4" width="4" style="36" customWidth="1"/>
    <col min="5" max="5" width="12" style="36" bestFit="1" customWidth="1"/>
    <col min="6" max="6" width="14.109375" style="36" customWidth="1"/>
    <col min="7" max="8" width="8.88671875" style="36"/>
    <col min="9" max="9" width="11.33203125" style="36" customWidth="1"/>
    <col min="10" max="10" width="10.33203125" style="36" customWidth="1"/>
    <col min="11" max="11" width="8.88671875" style="36"/>
    <col min="12" max="12" width="4.44140625" style="36" customWidth="1"/>
    <col min="13" max="13" width="6.88671875" style="36" customWidth="1"/>
    <col min="14" max="16384" width="8.88671875" style="36"/>
  </cols>
  <sheetData>
    <row r="1" spans="1:18">
      <c r="A1" s="672" t="s">
        <v>1914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4"/>
      <c r="O1" s="35"/>
      <c r="P1" s="35"/>
      <c r="Q1" s="35"/>
      <c r="R1" s="35"/>
    </row>
    <row r="2" spans="1:18">
      <c r="A2" s="675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7"/>
      <c r="O2" s="35"/>
      <c r="P2" s="35"/>
      <c r="Q2" s="35"/>
      <c r="R2" s="35"/>
    </row>
    <row r="3" spans="1:18" ht="13.8" thickBot="1">
      <c r="A3" s="678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80"/>
      <c r="O3" s="35"/>
      <c r="P3" s="35"/>
      <c r="Q3" s="35"/>
      <c r="R3" s="35"/>
    </row>
    <row r="4" spans="1:18">
      <c r="A4" s="31"/>
      <c r="B4" s="32"/>
      <c r="C4" s="32"/>
      <c r="D4" s="55"/>
      <c r="E4" s="38"/>
      <c r="F4" s="38"/>
      <c r="G4" s="38"/>
      <c r="H4" s="38"/>
      <c r="I4" s="38"/>
      <c r="J4" s="38"/>
      <c r="K4" s="38"/>
      <c r="L4" s="38"/>
      <c r="M4" s="38"/>
      <c r="N4" s="39"/>
      <c r="O4" s="35"/>
      <c r="P4" s="35"/>
      <c r="Q4" s="35"/>
      <c r="R4" s="35"/>
    </row>
    <row r="5" spans="1:18">
      <c r="A5" s="37" t="s">
        <v>114</v>
      </c>
      <c r="B5" s="38"/>
      <c r="C5" s="681" t="s">
        <v>1911</v>
      </c>
      <c r="D5" s="671"/>
      <c r="E5" s="38" t="s">
        <v>130</v>
      </c>
      <c r="F5" s="682" t="s">
        <v>1907</v>
      </c>
      <c r="G5" s="682"/>
      <c r="H5" s="682"/>
      <c r="I5" s="682"/>
      <c r="J5" s="682"/>
      <c r="K5" s="682"/>
      <c r="L5" s="682"/>
      <c r="M5" s="682"/>
      <c r="N5" s="683"/>
      <c r="O5" s="35"/>
      <c r="P5" s="35"/>
      <c r="Q5" s="35"/>
      <c r="R5" s="35"/>
    </row>
    <row r="6" spans="1:18">
      <c r="A6" s="516" t="s">
        <v>1912</v>
      </c>
      <c r="B6" s="38"/>
      <c r="C6" s="681" t="s">
        <v>1913</v>
      </c>
      <c r="D6" s="671"/>
      <c r="E6" s="38" t="s">
        <v>131</v>
      </c>
      <c r="F6" s="56" t="s">
        <v>589</v>
      </c>
      <c r="G6" s="56"/>
      <c r="H6" s="56"/>
      <c r="I6" s="56"/>
      <c r="J6" s="56"/>
      <c r="K6" s="56"/>
      <c r="L6" s="57"/>
      <c r="M6" s="57"/>
      <c r="N6" s="39"/>
      <c r="O6" s="35"/>
      <c r="P6" s="35"/>
      <c r="Q6" s="35"/>
      <c r="R6" s="35"/>
    </row>
    <row r="7" spans="1:18">
      <c r="A7" s="37"/>
      <c r="B7" s="38"/>
      <c r="C7" s="670" t="str">
        <f>[3]Úvod!D12</f>
        <v/>
      </c>
      <c r="D7" s="671"/>
      <c r="E7" s="38"/>
      <c r="F7" s="38"/>
      <c r="G7" s="38"/>
      <c r="H7" s="38"/>
      <c r="I7" s="38"/>
      <c r="J7" s="38"/>
      <c r="K7" s="38"/>
      <c r="L7" s="38"/>
      <c r="M7" s="38"/>
      <c r="N7" s="39"/>
      <c r="O7" s="35"/>
      <c r="P7" s="35"/>
      <c r="Q7" s="35"/>
      <c r="R7" s="35"/>
    </row>
    <row r="8" spans="1:18">
      <c r="A8" s="37"/>
      <c r="B8" s="38"/>
      <c r="C8" s="670" t="str">
        <f>[3]Úvod!D14</f>
        <v xml:space="preserve">  </v>
      </c>
      <c r="D8" s="671"/>
      <c r="E8" s="38"/>
      <c r="F8" s="38"/>
      <c r="G8" s="38"/>
      <c r="H8" s="38"/>
      <c r="I8" s="38"/>
      <c r="J8" s="38"/>
      <c r="K8" s="38"/>
      <c r="L8" s="38"/>
      <c r="M8" s="38"/>
      <c r="N8" s="39"/>
      <c r="O8" s="35"/>
      <c r="P8" s="35"/>
      <c r="Q8" s="35"/>
      <c r="R8" s="35"/>
    </row>
    <row r="9" spans="1:18" ht="5.4" customHeight="1">
      <c r="A9" s="37"/>
      <c r="B9" s="38"/>
      <c r="C9" s="38"/>
      <c r="D9" s="58"/>
      <c r="E9" s="38"/>
      <c r="F9" s="38"/>
      <c r="G9" s="38"/>
      <c r="H9" s="38"/>
      <c r="I9" s="38"/>
      <c r="J9" s="38"/>
      <c r="K9" s="38"/>
      <c r="L9" s="38"/>
      <c r="M9" s="38"/>
      <c r="N9" s="39"/>
      <c r="O9" s="35"/>
      <c r="P9" s="35"/>
      <c r="Q9" s="35"/>
      <c r="R9" s="35"/>
    </row>
    <row r="10" spans="1:18">
      <c r="A10" s="37" t="s">
        <v>132</v>
      </c>
      <c r="B10" s="38"/>
      <c r="C10" s="681" t="s">
        <v>1910</v>
      </c>
      <c r="D10" s="684"/>
      <c r="E10" s="38"/>
      <c r="F10" s="38"/>
      <c r="G10" s="38"/>
      <c r="H10" s="38"/>
      <c r="I10" s="38"/>
      <c r="J10" s="38"/>
      <c r="K10" s="43"/>
      <c r="L10" s="38"/>
      <c r="M10" s="38"/>
      <c r="N10" s="39"/>
      <c r="O10" s="35"/>
      <c r="P10" s="35"/>
      <c r="Q10" s="35"/>
      <c r="R10" s="35"/>
    </row>
    <row r="11" spans="1:18" ht="0.6" customHeight="1" thickBot="1">
      <c r="A11" s="37"/>
      <c r="B11" s="38"/>
      <c r="C11" s="38"/>
      <c r="D11" s="58"/>
      <c r="E11" s="38"/>
      <c r="F11" s="38"/>
      <c r="G11" s="38"/>
      <c r="H11" s="38"/>
      <c r="I11" s="38"/>
      <c r="J11" s="38"/>
      <c r="K11" s="41"/>
      <c r="L11" s="41"/>
      <c r="M11" s="41"/>
      <c r="N11" s="42"/>
      <c r="O11" s="35"/>
      <c r="P11" s="35"/>
      <c r="Q11" s="35"/>
      <c r="R11" s="35"/>
    </row>
    <row r="12" spans="1:18" ht="13.8" thickBot="1">
      <c r="A12" s="685" t="s">
        <v>133</v>
      </c>
      <c r="B12" s="686"/>
      <c r="C12" s="686"/>
      <c r="D12" s="686"/>
      <c r="E12" s="687"/>
      <c r="F12" s="685" t="s">
        <v>134</v>
      </c>
      <c r="G12" s="686"/>
      <c r="H12" s="686"/>
      <c r="I12" s="59"/>
      <c r="J12" s="187"/>
      <c r="K12" s="31"/>
      <c r="L12" s="32"/>
      <c r="M12" s="32"/>
      <c r="N12" s="34"/>
      <c r="O12" s="35"/>
      <c r="P12" s="35"/>
      <c r="Q12" s="35"/>
      <c r="R12" s="35"/>
    </row>
    <row r="13" spans="1:18">
      <c r="A13" s="688"/>
      <c r="B13" s="60"/>
      <c r="C13" s="61"/>
      <c r="D13" s="690"/>
      <c r="E13" s="691"/>
      <c r="F13" s="32" t="str">
        <f>Přirážky!A4</f>
        <v>Zařízení staveniště</v>
      </c>
      <c r="G13" s="32"/>
      <c r="H13" s="32"/>
      <c r="I13" s="32"/>
      <c r="J13" s="176">
        <f>Přirážky!F4</f>
        <v>0</v>
      </c>
      <c r="K13" s="37"/>
      <c r="L13" s="38"/>
      <c r="M13" s="38"/>
      <c r="N13" s="39"/>
      <c r="O13" s="35"/>
      <c r="P13" s="35"/>
      <c r="Q13" s="35"/>
      <c r="R13" s="35"/>
    </row>
    <row r="14" spans="1:18">
      <c r="A14" s="689"/>
      <c r="B14" s="62"/>
      <c r="C14" s="50"/>
      <c r="D14" s="692"/>
      <c r="E14" s="693"/>
      <c r="F14" s="38"/>
      <c r="G14" s="38"/>
      <c r="H14" s="38"/>
      <c r="I14" s="38"/>
      <c r="J14" s="172"/>
      <c r="K14" s="37" t="s">
        <v>135</v>
      </c>
      <c r="L14" s="38"/>
      <c r="M14" s="38"/>
      <c r="N14" s="39"/>
      <c r="O14" s="35"/>
      <c r="P14" s="35"/>
      <c r="Q14" s="35"/>
      <c r="R14" s="35"/>
    </row>
    <row r="15" spans="1:18">
      <c r="A15" s="694"/>
      <c r="B15" s="64"/>
      <c r="C15" s="65"/>
      <c r="D15" s="692"/>
      <c r="E15" s="693"/>
      <c r="F15" s="38" t="str">
        <f>IF([3]Přirážky!A4="","",[3]Přirážky!A4)</f>
        <v/>
      </c>
      <c r="G15" s="38"/>
      <c r="H15" s="38"/>
      <c r="I15" s="38"/>
      <c r="J15" s="172"/>
      <c r="K15" s="37"/>
      <c r="L15" s="38"/>
      <c r="M15" s="38"/>
      <c r="N15" s="39"/>
      <c r="O15" s="35"/>
      <c r="P15" s="35"/>
      <c r="Q15" s="35"/>
      <c r="R15" s="35"/>
    </row>
    <row r="16" spans="1:18">
      <c r="A16" s="689"/>
      <c r="B16" s="62"/>
      <c r="C16" s="50"/>
      <c r="D16" s="692"/>
      <c r="E16" s="693"/>
      <c r="F16" s="38" t="str">
        <f>IF([3]Přirážky!A5="","",[3]Přirážky!A5)</f>
        <v/>
      </c>
      <c r="G16" s="38"/>
      <c r="H16" s="38"/>
      <c r="I16" s="38"/>
      <c r="J16" s="172"/>
      <c r="K16" s="37"/>
      <c r="L16" s="38"/>
      <c r="M16" s="38"/>
      <c r="N16" s="39"/>
      <c r="O16" s="35"/>
      <c r="P16" s="35"/>
      <c r="Q16" s="35"/>
      <c r="R16" s="35"/>
    </row>
    <row r="17" spans="1:18">
      <c r="A17" s="694"/>
      <c r="B17" s="64"/>
      <c r="C17" s="65"/>
      <c r="D17" s="692"/>
      <c r="E17" s="693"/>
      <c r="F17" s="38" t="str">
        <f>IF([3]Přirážky!A6="","",[3]Přirážky!A6)</f>
        <v/>
      </c>
      <c r="G17" s="38"/>
      <c r="H17" s="38"/>
      <c r="I17" s="38"/>
      <c r="J17" s="172"/>
      <c r="K17" s="37"/>
      <c r="L17" s="38"/>
      <c r="M17" s="38"/>
      <c r="N17" s="39"/>
      <c r="O17" s="35"/>
      <c r="P17" s="35"/>
      <c r="Q17" s="35"/>
      <c r="R17" s="35"/>
    </row>
    <row r="18" spans="1:18">
      <c r="A18" s="689"/>
      <c r="B18" s="62"/>
      <c r="C18" s="50"/>
      <c r="D18" s="692"/>
      <c r="E18" s="693"/>
      <c r="F18" s="38" t="str">
        <f>IF([3]Přirážky!A7="","",[3]Přirážky!A7)</f>
        <v/>
      </c>
      <c r="G18" s="38"/>
      <c r="H18" s="38"/>
      <c r="I18" s="38"/>
      <c r="J18" s="172"/>
      <c r="K18" s="37"/>
      <c r="L18" s="38"/>
      <c r="M18" s="38"/>
      <c r="N18" s="39"/>
      <c r="O18" s="35"/>
      <c r="P18" s="35"/>
      <c r="Q18" s="35"/>
      <c r="R18" s="35"/>
    </row>
    <row r="19" spans="1:18" ht="13.8" thickBot="1">
      <c r="A19" s="66"/>
      <c r="B19" s="65"/>
      <c r="C19" s="65"/>
      <c r="D19" s="692"/>
      <c r="E19" s="693"/>
      <c r="F19" s="38" t="str">
        <f>IF([3]Přirážky!A8="","",[3]Přirážky!A8)</f>
        <v/>
      </c>
      <c r="G19" s="38"/>
      <c r="H19" s="38"/>
      <c r="I19" s="38"/>
      <c r="J19" s="172"/>
      <c r="K19" s="40" t="s">
        <v>136</v>
      </c>
      <c r="L19" s="41"/>
      <c r="M19" s="41"/>
      <c r="N19" s="42"/>
      <c r="O19" s="35"/>
      <c r="P19" s="35"/>
      <c r="Q19" s="35"/>
      <c r="R19" s="35"/>
    </row>
    <row r="20" spans="1:18">
      <c r="A20" s="512" t="s">
        <v>306</v>
      </c>
      <c r="B20" s="163"/>
      <c r="C20" s="163"/>
      <c r="D20" s="695">
        <f>Rekapitulace!C68</f>
        <v>0</v>
      </c>
      <c r="E20" s="696"/>
      <c r="F20" s="38" t="str">
        <f>IF([3]Přirážky!A9="","",[3]Přirážky!A9)</f>
        <v/>
      </c>
      <c r="G20" s="38"/>
      <c r="H20" s="38"/>
      <c r="I20" s="38"/>
      <c r="J20" s="172"/>
      <c r="K20" s="31"/>
      <c r="L20" s="32"/>
      <c r="M20" s="32"/>
      <c r="N20" s="34"/>
      <c r="O20" s="35"/>
      <c r="P20" s="35"/>
      <c r="Q20" s="35"/>
      <c r="R20" s="35"/>
    </row>
    <row r="21" spans="1:18">
      <c r="A21" s="512" t="s">
        <v>307</v>
      </c>
      <c r="B21" s="163"/>
      <c r="C21" s="163"/>
      <c r="D21" s="695">
        <f>Přirážky!F14</f>
        <v>0</v>
      </c>
      <c r="E21" s="696"/>
      <c r="F21" s="38" t="str">
        <f>IF([3]Přirážky!A10="","",[3]Přirážky!A10)</f>
        <v/>
      </c>
      <c r="G21" s="38"/>
      <c r="H21" s="38"/>
      <c r="I21" s="38"/>
      <c r="J21" s="172" t="str">
        <f>IF([3]Přirážky!C10="VI",[3]Přirážky!F10,[3]Přirážky!G10)</f>
        <v/>
      </c>
      <c r="K21" s="37" t="s">
        <v>137</v>
      </c>
      <c r="L21" s="38"/>
      <c r="M21" s="38"/>
      <c r="N21" s="39"/>
      <c r="O21" s="35"/>
      <c r="P21" s="35"/>
      <c r="Q21" s="35"/>
      <c r="R21" s="35"/>
    </row>
    <row r="22" spans="1:18" ht="13.8" customHeight="1" thickBot="1">
      <c r="A22" s="697" t="s">
        <v>308</v>
      </c>
      <c r="B22" s="698"/>
      <c r="C22" s="698"/>
      <c r="D22" s="701">
        <f>D20+J23</f>
        <v>0</v>
      </c>
      <c r="E22" s="702"/>
      <c r="F22" s="38" t="str">
        <f>IF([3]Přirážky!A11="","",[3]Přirážky!A11)</f>
        <v/>
      </c>
      <c r="G22" s="38"/>
      <c r="H22" s="38"/>
      <c r="I22" s="38"/>
      <c r="J22" s="177" t="str">
        <f>IF([3]Přirážky!C11="VI",[3]Přirážky!F11,[3]Přirážky!G11)</f>
        <v/>
      </c>
      <c r="K22" s="37"/>
      <c r="L22" s="38"/>
      <c r="M22" s="38"/>
      <c r="N22" s="39"/>
      <c r="O22" s="35"/>
      <c r="P22" s="35"/>
      <c r="Q22" s="35"/>
      <c r="R22" s="35"/>
    </row>
    <row r="23" spans="1:18" ht="15" thickTop="1" thickBot="1">
      <c r="A23" s="699"/>
      <c r="B23" s="700"/>
      <c r="C23" s="700"/>
      <c r="D23" s="703"/>
      <c r="E23" s="704"/>
      <c r="F23" s="41"/>
      <c r="G23" s="41"/>
      <c r="H23" s="41"/>
      <c r="I23" s="67"/>
      <c r="J23" s="172">
        <f>SUM(J13:J22)</f>
        <v>0</v>
      </c>
      <c r="K23" s="37"/>
      <c r="L23" s="38"/>
      <c r="M23" s="38"/>
      <c r="N23" s="39"/>
      <c r="O23" s="35"/>
      <c r="P23" s="35"/>
      <c r="Q23" s="35"/>
      <c r="R23" s="35"/>
    </row>
    <row r="24" spans="1:18" ht="13.8" thickBot="1">
      <c r="A24" s="164" t="s">
        <v>138</v>
      </c>
      <c r="B24" s="165"/>
      <c r="C24" s="165"/>
      <c r="D24" s="165"/>
      <c r="E24" s="166"/>
      <c r="F24" s="686" t="s">
        <v>139</v>
      </c>
      <c r="G24" s="686"/>
      <c r="H24" s="686"/>
      <c r="I24" s="686"/>
      <c r="J24" s="687"/>
      <c r="K24" s="37"/>
      <c r="L24" s="38"/>
      <c r="M24" s="38"/>
      <c r="N24" s="39"/>
      <c r="O24" s="35"/>
      <c r="P24" s="35"/>
      <c r="Q24" s="35"/>
      <c r="R24" s="35"/>
    </row>
    <row r="25" spans="1:18">
      <c r="A25" s="167" t="s">
        <v>140</v>
      </c>
      <c r="B25" s="710" t="s">
        <v>141</v>
      </c>
      <c r="C25" s="710"/>
      <c r="D25" s="710" t="s">
        <v>142</v>
      </c>
      <c r="E25" s="711"/>
      <c r="F25" s="705" t="s">
        <v>143</v>
      </c>
      <c r="G25" s="705"/>
      <c r="H25" s="705"/>
      <c r="I25" s="68" t="s">
        <v>144</v>
      </c>
      <c r="J25" s="69" t="s">
        <v>145</v>
      </c>
      <c r="K25" s="37"/>
      <c r="L25" s="38"/>
      <c r="M25" s="38"/>
      <c r="N25" s="39"/>
      <c r="O25" s="35"/>
      <c r="P25" s="35"/>
      <c r="Q25" s="35"/>
      <c r="R25" s="35"/>
    </row>
    <row r="26" spans="1:18">
      <c r="A26" s="168">
        <v>21</v>
      </c>
      <c r="B26" s="706">
        <f>D22</f>
        <v>0</v>
      </c>
      <c r="C26" s="706"/>
      <c r="D26" s="706">
        <f>A26/100*B26</f>
        <v>0</v>
      </c>
      <c r="E26" s="707"/>
      <c r="F26" s="186"/>
      <c r="G26" s="186"/>
      <c r="H26" s="186"/>
      <c r="I26" s="38"/>
      <c r="J26" s="63"/>
      <c r="K26" s="37"/>
      <c r="L26" s="38"/>
      <c r="M26" s="38"/>
      <c r="N26" s="39"/>
      <c r="O26" s="35"/>
      <c r="P26" s="35"/>
      <c r="Q26" s="35"/>
      <c r="R26" s="35"/>
    </row>
    <row r="27" spans="1:18" ht="5.25" customHeight="1" thickBot="1">
      <c r="A27" s="169"/>
      <c r="B27" s="706"/>
      <c r="C27" s="706"/>
      <c r="D27" s="706"/>
      <c r="E27" s="707"/>
      <c r="F27" s="186"/>
      <c r="G27" s="186"/>
      <c r="H27" s="186"/>
      <c r="I27" s="38"/>
      <c r="J27" s="63"/>
      <c r="K27" s="37"/>
      <c r="L27" s="38"/>
      <c r="M27" s="38"/>
      <c r="N27" s="39"/>
      <c r="O27" s="35"/>
      <c r="P27" s="35"/>
      <c r="Q27" s="35"/>
      <c r="R27" s="35"/>
    </row>
    <row r="28" spans="1:18" ht="8.25" customHeight="1">
      <c r="A28" s="712" t="s">
        <v>146</v>
      </c>
      <c r="B28" s="713"/>
      <c r="C28" s="713"/>
      <c r="D28" s="716">
        <f>D22+D26</f>
        <v>0</v>
      </c>
      <c r="E28" s="717"/>
      <c r="F28" s="720"/>
      <c r="G28" s="720"/>
      <c r="H28" s="720"/>
      <c r="I28" s="38"/>
      <c r="J28" s="63" t="str">
        <f>IF(I28&gt;0,$D$28/I28,"")</f>
        <v/>
      </c>
      <c r="K28" s="38"/>
      <c r="L28" s="38"/>
      <c r="M28" s="38"/>
      <c r="N28" s="39"/>
      <c r="O28" s="35"/>
      <c r="P28" s="35"/>
      <c r="Q28" s="35"/>
      <c r="R28" s="35"/>
    </row>
    <row r="29" spans="1:18" ht="13.8" customHeight="1" thickBot="1">
      <c r="A29" s="714"/>
      <c r="B29" s="715"/>
      <c r="C29" s="715"/>
      <c r="D29" s="718"/>
      <c r="E29" s="719"/>
      <c r="F29" s="720"/>
      <c r="G29" s="720"/>
      <c r="H29" s="720"/>
      <c r="I29" s="38"/>
      <c r="J29" s="63" t="str">
        <f>IF(I29&gt;0,$D$28/I29,"")</f>
        <v/>
      </c>
      <c r="K29" s="38" t="s">
        <v>147</v>
      </c>
      <c r="L29" s="38"/>
      <c r="M29" s="38"/>
      <c r="N29" s="39"/>
      <c r="O29" s="35"/>
      <c r="P29" s="35"/>
      <c r="Q29" s="35"/>
      <c r="R29" s="35"/>
    </row>
    <row r="30" spans="1:18" ht="3.75" customHeight="1">
      <c r="A30" s="714"/>
      <c r="B30" s="715"/>
      <c r="C30" s="715"/>
      <c r="D30" s="718"/>
      <c r="E30" s="719"/>
      <c r="F30" s="721"/>
      <c r="G30" s="721"/>
      <c r="H30" s="721"/>
      <c r="I30" s="722"/>
      <c r="J30" s="723"/>
      <c r="K30" s="38"/>
      <c r="L30" s="38"/>
      <c r="M30" s="38"/>
      <c r="N30" s="39"/>
      <c r="O30" s="35"/>
      <c r="P30" s="35"/>
      <c r="Q30" s="35"/>
      <c r="R30" s="35"/>
    </row>
    <row r="31" spans="1:18">
      <c r="A31" s="170" t="s">
        <v>148</v>
      </c>
      <c r="B31" s="171"/>
      <c r="C31" s="171"/>
      <c r="D31" s="171"/>
      <c r="E31" s="172"/>
      <c r="F31" s="724"/>
      <c r="G31" s="724"/>
      <c r="H31" s="724"/>
      <c r="I31" s="724"/>
      <c r="J31" s="725"/>
      <c r="K31" s="38"/>
      <c r="L31" s="38"/>
      <c r="M31" s="38"/>
      <c r="N31" s="39"/>
      <c r="O31" s="35"/>
      <c r="P31" s="35"/>
      <c r="Q31" s="35"/>
      <c r="R31" s="35"/>
    </row>
    <row r="32" spans="1:18" ht="9" customHeight="1" thickBot="1">
      <c r="A32" s="173"/>
      <c r="B32" s="174"/>
      <c r="C32" s="174"/>
      <c r="D32" s="174"/>
      <c r="E32" s="175"/>
      <c r="F32" s="726"/>
      <c r="G32" s="726"/>
      <c r="H32" s="726"/>
      <c r="I32" s="726"/>
      <c r="J32" s="727"/>
      <c r="K32" s="41"/>
      <c r="L32" s="41"/>
      <c r="M32" s="41"/>
      <c r="N32" s="42"/>
      <c r="O32" s="35"/>
      <c r="P32" s="35"/>
      <c r="Q32" s="35"/>
      <c r="R32" s="35"/>
    </row>
    <row r="33" spans="1:18" ht="96" customHeight="1">
      <c r="A33" s="708" t="s">
        <v>149</v>
      </c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54"/>
      <c r="P33" s="35"/>
      <c r="Q33" s="35"/>
      <c r="R33" s="35"/>
    </row>
    <row r="34" spans="1:18">
      <c r="A34" s="54"/>
      <c r="B34" s="54"/>
      <c r="C34" s="54"/>
      <c r="D34" s="54"/>
      <c r="E34" s="54"/>
      <c r="F34" s="709"/>
      <c r="G34" s="709"/>
      <c r="H34" s="709"/>
      <c r="I34" s="54"/>
      <c r="J34" s="54"/>
      <c r="K34" s="54"/>
      <c r="L34" s="54"/>
      <c r="M34" s="54"/>
      <c r="N34" s="54"/>
      <c r="O34" s="54"/>
      <c r="P34" s="35"/>
      <c r="Q34" s="35"/>
      <c r="R34" s="35"/>
    </row>
    <row r="35" spans="1:18">
      <c r="A35" s="54"/>
      <c r="B35" s="54"/>
      <c r="C35" s="54"/>
      <c r="D35" s="54"/>
      <c r="E35" s="54"/>
      <c r="F35" s="709"/>
      <c r="G35" s="709"/>
      <c r="H35" s="709"/>
      <c r="I35" s="54"/>
      <c r="J35" s="54"/>
      <c r="K35" s="54"/>
      <c r="L35" s="54"/>
      <c r="M35" s="54"/>
      <c r="N35" s="54"/>
      <c r="O35" s="54"/>
      <c r="P35" s="35"/>
      <c r="Q35" s="35"/>
      <c r="R35" s="35"/>
    </row>
    <row r="36" spans="1:18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35"/>
      <c r="Q36" s="35"/>
      <c r="R36" s="35"/>
    </row>
    <row r="37" spans="1:18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35"/>
      <c r="Q37" s="35"/>
      <c r="R37" s="35"/>
    </row>
    <row r="38" spans="1:1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</sheetData>
  <mergeCells count="39">
    <mergeCell ref="F35:H35"/>
    <mergeCell ref="A28:C30"/>
    <mergeCell ref="D28:E30"/>
    <mergeCell ref="F28:H28"/>
    <mergeCell ref="F29:H29"/>
    <mergeCell ref="F30:J32"/>
    <mergeCell ref="F25:H25"/>
    <mergeCell ref="B26:C26"/>
    <mergeCell ref="D26:E26"/>
    <mergeCell ref="A33:N33"/>
    <mergeCell ref="F34:H34"/>
    <mergeCell ref="B27:C27"/>
    <mergeCell ref="D27:E27"/>
    <mergeCell ref="B25:C25"/>
    <mergeCell ref="D25:E25"/>
    <mergeCell ref="F24:J24"/>
    <mergeCell ref="A15:A16"/>
    <mergeCell ref="D15:E15"/>
    <mergeCell ref="D16:E16"/>
    <mergeCell ref="A17:A18"/>
    <mergeCell ref="D17:E17"/>
    <mergeCell ref="D18:E18"/>
    <mergeCell ref="D19:E19"/>
    <mergeCell ref="D20:E20"/>
    <mergeCell ref="D21:E21"/>
    <mergeCell ref="A22:C23"/>
    <mergeCell ref="D22:E23"/>
    <mergeCell ref="C8:D8"/>
    <mergeCell ref="C10:D10"/>
    <mergeCell ref="A12:E12"/>
    <mergeCell ref="F12:H12"/>
    <mergeCell ref="A13:A14"/>
    <mergeCell ref="D13:E13"/>
    <mergeCell ref="D14:E14"/>
    <mergeCell ref="C7:D7"/>
    <mergeCell ref="A1:N3"/>
    <mergeCell ref="C5:D5"/>
    <mergeCell ref="C6:D6"/>
    <mergeCell ref="F5:N5"/>
  </mergeCells>
  <conditionalFormatting sqref="B26:E27">
    <cfRule type="cellIs" dxfId="1" priority="2" stopIfTrue="1" operator="equal">
      <formula>0</formula>
    </cfRule>
  </conditionalFormatting>
  <conditionalFormatting sqref="B26:E27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2" orientation="landscape" useFirstPageNumber="1" r:id="rId1"/>
  <headerFooter alignWithMargins="0">
    <oddFooter xml:space="preserve">&amp;LKrycí list&amp;R&amp;P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"/>
  <sheetViews>
    <sheetView view="pageBreakPreview" zoomScaleSheetLayoutView="100" workbookViewId="0">
      <selection activeCell="K26" sqref="K26"/>
    </sheetView>
  </sheetViews>
  <sheetFormatPr defaultColWidth="8.88671875" defaultRowHeight="13.2"/>
  <cols>
    <col min="1" max="1" width="55.33203125" style="76" customWidth="1"/>
    <col min="2" max="3" width="8.88671875" style="76"/>
    <col min="4" max="4" width="9.88671875" style="76" customWidth="1"/>
    <col min="5" max="5" width="14" style="92" bestFit="1" customWidth="1"/>
    <col min="6" max="6" width="13.88671875" style="76" customWidth="1"/>
    <col min="7" max="7" width="11.5546875" style="76" hidden="1" customWidth="1"/>
    <col min="8" max="16384" width="8.88671875" style="76"/>
  </cols>
  <sheetData>
    <row r="1" spans="1:7" s="70" customFormat="1" ht="42" customHeight="1">
      <c r="A1" s="728" t="s">
        <v>1906</v>
      </c>
      <c r="B1" s="729"/>
      <c r="C1" s="729"/>
      <c r="D1" s="729"/>
      <c r="E1" s="729"/>
      <c r="F1" s="729"/>
      <c r="G1" s="730"/>
    </row>
    <row r="2" spans="1:7" s="70" customFormat="1" ht="24" customHeight="1">
      <c r="A2" s="731" t="s">
        <v>303</v>
      </c>
      <c r="B2" s="731"/>
      <c r="C2" s="731"/>
      <c r="D2" s="731"/>
      <c r="E2" s="731"/>
      <c r="F2" s="731"/>
      <c r="G2" s="731"/>
    </row>
    <row r="3" spans="1:7" ht="13.8" thickBot="1">
      <c r="A3" s="71" t="s">
        <v>150</v>
      </c>
      <c r="B3" s="72" t="s">
        <v>151</v>
      </c>
      <c r="C3" s="73" t="s">
        <v>152</v>
      </c>
      <c r="D3" s="73" t="s">
        <v>153</v>
      </c>
      <c r="E3" s="74" t="s">
        <v>154</v>
      </c>
      <c r="F3" s="72" t="s">
        <v>304</v>
      </c>
      <c r="G3" s="75"/>
    </row>
    <row r="4" spans="1:7" ht="17.100000000000001" customHeight="1">
      <c r="A4" s="511" t="s">
        <v>305</v>
      </c>
      <c r="B4" s="77" t="s">
        <v>107</v>
      </c>
      <c r="C4" s="78" t="s">
        <v>155</v>
      </c>
      <c r="D4" s="79">
        <v>0</v>
      </c>
      <c r="E4" s="156">
        <f>Rekapitulace!C68</f>
        <v>0</v>
      </c>
      <c r="F4" s="157">
        <f>IF($C4="VI",IF($B4="Kč",$D4,($D4/100)*$E4),"")</f>
        <v>0</v>
      </c>
      <c r="G4" s="80"/>
    </row>
    <row r="5" spans="1:7" ht="17.100000000000001" customHeight="1">
      <c r="A5" s="81"/>
      <c r="B5" s="82"/>
      <c r="C5" s="83"/>
      <c r="D5" s="84"/>
      <c r="E5" s="158"/>
      <c r="F5" s="159"/>
      <c r="G5" s="80"/>
    </row>
    <row r="6" spans="1:7" ht="17.100000000000001" customHeight="1">
      <c r="A6" s="81"/>
      <c r="B6" s="82"/>
      <c r="C6" s="83"/>
      <c r="D6" s="84"/>
      <c r="E6" s="158"/>
      <c r="F6" s="159"/>
      <c r="G6" s="80"/>
    </row>
    <row r="7" spans="1:7" ht="17.100000000000001" customHeight="1">
      <c r="A7" s="81"/>
      <c r="B7" s="82"/>
      <c r="C7" s="83"/>
      <c r="D7" s="84"/>
      <c r="E7" s="158"/>
      <c r="F7" s="159"/>
      <c r="G7" s="80"/>
    </row>
    <row r="8" spans="1:7" ht="17.100000000000001" customHeight="1">
      <c r="A8" s="81"/>
      <c r="B8" s="82"/>
      <c r="C8" s="83"/>
      <c r="D8" s="84"/>
      <c r="E8" s="158"/>
      <c r="F8" s="159"/>
      <c r="G8" s="80"/>
    </row>
    <row r="9" spans="1:7" ht="17.100000000000001" customHeight="1">
      <c r="A9" s="81"/>
      <c r="B9" s="82"/>
      <c r="C9" s="83"/>
      <c r="D9" s="84"/>
      <c r="E9" s="158"/>
      <c r="F9" s="159"/>
      <c r="G9" s="80"/>
    </row>
    <row r="10" spans="1:7" ht="17.100000000000001" customHeight="1">
      <c r="A10" s="81"/>
      <c r="B10" s="82"/>
      <c r="C10" s="83"/>
      <c r="D10" s="84"/>
      <c r="E10" s="158"/>
      <c r="F10" s="159"/>
      <c r="G10" s="80"/>
    </row>
    <row r="11" spans="1:7" ht="17.100000000000001" customHeight="1">
      <c r="A11" s="81"/>
      <c r="B11" s="82"/>
      <c r="C11" s="83"/>
      <c r="D11" s="84"/>
      <c r="E11" s="158"/>
      <c r="F11" s="159"/>
      <c r="G11" s="80"/>
    </row>
    <row r="12" spans="1:7" ht="17.100000000000001" customHeight="1">
      <c r="A12" s="81"/>
      <c r="B12" s="82"/>
      <c r="C12" s="83"/>
      <c r="D12" s="84"/>
      <c r="E12" s="158" t="str">
        <f>IF(B12="%",[3]Rekapitulace!F78,"")</f>
        <v/>
      </c>
      <c r="F12" s="159" t="str">
        <f>IF(C12="VI",IF(B12="Kč",D12,(D12/100)*E12),"")</f>
        <v/>
      </c>
      <c r="G12" s="80"/>
    </row>
    <row r="13" spans="1:7" ht="17.100000000000001" customHeight="1" thickBot="1">
      <c r="A13" s="85"/>
      <c r="B13" s="86"/>
      <c r="C13" s="87"/>
      <c r="D13" s="88"/>
      <c r="E13" s="160" t="str">
        <f>IF(B13="%",[3]Rekapitulace!F78,"")</f>
        <v/>
      </c>
      <c r="F13" s="159" t="str">
        <f>IF(C13="VI",IF(B13="Kč",D13,(D13/100)*E13),"")</f>
        <v/>
      </c>
      <c r="G13" s="80"/>
    </row>
    <row r="14" spans="1:7" ht="13.8" thickBot="1">
      <c r="A14" s="89" t="s">
        <v>156</v>
      </c>
      <c r="B14" s="90"/>
      <c r="C14" s="90"/>
      <c r="D14" s="90"/>
      <c r="E14" s="161"/>
      <c r="F14" s="162">
        <f>SUM(F4:F13)</f>
        <v>0</v>
      </c>
      <c r="G14" s="91"/>
    </row>
  </sheetData>
  <mergeCells count="2">
    <mergeCell ref="A1:G1"/>
    <mergeCell ref="A2:G2"/>
  </mergeCells>
  <dataValidations count="2">
    <dataValidation type="list" allowBlank="1" showInputMessage="1" showErrorMessage="1" sqref="C4:C13">
      <formula1>"VI,XI"</formula1>
    </dataValidation>
    <dataValidation type="list" allowBlank="1" showInputMessage="1" showErrorMessage="1" sqref="B4:B13">
      <formula1>"%,Kč"</formula1>
    </dataValidation>
  </dataValidations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firstPageNumber="3" orientation="landscape" useFirstPageNumber="1" r:id="rId1"/>
  <headerFooter alignWithMargins="0">
    <oddFooter>&amp;LPřirážky&amp;R&amp;P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68"/>
  <sheetViews>
    <sheetView view="pageBreakPreview" zoomScaleSheetLayoutView="100" workbookViewId="0">
      <pane ySplit="4" topLeftCell="A35" activePane="bottomLeft" state="frozenSplit"/>
      <selection activeCell="K26" sqref="K26"/>
      <selection pane="bottomLeft" activeCell="K26" sqref="K26"/>
    </sheetView>
  </sheetViews>
  <sheetFormatPr defaultColWidth="9.109375" defaultRowHeight="13.2" customHeight="1"/>
  <cols>
    <col min="1" max="1" width="11.6640625" style="99" customWidth="1"/>
    <col min="2" max="2" width="81.88671875" style="99" customWidth="1"/>
    <col min="3" max="3" width="24" style="155" customWidth="1"/>
    <col min="4" max="4" width="13.6640625" style="99" hidden="1" customWidth="1"/>
    <col min="5" max="5" width="13.88671875" style="99" hidden="1" customWidth="1"/>
    <col min="6" max="256" width="9.109375" style="99"/>
    <col min="257" max="257" width="11.6640625" style="99" customWidth="1"/>
    <col min="258" max="258" width="85.109375" style="99" customWidth="1"/>
    <col min="259" max="259" width="14.33203125" style="99" customWidth="1"/>
    <col min="260" max="261" width="0" style="99" hidden="1" customWidth="1"/>
    <col min="262" max="512" width="9.109375" style="99"/>
    <col min="513" max="513" width="11.6640625" style="99" customWidth="1"/>
    <col min="514" max="514" width="85.109375" style="99" customWidth="1"/>
    <col min="515" max="515" width="14.33203125" style="99" customWidth="1"/>
    <col min="516" max="517" width="0" style="99" hidden="1" customWidth="1"/>
    <col min="518" max="768" width="9.109375" style="99"/>
    <col min="769" max="769" width="11.6640625" style="99" customWidth="1"/>
    <col min="770" max="770" width="85.109375" style="99" customWidth="1"/>
    <col min="771" max="771" width="14.33203125" style="99" customWidth="1"/>
    <col min="772" max="773" width="0" style="99" hidden="1" customWidth="1"/>
    <col min="774" max="1024" width="9.109375" style="99"/>
    <col min="1025" max="1025" width="11.6640625" style="99" customWidth="1"/>
    <col min="1026" max="1026" width="85.109375" style="99" customWidth="1"/>
    <col min="1027" max="1027" width="14.33203125" style="99" customWidth="1"/>
    <col min="1028" max="1029" width="0" style="99" hidden="1" customWidth="1"/>
    <col min="1030" max="1280" width="9.109375" style="99"/>
    <col min="1281" max="1281" width="11.6640625" style="99" customWidth="1"/>
    <col min="1282" max="1282" width="85.109375" style="99" customWidth="1"/>
    <col min="1283" max="1283" width="14.33203125" style="99" customWidth="1"/>
    <col min="1284" max="1285" width="0" style="99" hidden="1" customWidth="1"/>
    <col min="1286" max="1536" width="9.109375" style="99"/>
    <col min="1537" max="1537" width="11.6640625" style="99" customWidth="1"/>
    <col min="1538" max="1538" width="85.109375" style="99" customWidth="1"/>
    <col min="1539" max="1539" width="14.33203125" style="99" customWidth="1"/>
    <col min="1540" max="1541" width="0" style="99" hidden="1" customWidth="1"/>
    <col min="1542" max="1792" width="9.109375" style="99"/>
    <col min="1793" max="1793" width="11.6640625" style="99" customWidth="1"/>
    <col min="1794" max="1794" width="85.109375" style="99" customWidth="1"/>
    <col min="1795" max="1795" width="14.33203125" style="99" customWidth="1"/>
    <col min="1796" max="1797" width="0" style="99" hidden="1" customWidth="1"/>
    <col min="1798" max="2048" width="9.109375" style="99"/>
    <col min="2049" max="2049" width="11.6640625" style="99" customWidth="1"/>
    <col min="2050" max="2050" width="85.109375" style="99" customWidth="1"/>
    <col min="2051" max="2051" width="14.33203125" style="99" customWidth="1"/>
    <col min="2052" max="2053" width="0" style="99" hidden="1" customWidth="1"/>
    <col min="2054" max="2304" width="9.109375" style="99"/>
    <col min="2305" max="2305" width="11.6640625" style="99" customWidth="1"/>
    <col min="2306" max="2306" width="85.109375" style="99" customWidth="1"/>
    <col min="2307" max="2307" width="14.33203125" style="99" customWidth="1"/>
    <col min="2308" max="2309" width="0" style="99" hidden="1" customWidth="1"/>
    <col min="2310" max="2560" width="9.109375" style="99"/>
    <col min="2561" max="2561" width="11.6640625" style="99" customWidth="1"/>
    <col min="2562" max="2562" width="85.109375" style="99" customWidth="1"/>
    <col min="2563" max="2563" width="14.33203125" style="99" customWidth="1"/>
    <col min="2564" max="2565" width="0" style="99" hidden="1" customWidth="1"/>
    <col min="2566" max="2816" width="9.109375" style="99"/>
    <col min="2817" max="2817" width="11.6640625" style="99" customWidth="1"/>
    <col min="2818" max="2818" width="85.109375" style="99" customWidth="1"/>
    <col min="2819" max="2819" width="14.33203125" style="99" customWidth="1"/>
    <col min="2820" max="2821" width="0" style="99" hidden="1" customWidth="1"/>
    <col min="2822" max="3072" width="9.109375" style="99"/>
    <col min="3073" max="3073" width="11.6640625" style="99" customWidth="1"/>
    <col min="3074" max="3074" width="85.109375" style="99" customWidth="1"/>
    <col min="3075" max="3075" width="14.33203125" style="99" customWidth="1"/>
    <col min="3076" max="3077" width="0" style="99" hidden="1" customWidth="1"/>
    <col min="3078" max="3328" width="9.109375" style="99"/>
    <col min="3329" max="3329" width="11.6640625" style="99" customWidth="1"/>
    <col min="3330" max="3330" width="85.109375" style="99" customWidth="1"/>
    <col min="3331" max="3331" width="14.33203125" style="99" customWidth="1"/>
    <col min="3332" max="3333" width="0" style="99" hidden="1" customWidth="1"/>
    <col min="3334" max="3584" width="9.109375" style="99"/>
    <col min="3585" max="3585" width="11.6640625" style="99" customWidth="1"/>
    <col min="3586" max="3586" width="85.109375" style="99" customWidth="1"/>
    <col min="3587" max="3587" width="14.33203125" style="99" customWidth="1"/>
    <col min="3588" max="3589" width="0" style="99" hidden="1" customWidth="1"/>
    <col min="3590" max="3840" width="9.109375" style="99"/>
    <col min="3841" max="3841" width="11.6640625" style="99" customWidth="1"/>
    <col min="3842" max="3842" width="85.109375" style="99" customWidth="1"/>
    <col min="3843" max="3843" width="14.33203125" style="99" customWidth="1"/>
    <col min="3844" max="3845" width="0" style="99" hidden="1" customWidth="1"/>
    <col min="3846" max="4096" width="9.109375" style="99"/>
    <col min="4097" max="4097" width="11.6640625" style="99" customWidth="1"/>
    <col min="4098" max="4098" width="85.109375" style="99" customWidth="1"/>
    <col min="4099" max="4099" width="14.33203125" style="99" customWidth="1"/>
    <col min="4100" max="4101" width="0" style="99" hidden="1" customWidth="1"/>
    <col min="4102" max="4352" width="9.109375" style="99"/>
    <col min="4353" max="4353" width="11.6640625" style="99" customWidth="1"/>
    <col min="4354" max="4354" width="85.109375" style="99" customWidth="1"/>
    <col min="4355" max="4355" width="14.33203125" style="99" customWidth="1"/>
    <col min="4356" max="4357" width="0" style="99" hidden="1" customWidth="1"/>
    <col min="4358" max="4608" width="9.109375" style="99"/>
    <col min="4609" max="4609" width="11.6640625" style="99" customWidth="1"/>
    <col min="4610" max="4610" width="85.109375" style="99" customWidth="1"/>
    <col min="4611" max="4611" width="14.33203125" style="99" customWidth="1"/>
    <col min="4612" max="4613" width="0" style="99" hidden="1" customWidth="1"/>
    <col min="4614" max="4864" width="9.109375" style="99"/>
    <col min="4865" max="4865" width="11.6640625" style="99" customWidth="1"/>
    <col min="4866" max="4866" width="85.109375" style="99" customWidth="1"/>
    <col min="4867" max="4867" width="14.33203125" style="99" customWidth="1"/>
    <col min="4868" max="4869" width="0" style="99" hidden="1" customWidth="1"/>
    <col min="4870" max="5120" width="9.109375" style="99"/>
    <col min="5121" max="5121" width="11.6640625" style="99" customWidth="1"/>
    <col min="5122" max="5122" width="85.109375" style="99" customWidth="1"/>
    <col min="5123" max="5123" width="14.33203125" style="99" customWidth="1"/>
    <col min="5124" max="5125" width="0" style="99" hidden="1" customWidth="1"/>
    <col min="5126" max="5376" width="9.109375" style="99"/>
    <col min="5377" max="5377" width="11.6640625" style="99" customWidth="1"/>
    <col min="5378" max="5378" width="85.109375" style="99" customWidth="1"/>
    <col min="5379" max="5379" width="14.33203125" style="99" customWidth="1"/>
    <col min="5380" max="5381" width="0" style="99" hidden="1" customWidth="1"/>
    <col min="5382" max="5632" width="9.109375" style="99"/>
    <col min="5633" max="5633" width="11.6640625" style="99" customWidth="1"/>
    <col min="5634" max="5634" width="85.109375" style="99" customWidth="1"/>
    <col min="5635" max="5635" width="14.33203125" style="99" customWidth="1"/>
    <col min="5636" max="5637" width="0" style="99" hidden="1" customWidth="1"/>
    <col min="5638" max="5888" width="9.109375" style="99"/>
    <col min="5889" max="5889" width="11.6640625" style="99" customWidth="1"/>
    <col min="5890" max="5890" width="85.109375" style="99" customWidth="1"/>
    <col min="5891" max="5891" width="14.33203125" style="99" customWidth="1"/>
    <col min="5892" max="5893" width="0" style="99" hidden="1" customWidth="1"/>
    <col min="5894" max="6144" width="9.109375" style="99"/>
    <col min="6145" max="6145" width="11.6640625" style="99" customWidth="1"/>
    <col min="6146" max="6146" width="85.109375" style="99" customWidth="1"/>
    <col min="6147" max="6147" width="14.33203125" style="99" customWidth="1"/>
    <col min="6148" max="6149" width="0" style="99" hidden="1" customWidth="1"/>
    <col min="6150" max="6400" width="9.109375" style="99"/>
    <col min="6401" max="6401" width="11.6640625" style="99" customWidth="1"/>
    <col min="6402" max="6402" width="85.109375" style="99" customWidth="1"/>
    <col min="6403" max="6403" width="14.33203125" style="99" customWidth="1"/>
    <col min="6404" max="6405" width="0" style="99" hidden="1" customWidth="1"/>
    <col min="6406" max="6656" width="9.109375" style="99"/>
    <col min="6657" max="6657" width="11.6640625" style="99" customWidth="1"/>
    <col min="6658" max="6658" width="85.109375" style="99" customWidth="1"/>
    <col min="6659" max="6659" width="14.33203125" style="99" customWidth="1"/>
    <col min="6660" max="6661" width="0" style="99" hidden="1" customWidth="1"/>
    <col min="6662" max="6912" width="9.109375" style="99"/>
    <col min="6913" max="6913" width="11.6640625" style="99" customWidth="1"/>
    <col min="6914" max="6914" width="85.109375" style="99" customWidth="1"/>
    <col min="6915" max="6915" width="14.33203125" style="99" customWidth="1"/>
    <col min="6916" max="6917" width="0" style="99" hidden="1" customWidth="1"/>
    <col min="6918" max="7168" width="9.109375" style="99"/>
    <col min="7169" max="7169" width="11.6640625" style="99" customWidth="1"/>
    <col min="7170" max="7170" width="85.109375" style="99" customWidth="1"/>
    <col min="7171" max="7171" width="14.33203125" style="99" customWidth="1"/>
    <col min="7172" max="7173" width="0" style="99" hidden="1" customWidth="1"/>
    <col min="7174" max="7424" width="9.109375" style="99"/>
    <col min="7425" max="7425" width="11.6640625" style="99" customWidth="1"/>
    <col min="7426" max="7426" width="85.109375" style="99" customWidth="1"/>
    <col min="7427" max="7427" width="14.33203125" style="99" customWidth="1"/>
    <col min="7428" max="7429" width="0" style="99" hidden="1" customWidth="1"/>
    <col min="7430" max="7680" width="9.109375" style="99"/>
    <col min="7681" max="7681" width="11.6640625" style="99" customWidth="1"/>
    <col min="7682" max="7682" width="85.109375" style="99" customWidth="1"/>
    <col min="7683" max="7683" width="14.33203125" style="99" customWidth="1"/>
    <col min="7684" max="7685" width="0" style="99" hidden="1" customWidth="1"/>
    <col min="7686" max="7936" width="9.109375" style="99"/>
    <col min="7937" max="7937" width="11.6640625" style="99" customWidth="1"/>
    <col min="7938" max="7938" width="85.109375" style="99" customWidth="1"/>
    <col min="7939" max="7939" width="14.33203125" style="99" customWidth="1"/>
    <col min="7940" max="7941" width="0" style="99" hidden="1" customWidth="1"/>
    <col min="7942" max="8192" width="9.109375" style="99"/>
    <col min="8193" max="8193" width="11.6640625" style="99" customWidth="1"/>
    <col min="8194" max="8194" width="85.109375" style="99" customWidth="1"/>
    <col min="8195" max="8195" width="14.33203125" style="99" customWidth="1"/>
    <col min="8196" max="8197" width="0" style="99" hidden="1" customWidth="1"/>
    <col min="8198" max="8448" width="9.109375" style="99"/>
    <col min="8449" max="8449" width="11.6640625" style="99" customWidth="1"/>
    <col min="8450" max="8450" width="85.109375" style="99" customWidth="1"/>
    <col min="8451" max="8451" width="14.33203125" style="99" customWidth="1"/>
    <col min="8452" max="8453" width="0" style="99" hidden="1" customWidth="1"/>
    <col min="8454" max="8704" width="9.109375" style="99"/>
    <col min="8705" max="8705" width="11.6640625" style="99" customWidth="1"/>
    <col min="8706" max="8706" width="85.109375" style="99" customWidth="1"/>
    <col min="8707" max="8707" width="14.33203125" style="99" customWidth="1"/>
    <col min="8708" max="8709" width="0" style="99" hidden="1" customWidth="1"/>
    <col min="8710" max="8960" width="9.109375" style="99"/>
    <col min="8961" max="8961" width="11.6640625" style="99" customWidth="1"/>
    <col min="8962" max="8962" width="85.109375" style="99" customWidth="1"/>
    <col min="8963" max="8963" width="14.33203125" style="99" customWidth="1"/>
    <col min="8964" max="8965" width="0" style="99" hidden="1" customWidth="1"/>
    <col min="8966" max="9216" width="9.109375" style="99"/>
    <col min="9217" max="9217" width="11.6640625" style="99" customWidth="1"/>
    <col min="9218" max="9218" width="85.109375" style="99" customWidth="1"/>
    <col min="9219" max="9219" width="14.33203125" style="99" customWidth="1"/>
    <col min="9220" max="9221" width="0" style="99" hidden="1" customWidth="1"/>
    <col min="9222" max="9472" width="9.109375" style="99"/>
    <col min="9473" max="9473" width="11.6640625" style="99" customWidth="1"/>
    <col min="9474" max="9474" width="85.109375" style="99" customWidth="1"/>
    <col min="9475" max="9475" width="14.33203125" style="99" customWidth="1"/>
    <col min="9476" max="9477" width="0" style="99" hidden="1" customWidth="1"/>
    <col min="9478" max="9728" width="9.109375" style="99"/>
    <col min="9729" max="9729" width="11.6640625" style="99" customWidth="1"/>
    <col min="9730" max="9730" width="85.109375" style="99" customWidth="1"/>
    <col min="9731" max="9731" width="14.33203125" style="99" customWidth="1"/>
    <col min="9732" max="9733" width="0" style="99" hidden="1" customWidth="1"/>
    <col min="9734" max="9984" width="9.109375" style="99"/>
    <col min="9985" max="9985" width="11.6640625" style="99" customWidth="1"/>
    <col min="9986" max="9986" width="85.109375" style="99" customWidth="1"/>
    <col min="9987" max="9987" width="14.33203125" style="99" customWidth="1"/>
    <col min="9988" max="9989" width="0" style="99" hidden="1" customWidth="1"/>
    <col min="9990" max="10240" width="9.109375" style="99"/>
    <col min="10241" max="10241" width="11.6640625" style="99" customWidth="1"/>
    <col min="10242" max="10242" width="85.109375" style="99" customWidth="1"/>
    <col min="10243" max="10243" width="14.33203125" style="99" customWidth="1"/>
    <col min="10244" max="10245" width="0" style="99" hidden="1" customWidth="1"/>
    <col min="10246" max="10496" width="9.109375" style="99"/>
    <col min="10497" max="10497" width="11.6640625" style="99" customWidth="1"/>
    <col min="10498" max="10498" width="85.109375" style="99" customWidth="1"/>
    <col min="10499" max="10499" width="14.33203125" style="99" customWidth="1"/>
    <col min="10500" max="10501" width="0" style="99" hidden="1" customWidth="1"/>
    <col min="10502" max="10752" width="9.109375" style="99"/>
    <col min="10753" max="10753" width="11.6640625" style="99" customWidth="1"/>
    <col min="10754" max="10754" width="85.109375" style="99" customWidth="1"/>
    <col min="10755" max="10755" width="14.33203125" style="99" customWidth="1"/>
    <col min="10756" max="10757" width="0" style="99" hidden="1" customWidth="1"/>
    <col min="10758" max="11008" width="9.109375" style="99"/>
    <col min="11009" max="11009" width="11.6640625" style="99" customWidth="1"/>
    <col min="11010" max="11010" width="85.109375" style="99" customWidth="1"/>
    <col min="11011" max="11011" width="14.33203125" style="99" customWidth="1"/>
    <col min="11012" max="11013" width="0" style="99" hidden="1" customWidth="1"/>
    <col min="11014" max="11264" width="9.109375" style="99"/>
    <col min="11265" max="11265" width="11.6640625" style="99" customWidth="1"/>
    <col min="11266" max="11266" width="85.109375" style="99" customWidth="1"/>
    <col min="11267" max="11267" width="14.33203125" style="99" customWidth="1"/>
    <col min="11268" max="11269" width="0" style="99" hidden="1" customWidth="1"/>
    <col min="11270" max="11520" width="9.109375" style="99"/>
    <col min="11521" max="11521" width="11.6640625" style="99" customWidth="1"/>
    <col min="11522" max="11522" width="85.109375" style="99" customWidth="1"/>
    <col min="11523" max="11523" width="14.33203125" style="99" customWidth="1"/>
    <col min="11524" max="11525" width="0" style="99" hidden="1" customWidth="1"/>
    <col min="11526" max="11776" width="9.109375" style="99"/>
    <col min="11777" max="11777" width="11.6640625" style="99" customWidth="1"/>
    <col min="11778" max="11778" width="85.109375" style="99" customWidth="1"/>
    <col min="11779" max="11779" width="14.33203125" style="99" customWidth="1"/>
    <col min="11780" max="11781" width="0" style="99" hidden="1" customWidth="1"/>
    <col min="11782" max="12032" width="9.109375" style="99"/>
    <col min="12033" max="12033" width="11.6640625" style="99" customWidth="1"/>
    <col min="12034" max="12034" width="85.109375" style="99" customWidth="1"/>
    <col min="12035" max="12035" width="14.33203125" style="99" customWidth="1"/>
    <col min="12036" max="12037" width="0" style="99" hidden="1" customWidth="1"/>
    <col min="12038" max="12288" width="9.109375" style="99"/>
    <col min="12289" max="12289" width="11.6640625" style="99" customWidth="1"/>
    <col min="12290" max="12290" width="85.109375" style="99" customWidth="1"/>
    <col min="12291" max="12291" width="14.33203125" style="99" customWidth="1"/>
    <col min="12292" max="12293" width="0" style="99" hidden="1" customWidth="1"/>
    <col min="12294" max="12544" width="9.109375" style="99"/>
    <col min="12545" max="12545" width="11.6640625" style="99" customWidth="1"/>
    <col min="12546" max="12546" width="85.109375" style="99" customWidth="1"/>
    <col min="12547" max="12547" width="14.33203125" style="99" customWidth="1"/>
    <col min="12548" max="12549" width="0" style="99" hidden="1" customWidth="1"/>
    <col min="12550" max="12800" width="9.109375" style="99"/>
    <col min="12801" max="12801" width="11.6640625" style="99" customWidth="1"/>
    <col min="12802" max="12802" width="85.109375" style="99" customWidth="1"/>
    <col min="12803" max="12803" width="14.33203125" style="99" customWidth="1"/>
    <col min="12804" max="12805" width="0" style="99" hidden="1" customWidth="1"/>
    <col min="12806" max="13056" width="9.109375" style="99"/>
    <col min="13057" max="13057" width="11.6640625" style="99" customWidth="1"/>
    <col min="13058" max="13058" width="85.109375" style="99" customWidth="1"/>
    <col min="13059" max="13059" width="14.33203125" style="99" customWidth="1"/>
    <col min="13060" max="13061" width="0" style="99" hidden="1" customWidth="1"/>
    <col min="13062" max="13312" width="9.109375" style="99"/>
    <col min="13313" max="13313" width="11.6640625" style="99" customWidth="1"/>
    <col min="13314" max="13314" width="85.109375" style="99" customWidth="1"/>
    <col min="13315" max="13315" width="14.33203125" style="99" customWidth="1"/>
    <col min="13316" max="13317" width="0" style="99" hidden="1" customWidth="1"/>
    <col min="13318" max="13568" width="9.109375" style="99"/>
    <col min="13569" max="13569" width="11.6640625" style="99" customWidth="1"/>
    <col min="13570" max="13570" width="85.109375" style="99" customWidth="1"/>
    <col min="13571" max="13571" width="14.33203125" style="99" customWidth="1"/>
    <col min="13572" max="13573" width="0" style="99" hidden="1" customWidth="1"/>
    <col min="13574" max="13824" width="9.109375" style="99"/>
    <col min="13825" max="13825" width="11.6640625" style="99" customWidth="1"/>
    <col min="13826" max="13826" width="85.109375" style="99" customWidth="1"/>
    <col min="13827" max="13827" width="14.33203125" style="99" customWidth="1"/>
    <col min="13828" max="13829" width="0" style="99" hidden="1" customWidth="1"/>
    <col min="13830" max="14080" width="9.109375" style="99"/>
    <col min="14081" max="14081" width="11.6640625" style="99" customWidth="1"/>
    <col min="14082" max="14082" width="85.109375" style="99" customWidth="1"/>
    <col min="14083" max="14083" width="14.33203125" style="99" customWidth="1"/>
    <col min="14084" max="14085" width="0" style="99" hidden="1" customWidth="1"/>
    <col min="14086" max="14336" width="9.109375" style="99"/>
    <col min="14337" max="14337" width="11.6640625" style="99" customWidth="1"/>
    <col min="14338" max="14338" width="85.109375" style="99" customWidth="1"/>
    <col min="14339" max="14339" width="14.33203125" style="99" customWidth="1"/>
    <col min="14340" max="14341" width="0" style="99" hidden="1" customWidth="1"/>
    <col min="14342" max="14592" width="9.109375" style="99"/>
    <col min="14593" max="14593" width="11.6640625" style="99" customWidth="1"/>
    <col min="14594" max="14594" width="85.109375" style="99" customWidth="1"/>
    <col min="14595" max="14595" width="14.33203125" style="99" customWidth="1"/>
    <col min="14596" max="14597" width="0" style="99" hidden="1" customWidth="1"/>
    <col min="14598" max="14848" width="9.109375" style="99"/>
    <col min="14849" max="14849" width="11.6640625" style="99" customWidth="1"/>
    <col min="14850" max="14850" width="85.109375" style="99" customWidth="1"/>
    <col min="14851" max="14851" width="14.33203125" style="99" customWidth="1"/>
    <col min="14852" max="14853" width="0" style="99" hidden="1" customWidth="1"/>
    <col min="14854" max="15104" width="9.109375" style="99"/>
    <col min="15105" max="15105" width="11.6640625" style="99" customWidth="1"/>
    <col min="15106" max="15106" width="85.109375" style="99" customWidth="1"/>
    <col min="15107" max="15107" width="14.33203125" style="99" customWidth="1"/>
    <col min="15108" max="15109" width="0" style="99" hidden="1" customWidth="1"/>
    <col min="15110" max="15360" width="9.109375" style="99"/>
    <col min="15361" max="15361" width="11.6640625" style="99" customWidth="1"/>
    <col min="15362" max="15362" width="85.109375" style="99" customWidth="1"/>
    <col min="15363" max="15363" width="14.33203125" style="99" customWidth="1"/>
    <col min="15364" max="15365" width="0" style="99" hidden="1" customWidth="1"/>
    <col min="15366" max="15616" width="9.109375" style="99"/>
    <col min="15617" max="15617" width="11.6640625" style="99" customWidth="1"/>
    <col min="15618" max="15618" width="85.109375" style="99" customWidth="1"/>
    <col min="15619" max="15619" width="14.33203125" style="99" customWidth="1"/>
    <col min="15620" max="15621" width="0" style="99" hidden="1" customWidth="1"/>
    <col min="15622" max="15872" width="9.109375" style="99"/>
    <col min="15873" max="15873" width="11.6640625" style="99" customWidth="1"/>
    <col min="15874" max="15874" width="85.109375" style="99" customWidth="1"/>
    <col min="15875" max="15875" width="14.33203125" style="99" customWidth="1"/>
    <col min="15876" max="15877" width="0" style="99" hidden="1" customWidth="1"/>
    <col min="15878" max="16128" width="9.109375" style="99"/>
    <col min="16129" max="16129" width="11.6640625" style="99" customWidth="1"/>
    <col min="16130" max="16130" width="85.109375" style="99" customWidth="1"/>
    <col min="16131" max="16131" width="14.33203125" style="99" customWidth="1"/>
    <col min="16132" max="16133" width="0" style="99" hidden="1" customWidth="1"/>
    <col min="16134" max="16384" width="9.109375" style="99"/>
  </cols>
  <sheetData>
    <row r="1" spans="1:5" s="93" customFormat="1" ht="19.2" customHeight="1">
      <c r="A1" s="734" t="s">
        <v>590</v>
      </c>
      <c r="B1" s="734"/>
      <c r="C1" s="734"/>
    </row>
    <row r="2" spans="1:5" s="94" customFormat="1" ht="22.95" customHeight="1">
      <c r="A2" s="735" t="s">
        <v>157</v>
      </c>
      <c r="B2" s="735"/>
      <c r="C2" s="735"/>
    </row>
    <row r="3" spans="1:5" ht="24.6" customHeight="1">
      <c r="A3" s="95" t="s">
        <v>5</v>
      </c>
      <c r="B3" s="96" t="s">
        <v>6</v>
      </c>
      <c r="C3" s="146" t="s">
        <v>7</v>
      </c>
      <c r="D3" s="97" t="s">
        <v>8</v>
      </c>
      <c r="E3" s="98" t="s">
        <v>9</v>
      </c>
    </row>
    <row r="4" spans="1:5" ht="4.2" customHeight="1">
      <c r="A4" s="100"/>
      <c r="B4" s="101"/>
      <c r="C4" s="147"/>
      <c r="D4" s="101"/>
      <c r="E4" s="102"/>
    </row>
    <row r="5" spans="1:5" s="499" customFormat="1" ht="18" customHeight="1">
      <c r="A5" s="733" t="s">
        <v>1894</v>
      </c>
      <c r="B5" s="733"/>
      <c r="C5" s="733"/>
      <c r="D5" s="498"/>
      <c r="E5" s="498"/>
    </row>
    <row r="6" spans="1:5" s="502" customFormat="1" ht="10.199999999999999" customHeight="1">
      <c r="A6" s="500"/>
      <c r="B6" s="500"/>
      <c r="C6" s="501"/>
      <c r="D6" s="500"/>
      <c r="E6" s="500"/>
    </row>
    <row r="7" spans="1:5" ht="18.75" customHeight="1">
      <c r="A7" s="103" t="s">
        <v>10</v>
      </c>
      <c r="B7" s="104" t="s">
        <v>11</v>
      </c>
      <c r="C7" s="151"/>
      <c r="D7" s="105"/>
      <c r="E7" s="105"/>
    </row>
    <row r="8" spans="1:5" ht="16.2" customHeight="1">
      <c r="A8" s="106">
        <v>9</v>
      </c>
      <c r="B8" s="99" t="s">
        <v>103</v>
      </c>
      <c r="C8" s="148">
        <f>bour!H7</f>
        <v>0</v>
      </c>
    </row>
    <row r="9" spans="1:5" ht="18.75" customHeight="1">
      <c r="A9" s="110" t="s">
        <v>10</v>
      </c>
      <c r="B9" s="111" t="s">
        <v>12</v>
      </c>
      <c r="C9" s="149">
        <f>SUM(C8:C8)</f>
        <v>0</v>
      </c>
    </row>
    <row r="10" spans="1:5" ht="12" customHeight="1">
      <c r="A10" s="112"/>
      <c r="B10" s="113"/>
      <c r="C10" s="150"/>
    </row>
    <row r="11" spans="1:5" ht="18.75" customHeight="1">
      <c r="A11" s="103" t="str">
        <f>[4]Rozpocet!D20</f>
        <v>PSV</v>
      </c>
      <c r="B11" s="104" t="s">
        <v>13</v>
      </c>
      <c r="C11" s="151"/>
    </row>
    <row r="12" spans="1:5" ht="16.2" customHeight="1">
      <c r="A12" s="106">
        <v>763</v>
      </c>
      <c r="B12" s="99" t="s">
        <v>255</v>
      </c>
      <c r="C12" s="148">
        <f>bour!H61</f>
        <v>0</v>
      </c>
    </row>
    <row r="13" spans="1:5" ht="16.2" customHeight="1">
      <c r="A13" s="106">
        <v>764</v>
      </c>
      <c r="B13" s="99" t="s">
        <v>213</v>
      </c>
      <c r="C13" s="148">
        <f>bour!H64</f>
        <v>0</v>
      </c>
    </row>
    <row r="14" spans="1:5" ht="16.2" customHeight="1">
      <c r="A14" s="106">
        <v>766</v>
      </c>
      <c r="B14" s="99" t="s">
        <v>215</v>
      </c>
      <c r="C14" s="148">
        <f>bour!H67</f>
        <v>0</v>
      </c>
    </row>
    <row r="15" spans="1:5" ht="16.2" customHeight="1">
      <c r="A15" s="106">
        <v>767</v>
      </c>
      <c r="B15" s="99" t="s">
        <v>109</v>
      </c>
      <c r="C15" s="148">
        <f>bour!H71</f>
        <v>0</v>
      </c>
    </row>
    <row r="16" spans="1:5" ht="18.75" customHeight="1">
      <c r="A16" s="110" t="s">
        <v>14</v>
      </c>
      <c r="B16" s="111" t="s">
        <v>15</v>
      </c>
      <c r="C16" s="149">
        <f>SUM(C12:C15)</f>
        <v>0</v>
      </c>
    </row>
    <row r="17" spans="1:11" ht="12.6" customHeight="1">
      <c r="A17" s="732"/>
      <c r="B17" s="732"/>
      <c r="C17" s="732"/>
    </row>
    <row r="18" spans="1:11" ht="22.5" customHeight="1">
      <c r="A18" s="503"/>
      <c r="B18" s="504" t="s">
        <v>1895</v>
      </c>
      <c r="C18" s="505">
        <f>C9+C16</f>
        <v>0</v>
      </c>
    </row>
    <row r="19" spans="1:11" ht="12.6" customHeight="1">
      <c r="A19" s="506"/>
      <c r="B19" s="506"/>
      <c r="C19" s="506"/>
    </row>
    <row r="20" spans="1:11" s="499" customFormat="1" ht="18" customHeight="1">
      <c r="A20" s="733" t="s">
        <v>1896</v>
      </c>
      <c r="B20" s="733"/>
      <c r="C20" s="733"/>
      <c r="D20" s="498"/>
      <c r="E20" s="498"/>
    </row>
    <row r="21" spans="1:11" s="502" customFormat="1" ht="10.199999999999999" customHeight="1">
      <c r="A21" s="500"/>
      <c r="B21" s="500"/>
      <c r="C21" s="501"/>
      <c r="D21" s="500"/>
      <c r="E21" s="500"/>
    </row>
    <row r="22" spans="1:11" ht="18.75" customHeight="1">
      <c r="A22" s="103" t="s">
        <v>10</v>
      </c>
      <c r="B22" s="104" t="s">
        <v>11</v>
      </c>
      <c r="C22" s="151"/>
      <c r="D22" s="105"/>
      <c r="E22" s="105"/>
    </row>
    <row r="23" spans="1:11" s="108" customFormat="1" ht="16.2" customHeight="1">
      <c r="A23" s="106">
        <v>3</v>
      </c>
      <c r="B23" s="99" t="s">
        <v>163</v>
      </c>
      <c r="C23" s="148">
        <f>stav!H7</f>
        <v>0</v>
      </c>
      <c r="D23" s="107" t="e">
        <f>[5]Rozpocet!#REF!</f>
        <v>#REF!</v>
      </c>
      <c r="E23" s="107" t="e">
        <f>[5]Rozpocet!#REF!</f>
        <v>#REF!</v>
      </c>
    </row>
    <row r="24" spans="1:11" s="108" customFormat="1" ht="16.2" customHeight="1">
      <c r="A24" s="106">
        <v>4</v>
      </c>
      <c r="B24" s="99" t="s">
        <v>1918</v>
      </c>
      <c r="C24" s="148">
        <f>stav!H24</f>
        <v>0</v>
      </c>
      <c r="D24" s="107"/>
      <c r="E24" s="107"/>
    </row>
    <row r="25" spans="1:11" s="108" customFormat="1" ht="16.2" customHeight="1">
      <c r="A25" s="106">
        <v>6</v>
      </c>
      <c r="B25" s="99" t="s">
        <v>164</v>
      </c>
      <c r="C25" s="148">
        <f>stav!H27</f>
        <v>0</v>
      </c>
      <c r="D25" s="107" t="e">
        <f>[5]Rozpocet!#REF!</f>
        <v>#REF!</v>
      </c>
      <c r="E25" s="107" t="e">
        <f>[5]Rozpocet!#REF!</f>
        <v>#REF!</v>
      </c>
      <c r="K25" s="109"/>
    </row>
    <row r="26" spans="1:11" ht="16.2" customHeight="1">
      <c r="A26" s="106">
        <v>9</v>
      </c>
      <c r="B26" s="99" t="s">
        <v>103</v>
      </c>
      <c r="C26" s="148">
        <f>stav!H50</f>
        <v>0</v>
      </c>
    </row>
    <row r="27" spans="1:11" ht="18.75" customHeight="1">
      <c r="A27" s="110" t="s">
        <v>10</v>
      </c>
      <c r="B27" s="111" t="s">
        <v>12</v>
      </c>
      <c r="C27" s="149">
        <f>SUM(C23:C26)</f>
        <v>0</v>
      </c>
    </row>
    <row r="28" spans="1:11" ht="12" customHeight="1">
      <c r="A28" s="112"/>
      <c r="B28" s="113"/>
      <c r="C28" s="150"/>
    </row>
    <row r="29" spans="1:11" ht="18.75" customHeight="1">
      <c r="A29" s="103" t="s">
        <v>14</v>
      </c>
      <c r="B29" s="104" t="s">
        <v>13</v>
      </c>
      <c r="C29" s="151"/>
    </row>
    <row r="30" spans="1:11" ht="16.2" customHeight="1">
      <c r="A30" s="106">
        <v>711</v>
      </c>
      <c r="B30" s="99" t="s">
        <v>199</v>
      </c>
      <c r="C30" s="148">
        <f>stav!H61</f>
        <v>0</v>
      </c>
    </row>
    <row r="31" spans="1:11" ht="16.2" customHeight="1">
      <c r="A31" s="106">
        <v>713</v>
      </c>
      <c r="B31" s="99" t="s">
        <v>209</v>
      </c>
      <c r="C31" s="148">
        <f>stav!H74</f>
        <v>0</v>
      </c>
    </row>
    <row r="32" spans="1:11" ht="16.2" customHeight="1">
      <c r="A32" s="106">
        <v>763</v>
      </c>
      <c r="B32" s="99" t="s">
        <v>255</v>
      </c>
      <c r="C32" s="148">
        <f>stav!H80</f>
        <v>0</v>
      </c>
    </row>
    <row r="33" spans="1:5" ht="16.2" customHeight="1">
      <c r="A33" s="106">
        <v>764</v>
      </c>
      <c r="B33" s="99" t="s">
        <v>213</v>
      </c>
      <c r="C33" s="148">
        <f>stav!H86</f>
        <v>0</v>
      </c>
    </row>
    <row r="34" spans="1:5" ht="16.2" customHeight="1">
      <c r="A34" s="106">
        <v>766</v>
      </c>
      <c r="B34" s="99" t="s">
        <v>215</v>
      </c>
      <c r="C34" s="148">
        <f>stav!H95</f>
        <v>0</v>
      </c>
    </row>
    <row r="35" spans="1:5" ht="16.2" customHeight="1">
      <c r="A35" s="106">
        <v>767</v>
      </c>
      <c r="B35" s="99" t="s">
        <v>109</v>
      </c>
      <c r="C35" s="148">
        <f>stav!H107</f>
        <v>0</v>
      </c>
    </row>
    <row r="36" spans="1:5" ht="16.2" customHeight="1">
      <c r="A36" s="106">
        <v>771</v>
      </c>
      <c r="B36" s="99" t="s">
        <v>217</v>
      </c>
      <c r="C36" s="148">
        <f>stav!H156</f>
        <v>0</v>
      </c>
    </row>
    <row r="37" spans="1:5" ht="16.2" customHeight="1">
      <c r="A37" s="106">
        <v>776</v>
      </c>
      <c r="B37" s="99" t="s">
        <v>528</v>
      </c>
      <c r="C37" s="148">
        <f>stav!H168</f>
        <v>0</v>
      </c>
    </row>
    <row r="38" spans="1:5" ht="16.2" customHeight="1">
      <c r="A38" s="106">
        <v>777</v>
      </c>
      <c r="B38" s="99" t="s">
        <v>542</v>
      </c>
      <c r="C38" s="148">
        <f>stav!H176</f>
        <v>0</v>
      </c>
    </row>
    <row r="39" spans="1:5" ht="16.2" customHeight="1">
      <c r="A39" s="106">
        <v>781</v>
      </c>
      <c r="B39" s="99" t="s">
        <v>219</v>
      </c>
      <c r="C39" s="148">
        <f>stav!H181</f>
        <v>0</v>
      </c>
    </row>
    <row r="40" spans="1:5" ht="16.2" customHeight="1">
      <c r="A40" s="106">
        <v>783</v>
      </c>
      <c r="B40" s="99" t="s">
        <v>245</v>
      </c>
      <c r="C40" s="148">
        <f>stav!H187</f>
        <v>0</v>
      </c>
    </row>
    <row r="41" spans="1:5" ht="16.2" customHeight="1">
      <c r="A41" s="106">
        <v>784</v>
      </c>
      <c r="B41" s="99" t="s">
        <v>111</v>
      </c>
      <c r="C41" s="148">
        <f>stav!H190</f>
        <v>0</v>
      </c>
    </row>
    <row r="42" spans="1:5" ht="16.2" customHeight="1">
      <c r="A42" s="114">
        <v>786</v>
      </c>
      <c r="B42" s="115" t="s">
        <v>554</v>
      </c>
      <c r="C42" s="152">
        <f>stav!H193</f>
        <v>0</v>
      </c>
    </row>
    <row r="43" spans="1:5" ht="18.75" customHeight="1">
      <c r="A43" s="110" t="s">
        <v>14</v>
      </c>
      <c r="B43" s="111" t="s">
        <v>15</v>
      </c>
      <c r="C43" s="149">
        <f>SUM(C30:C42)</f>
        <v>0</v>
      </c>
    </row>
    <row r="44" spans="1:5" ht="12.6" customHeight="1">
      <c r="A44" s="732"/>
      <c r="B44" s="732"/>
      <c r="C44" s="732"/>
    </row>
    <row r="45" spans="1:5" ht="22.5" customHeight="1">
      <c r="A45" s="503"/>
      <c r="B45" s="504" t="s">
        <v>1897</v>
      </c>
      <c r="C45" s="505">
        <f>C27+C43</f>
        <v>0</v>
      </c>
    </row>
    <row r="46" spans="1:5" ht="12.6" customHeight="1">
      <c r="A46" s="507"/>
      <c r="B46" s="507"/>
      <c r="C46" s="507"/>
    </row>
    <row r="47" spans="1:5" s="499" customFormat="1" ht="18" customHeight="1">
      <c r="A47" s="733" t="s">
        <v>1902</v>
      </c>
      <c r="B47" s="733"/>
      <c r="C47" s="733"/>
      <c r="D47" s="498"/>
      <c r="E47" s="498"/>
    </row>
    <row r="48" spans="1:5" ht="16.2" customHeight="1">
      <c r="A48" s="106">
        <v>1</v>
      </c>
      <c r="B48" s="99" t="s">
        <v>310</v>
      </c>
      <c r="C48" s="148">
        <f>ZTI!G6</f>
        <v>0</v>
      </c>
    </row>
    <row r="49" spans="1:11" ht="16.2" customHeight="1">
      <c r="A49" s="106">
        <v>2</v>
      </c>
      <c r="B49" s="99" t="s">
        <v>247</v>
      </c>
      <c r="C49" s="148">
        <f>UT!G5</f>
        <v>0</v>
      </c>
    </row>
    <row r="50" spans="1:11" ht="16.2" customHeight="1">
      <c r="A50" s="106">
        <v>3</v>
      </c>
      <c r="B50" s="99" t="s">
        <v>248</v>
      </c>
      <c r="C50" s="148">
        <f>SILNO!F5</f>
        <v>0</v>
      </c>
    </row>
    <row r="51" spans="1:11" ht="16.2" customHeight="1">
      <c r="A51" s="106">
        <v>4</v>
      </c>
      <c r="B51" s="99" t="s">
        <v>249</v>
      </c>
      <c r="C51" s="148">
        <f>SLABO!F5</f>
        <v>0</v>
      </c>
    </row>
    <row r="52" spans="1:11" ht="16.2" customHeight="1">
      <c r="A52" s="106">
        <v>5</v>
      </c>
      <c r="B52" s="99" t="s">
        <v>1898</v>
      </c>
      <c r="C52" s="148">
        <f>EPS!F5</f>
        <v>0</v>
      </c>
    </row>
    <row r="53" spans="1:11" ht="16.2" customHeight="1">
      <c r="A53" s="106">
        <v>6</v>
      </c>
      <c r="B53" s="99" t="s">
        <v>318</v>
      </c>
      <c r="C53" s="148">
        <f>'VZT '!F5</f>
        <v>0</v>
      </c>
    </row>
    <row r="54" spans="1:11" ht="16.2" customHeight="1">
      <c r="A54" s="106">
        <v>7</v>
      </c>
      <c r="B54" s="99" t="s">
        <v>1899</v>
      </c>
      <c r="C54" s="148">
        <f>ANT!F5</f>
        <v>0</v>
      </c>
    </row>
    <row r="55" spans="1:11" ht="16.2" customHeight="1">
      <c r="A55" s="106">
        <v>8</v>
      </c>
      <c r="B55" s="99" t="s">
        <v>1868</v>
      </c>
      <c r="C55" s="148">
        <f>SHZ!E4</f>
        <v>0</v>
      </c>
    </row>
    <row r="56" spans="1:11" ht="22.5" customHeight="1">
      <c r="A56" s="503"/>
      <c r="B56" s="504" t="s">
        <v>1903</v>
      </c>
      <c r="C56" s="505">
        <f>SUM(C48:C55)</f>
        <v>0</v>
      </c>
    </row>
    <row r="57" spans="1:11" ht="12" customHeight="1">
      <c r="A57" s="188"/>
      <c r="B57" s="188"/>
      <c r="C57" s="153"/>
    </row>
    <row r="58" spans="1:11" s="499" customFormat="1" ht="18" customHeight="1">
      <c r="A58" s="733" t="s">
        <v>1869</v>
      </c>
      <c r="B58" s="733"/>
      <c r="C58" s="733"/>
      <c r="D58" s="498"/>
      <c r="E58" s="498"/>
    </row>
    <row r="59" spans="1:11" s="502" customFormat="1" ht="10.199999999999999" customHeight="1">
      <c r="A59" s="500"/>
      <c r="B59" s="500"/>
      <c r="C59" s="501"/>
      <c r="D59" s="500"/>
      <c r="E59" s="500"/>
    </row>
    <row r="60" spans="1:11" ht="18.75" customHeight="1">
      <c r="A60" s="103" t="s">
        <v>10</v>
      </c>
      <c r="B60" s="104" t="s">
        <v>11</v>
      </c>
      <c r="C60" s="151"/>
      <c r="D60" s="105"/>
      <c r="E60" s="105"/>
    </row>
    <row r="61" spans="1:11" s="108" customFormat="1" ht="16.2" customHeight="1">
      <c r="A61" s="106">
        <v>1</v>
      </c>
      <c r="B61" s="99" t="s">
        <v>159</v>
      </c>
      <c r="C61" s="148">
        <f>základ!H7</f>
        <v>0</v>
      </c>
      <c r="D61" s="107" t="e">
        <f>[5]Rozpocet!#REF!</f>
        <v>#REF!</v>
      </c>
      <c r="E61" s="107" t="e">
        <f>[5]Rozpocet!#REF!</f>
        <v>#REF!</v>
      </c>
    </row>
    <row r="62" spans="1:11" s="108" customFormat="1" ht="16.2" customHeight="1">
      <c r="A62" s="106">
        <v>2</v>
      </c>
      <c r="B62" s="99" t="s">
        <v>162</v>
      </c>
      <c r="C62" s="148">
        <f>základ!H16</f>
        <v>0</v>
      </c>
      <c r="D62" s="107" t="e">
        <f>[5]Rozpocet!#REF!</f>
        <v>#REF!</v>
      </c>
      <c r="E62" s="107" t="e">
        <f>[5]Rozpocet!#REF!</f>
        <v>#REF!</v>
      </c>
      <c r="K62" s="109"/>
    </row>
    <row r="63" spans="1:11" ht="16.2" customHeight="1">
      <c r="A63" s="106">
        <v>9</v>
      </c>
      <c r="B63" s="99" t="s">
        <v>103</v>
      </c>
      <c r="C63" s="148">
        <f>základ!H24</f>
        <v>0</v>
      </c>
    </row>
    <row r="64" spans="1:11" ht="18.75" customHeight="1">
      <c r="A64" s="110" t="s">
        <v>10</v>
      </c>
      <c r="B64" s="111" t="s">
        <v>12</v>
      </c>
      <c r="C64" s="149">
        <f>SUM(C61:C63)</f>
        <v>0</v>
      </c>
    </row>
    <row r="65" spans="1:3" ht="9.6" customHeight="1">
      <c r="A65" s="188"/>
      <c r="B65" s="188"/>
      <c r="C65" s="153"/>
    </row>
    <row r="66" spans="1:3" ht="22.5" customHeight="1">
      <c r="A66" s="503"/>
      <c r="B66" s="504" t="s">
        <v>1904</v>
      </c>
      <c r="C66" s="505">
        <f>C64</f>
        <v>0</v>
      </c>
    </row>
    <row r="67" spans="1:3" ht="18.75" customHeight="1">
      <c r="A67" s="188"/>
      <c r="B67" s="188"/>
      <c r="C67" s="153"/>
    </row>
    <row r="68" spans="1:3" s="510" customFormat="1" ht="22.5" customHeight="1">
      <c r="A68" s="508"/>
      <c r="B68" s="509" t="s">
        <v>1905</v>
      </c>
      <c r="C68" s="154">
        <f>C18+C45+C56+C66</f>
        <v>0</v>
      </c>
    </row>
  </sheetData>
  <mergeCells count="8">
    <mergeCell ref="A44:C44"/>
    <mergeCell ref="A47:C47"/>
    <mergeCell ref="A58:C58"/>
    <mergeCell ref="A1:C1"/>
    <mergeCell ref="A2:C2"/>
    <mergeCell ref="A17:C17"/>
    <mergeCell ref="A5:C5"/>
    <mergeCell ref="A20:C20"/>
  </mergeCells>
  <printOptions horizontalCentered="1" verticalCentered="1" gridLines="1"/>
  <pageMargins left="1.1023622047244095" right="1.1023622047244095" top="0.78740157480314965" bottom="0.78740157480314965" header="0" footer="0"/>
  <pageSetup paperSize="9" firstPageNumber="4" fitToHeight="999" orientation="landscape" useFirstPageNumber="1" r:id="rId1"/>
  <headerFooter alignWithMargins="0">
    <oddFooter>&amp;LRekapitulace&amp;R&amp;P</oddFooter>
  </headerFooter>
  <rowBreaks count="1" manualBreakCount="1">
    <brk id="5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workbookViewId="0">
      <pane ySplit="4" topLeftCell="A56" activePane="bottomLeft" state="frozenSplit"/>
      <selection activeCell="K26" sqref="K26"/>
      <selection pane="bottomLeft" activeCell="H59" sqref="H59"/>
    </sheetView>
  </sheetViews>
  <sheetFormatPr defaultColWidth="9.109375" defaultRowHeight="13.2"/>
  <cols>
    <col min="1" max="1" width="4.5546875" style="1" customWidth="1"/>
    <col min="2" max="2" width="4.6640625" style="1" customWidth="1"/>
    <col min="3" max="3" width="11.88671875" style="1" customWidth="1"/>
    <col min="4" max="4" width="66.109375" style="1" customWidth="1"/>
    <col min="5" max="5" width="4.6640625" style="1" customWidth="1"/>
    <col min="6" max="6" width="9.88671875" style="130" customWidth="1"/>
    <col min="7" max="7" width="10.109375" style="1" bestFit="1" customWidth="1"/>
    <col min="8" max="8" width="14.88671875" style="132" customWidth="1"/>
    <col min="9" max="9" width="10.5546875" style="1" hidden="1" customWidth="1"/>
    <col min="10" max="10" width="10.88671875" style="1" hidden="1" customWidth="1"/>
    <col min="11" max="11" width="9.6640625" style="1" hidden="1" customWidth="1"/>
    <col min="12" max="12" width="11.5546875" style="1" hidden="1" customWidth="1"/>
    <col min="13" max="13" width="7" style="1" hidden="1" customWidth="1"/>
    <col min="14" max="14" width="7.33203125" style="1" hidden="1" customWidth="1"/>
    <col min="15" max="254" width="9.109375" style="1"/>
    <col min="255" max="255" width="5.5546875" style="1" customWidth="1"/>
    <col min="256" max="256" width="4.44140625" style="1" customWidth="1"/>
    <col min="257" max="257" width="4.6640625" style="1" customWidth="1"/>
    <col min="258" max="258" width="12.6640625" style="1" customWidth="1"/>
    <col min="259" max="259" width="55.5546875" style="1" customWidth="1"/>
    <col min="260" max="260" width="4.6640625" style="1" customWidth="1"/>
    <col min="261" max="261" width="9.88671875" style="1" customWidth="1"/>
    <col min="262" max="262" width="9.6640625" style="1" customWidth="1"/>
    <col min="263" max="263" width="13.5546875" style="1" customWidth="1"/>
    <col min="264" max="267" width="0" style="1" hidden="1" customWidth="1"/>
    <col min="268" max="268" width="5.33203125" style="1" customWidth="1"/>
    <col min="269" max="270" width="0" style="1" hidden="1" customWidth="1"/>
    <col min="271" max="510" width="9.109375" style="1"/>
    <col min="511" max="511" width="5.5546875" style="1" customWidth="1"/>
    <col min="512" max="512" width="4.44140625" style="1" customWidth="1"/>
    <col min="513" max="513" width="4.6640625" style="1" customWidth="1"/>
    <col min="514" max="514" width="12.6640625" style="1" customWidth="1"/>
    <col min="515" max="515" width="55.5546875" style="1" customWidth="1"/>
    <col min="516" max="516" width="4.6640625" style="1" customWidth="1"/>
    <col min="517" max="517" width="9.88671875" style="1" customWidth="1"/>
    <col min="518" max="518" width="9.6640625" style="1" customWidth="1"/>
    <col min="519" max="519" width="13.5546875" style="1" customWidth="1"/>
    <col min="520" max="523" width="0" style="1" hidden="1" customWidth="1"/>
    <col min="524" max="524" width="5.33203125" style="1" customWidth="1"/>
    <col min="525" max="526" width="0" style="1" hidden="1" customWidth="1"/>
    <col min="527" max="766" width="9.109375" style="1"/>
    <col min="767" max="767" width="5.5546875" style="1" customWidth="1"/>
    <col min="768" max="768" width="4.44140625" style="1" customWidth="1"/>
    <col min="769" max="769" width="4.6640625" style="1" customWidth="1"/>
    <col min="770" max="770" width="12.6640625" style="1" customWidth="1"/>
    <col min="771" max="771" width="55.5546875" style="1" customWidth="1"/>
    <col min="772" max="772" width="4.6640625" style="1" customWidth="1"/>
    <col min="773" max="773" width="9.88671875" style="1" customWidth="1"/>
    <col min="774" max="774" width="9.6640625" style="1" customWidth="1"/>
    <col min="775" max="775" width="13.5546875" style="1" customWidth="1"/>
    <col min="776" max="779" width="0" style="1" hidden="1" customWidth="1"/>
    <col min="780" max="780" width="5.33203125" style="1" customWidth="1"/>
    <col min="781" max="782" width="0" style="1" hidden="1" customWidth="1"/>
    <col min="783" max="1022" width="9.109375" style="1"/>
    <col min="1023" max="1023" width="5.5546875" style="1" customWidth="1"/>
    <col min="1024" max="1024" width="4.44140625" style="1" customWidth="1"/>
    <col min="1025" max="1025" width="4.6640625" style="1" customWidth="1"/>
    <col min="1026" max="1026" width="12.6640625" style="1" customWidth="1"/>
    <col min="1027" max="1027" width="55.5546875" style="1" customWidth="1"/>
    <col min="1028" max="1028" width="4.6640625" style="1" customWidth="1"/>
    <col min="1029" max="1029" width="9.88671875" style="1" customWidth="1"/>
    <col min="1030" max="1030" width="9.6640625" style="1" customWidth="1"/>
    <col min="1031" max="1031" width="13.5546875" style="1" customWidth="1"/>
    <col min="1032" max="1035" width="0" style="1" hidden="1" customWidth="1"/>
    <col min="1036" max="1036" width="5.33203125" style="1" customWidth="1"/>
    <col min="1037" max="1038" width="0" style="1" hidden="1" customWidth="1"/>
    <col min="1039" max="1278" width="9.109375" style="1"/>
    <col min="1279" max="1279" width="5.5546875" style="1" customWidth="1"/>
    <col min="1280" max="1280" width="4.44140625" style="1" customWidth="1"/>
    <col min="1281" max="1281" width="4.6640625" style="1" customWidth="1"/>
    <col min="1282" max="1282" width="12.6640625" style="1" customWidth="1"/>
    <col min="1283" max="1283" width="55.5546875" style="1" customWidth="1"/>
    <col min="1284" max="1284" width="4.6640625" style="1" customWidth="1"/>
    <col min="1285" max="1285" width="9.88671875" style="1" customWidth="1"/>
    <col min="1286" max="1286" width="9.6640625" style="1" customWidth="1"/>
    <col min="1287" max="1287" width="13.5546875" style="1" customWidth="1"/>
    <col min="1288" max="1291" width="0" style="1" hidden="1" customWidth="1"/>
    <col min="1292" max="1292" width="5.33203125" style="1" customWidth="1"/>
    <col min="1293" max="1294" width="0" style="1" hidden="1" customWidth="1"/>
    <col min="1295" max="1534" width="9.109375" style="1"/>
    <col min="1535" max="1535" width="5.5546875" style="1" customWidth="1"/>
    <col min="1536" max="1536" width="4.44140625" style="1" customWidth="1"/>
    <col min="1537" max="1537" width="4.6640625" style="1" customWidth="1"/>
    <col min="1538" max="1538" width="12.6640625" style="1" customWidth="1"/>
    <col min="1539" max="1539" width="55.5546875" style="1" customWidth="1"/>
    <col min="1540" max="1540" width="4.6640625" style="1" customWidth="1"/>
    <col min="1541" max="1541" width="9.88671875" style="1" customWidth="1"/>
    <col min="1542" max="1542" width="9.6640625" style="1" customWidth="1"/>
    <col min="1543" max="1543" width="13.5546875" style="1" customWidth="1"/>
    <col min="1544" max="1547" width="0" style="1" hidden="1" customWidth="1"/>
    <col min="1548" max="1548" width="5.33203125" style="1" customWidth="1"/>
    <col min="1549" max="1550" width="0" style="1" hidden="1" customWidth="1"/>
    <col min="1551" max="1790" width="9.109375" style="1"/>
    <col min="1791" max="1791" width="5.5546875" style="1" customWidth="1"/>
    <col min="1792" max="1792" width="4.44140625" style="1" customWidth="1"/>
    <col min="1793" max="1793" width="4.6640625" style="1" customWidth="1"/>
    <col min="1794" max="1794" width="12.6640625" style="1" customWidth="1"/>
    <col min="1795" max="1795" width="55.5546875" style="1" customWidth="1"/>
    <col min="1796" max="1796" width="4.6640625" style="1" customWidth="1"/>
    <col min="1797" max="1797" width="9.88671875" style="1" customWidth="1"/>
    <col min="1798" max="1798" width="9.6640625" style="1" customWidth="1"/>
    <col min="1799" max="1799" width="13.5546875" style="1" customWidth="1"/>
    <col min="1800" max="1803" width="0" style="1" hidden="1" customWidth="1"/>
    <col min="1804" max="1804" width="5.33203125" style="1" customWidth="1"/>
    <col min="1805" max="1806" width="0" style="1" hidden="1" customWidth="1"/>
    <col min="1807" max="2046" width="9.109375" style="1"/>
    <col min="2047" max="2047" width="5.5546875" style="1" customWidth="1"/>
    <col min="2048" max="2048" width="4.44140625" style="1" customWidth="1"/>
    <col min="2049" max="2049" width="4.6640625" style="1" customWidth="1"/>
    <col min="2050" max="2050" width="12.6640625" style="1" customWidth="1"/>
    <col min="2051" max="2051" width="55.5546875" style="1" customWidth="1"/>
    <col min="2052" max="2052" width="4.6640625" style="1" customWidth="1"/>
    <col min="2053" max="2053" width="9.88671875" style="1" customWidth="1"/>
    <col min="2054" max="2054" width="9.6640625" style="1" customWidth="1"/>
    <col min="2055" max="2055" width="13.5546875" style="1" customWidth="1"/>
    <col min="2056" max="2059" width="0" style="1" hidden="1" customWidth="1"/>
    <col min="2060" max="2060" width="5.33203125" style="1" customWidth="1"/>
    <col min="2061" max="2062" width="0" style="1" hidden="1" customWidth="1"/>
    <col min="2063" max="2302" width="9.109375" style="1"/>
    <col min="2303" max="2303" width="5.5546875" style="1" customWidth="1"/>
    <col min="2304" max="2304" width="4.44140625" style="1" customWidth="1"/>
    <col min="2305" max="2305" width="4.6640625" style="1" customWidth="1"/>
    <col min="2306" max="2306" width="12.6640625" style="1" customWidth="1"/>
    <col min="2307" max="2307" width="55.5546875" style="1" customWidth="1"/>
    <col min="2308" max="2308" width="4.6640625" style="1" customWidth="1"/>
    <col min="2309" max="2309" width="9.88671875" style="1" customWidth="1"/>
    <col min="2310" max="2310" width="9.6640625" style="1" customWidth="1"/>
    <col min="2311" max="2311" width="13.5546875" style="1" customWidth="1"/>
    <col min="2312" max="2315" width="0" style="1" hidden="1" customWidth="1"/>
    <col min="2316" max="2316" width="5.33203125" style="1" customWidth="1"/>
    <col min="2317" max="2318" width="0" style="1" hidden="1" customWidth="1"/>
    <col min="2319" max="2558" width="9.109375" style="1"/>
    <col min="2559" max="2559" width="5.5546875" style="1" customWidth="1"/>
    <col min="2560" max="2560" width="4.44140625" style="1" customWidth="1"/>
    <col min="2561" max="2561" width="4.6640625" style="1" customWidth="1"/>
    <col min="2562" max="2562" width="12.6640625" style="1" customWidth="1"/>
    <col min="2563" max="2563" width="55.5546875" style="1" customWidth="1"/>
    <col min="2564" max="2564" width="4.6640625" style="1" customWidth="1"/>
    <col min="2565" max="2565" width="9.88671875" style="1" customWidth="1"/>
    <col min="2566" max="2566" width="9.6640625" style="1" customWidth="1"/>
    <col min="2567" max="2567" width="13.5546875" style="1" customWidth="1"/>
    <col min="2568" max="2571" width="0" style="1" hidden="1" customWidth="1"/>
    <col min="2572" max="2572" width="5.33203125" style="1" customWidth="1"/>
    <col min="2573" max="2574" width="0" style="1" hidden="1" customWidth="1"/>
    <col min="2575" max="2814" width="9.109375" style="1"/>
    <col min="2815" max="2815" width="5.5546875" style="1" customWidth="1"/>
    <col min="2816" max="2816" width="4.44140625" style="1" customWidth="1"/>
    <col min="2817" max="2817" width="4.6640625" style="1" customWidth="1"/>
    <col min="2818" max="2818" width="12.6640625" style="1" customWidth="1"/>
    <col min="2819" max="2819" width="55.5546875" style="1" customWidth="1"/>
    <col min="2820" max="2820" width="4.6640625" style="1" customWidth="1"/>
    <col min="2821" max="2821" width="9.88671875" style="1" customWidth="1"/>
    <col min="2822" max="2822" width="9.6640625" style="1" customWidth="1"/>
    <col min="2823" max="2823" width="13.5546875" style="1" customWidth="1"/>
    <col min="2824" max="2827" width="0" style="1" hidden="1" customWidth="1"/>
    <col min="2828" max="2828" width="5.33203125" style="1" customWidth="1"/>
    <col min="2829" max="2830" width="0" style="1" hidden="1" customWidth="1"/>
    <col min="2831" max="3070" width="9.109375" style="1"/>
    <col min="3071" max="3071" width="5.5546875" style="1" customWidth="1"/>
    <col min="3072" max="3072" width="4.44140625" style="1" customWidth="1"/>
    <col min="3073" max="3073" width="4.6640625" style="1" customWidth="1"/>
    <col min="3074" max="3074" width="12.6640625" style="1" customWidth="1"/>
    <col min="3075" max="3075" width="55.5546875" style="1" customWidth="1"/>
    <col min="3076" max="3076" width="4.6640625" style="1" customWidth="1"/>
    <col min="3077" max="3077" width="9.88671875" style="1" customWidth="1"/>
    <col min="3078" max="3078" width="9.6640625" style="1" customWidth="1"/>
    <col min="3079" max="3079" width="13.5546875" style="1" customWidth="1"/>
    <col min="3080" max="3083" width="0" style="1" hidden="1" customWidth="1"/>
    <col min="3084" max="3084" width="5.33203125" style="1" customWidth="1"/>
    <col min="3085" max="3086" width="0" style="1" hidden="1" customWidth="1"/>
    <col min="3087" max="3326" width="9.109375" style="1"/>
    <col min="3327" max="3327" width="5.5546875" style="1" customWidth="1"/>
    <col min="3328" max="3328" width="4.44140625" style="1" customWidth="1"/>
    <col min="3329" max="3329" width="4.6640625" style="1" customWidth="1"/>
    <col min="3330" max="3330" width="12.6640625" style="1" customWidth="1"/>
    <col min="3331" max="3331" width="55.5546875" style="1" customWidth="1"/>
    <col min="3332" max="3332" width="4.6640625" style="1" customWidth="1"/>
    <col min="3333" max="3333" width="9.88671875" style="1" customWidth="1"/>
    <col min="3334" max="3334" width="9.6640625" style="1" customWidth="1"/>
    <col min="3335" max="3335" width="13.5546875" style="1" customWidth="1"/>
    <col min="3336" max="3339" width="0" style="1" hidden="1" customWidth="1"/>
    <col min="3340" max="3340" width="5.33203125" style="1" customWidth="1"/>
    <col min="3341" max="3342" width="0" style="1" hidden="1" customWidth="1"/>
    <col min="3343" max="3582" width="9.109375" style="1"/>
    <col min="3583" max="3583" width="5.5546875" style="1" customWidth="1"/>
    <col min="3584" max="3584" width="4.44140625" style="1" customWidth="1"/>
    <col min="3585" max="3585" width="4.6640625" style="1" customWidth="1"/>
    <col min="3586" max="3586" width="12.6640625" style="1" customWidth="1"/>
    <col min="3587" max="3587" width="55.5546875" style="1" customWidth="1"/>
    <col min="3588" max="3588" width="4.6640625" style="1" customWidth="1"/>
    <col min="3589" max="3589" width="9.88671875" style="1" customWidth="1"/>
    <col min="3590" max="3590" width="9.6640625" style="1" customWidth="1"/>
    <col min="3591" max="3591" width="13.5546875" style="1" customWidth="1"/>
    <col min="3592" max="3595" width="0" style="1" hidden="1" customWidth="1"/>
    <col min="3596" max="3596" width="5.33203125" style="1" customWidth="1"/>
    <col min="3597" max="3598" width="0" style="1" hidden="1" customWidth="1"/>
    <col min="3599" max="3838" width="9.109375" style="1"/>
    <col min="3839" max="3839" width="5.5546875" style="1" customWidth="1"/>
    <col min="3840" max="3840" width="4.44140625" style="1" customWidth="1"/>
    <col min="3841" max="3841" width="4.6640625" style="1" customWidth="1"/>
    <col min="3842" max="3842" width="12.6640625" style="1" customWidth="1"/>
    <col min="3843" max="3843" width="55.5546875" style="1" customWidth="1"/>
    <col min="3844" max="3844" width="4.6640625" style="1" customWidth="1"/>
    <col min="3845" max="3845" width="9.88671875" style="1" customWidth="1"/>
    <col min="3846" max="3846" width="9.6640625" style="1" customWidth="1"/>
    <col min="3847" max="3847" width="13.5546875" style="1" customWidth="1"/>
    <col min="3848" max="3851" width="0" style="1" hidden="1" customWidth="1"/>
    <col min="3852" max="3852" width="5.33203125" style="1" customWidth="1"/>
    <col min="3853" max="3854" width="0" style="1" hidden="1" customWidth="1"/>
    <col min="3855" max="4094" width="9.109375" style="1"/>
    <col min="4095" max="4095" width="5.5546875" style="1" customWidth="1"/>
    <col min="4096" max="4096" width="4.44140625" style="1" customWidth="1"/>
    <col min="4097" max="4097" width="4.6640625" style="1" customWidth="1"/>
    <col min="4098" max="4098" width="12.6640625" style="1" customWidth="1"/>
    <col min="4099" max="4099" width="55.5546875" style="1" customWidth="1"/>
    <col min="4100" max="4100" width="4.6640625" style="1" customWidth="1"/>
    <col min="4101" max="4101" width="9.88671875" style="1" customWidth="1"/>
    <col min="4102" max="4102" width="9.6640625" style="1" customWidth="1"/>
    <col min="4103" max="4103" width="13.5546875" style="1" customWidth="1"/>
    <col min="4104" max="4107" width="0" style="1" hidden="1" customWidth="1"/>
    <col min="4108" max="4108" width="5.33203125" style="1" customWidth="1"/>
    <col min="4109" max="4110" width="0" style="1" hidden="1" customWidth="1"/>
    <col min="4111" max="4350" width="9.109375" style="1"/>
    <col min="4351" max="4351" width="5.5546875" style="1" customWidth="1"/>
    <col min="4352" max="4352" width="4.44140625" style="1" customWidth="1"/>
    <col min="4353" max="4353" width="4.6640625" style="1" customWidth="1"/>
    <col min="4354" max="4354" width="12.6640625" style="1" customWidth="1"/>
    <col min="4355" max="4355" width="55.5546875" style="1" customWidth="1"/>
    <col min="4356" max="4356" width="4.6640625" style="1" customWidth="1"/>
    <col min="4357" max="4357" width="9.88671875" style="1" customWidth="1"/>
    <col min="4358" max="4358" width="9.6640625" style="1" customWidth="1"/>
    <col min="4359" max="4359" width="13.5546875" style="1" customWidth="1"/>
    <col min="4360" max="4363" width="0" style="1" hidden="1" customWidth="1"/>
    <col min="4364" max="4364" width="5.33203125" style="1" customWidth="1"/>
    <col min="4365" max="4366" width="0" style="1" hidden="1" customWidth="1"/>
    <col min="4367" max="4606" width="9.109375" style="1"/>
    <col min="4607" max="4607" width="5.5546875" style="1" customWidth="1"/>
    <col min="4608" max="4608" width="4.44140625" style="1" customWidth="1"/>
    <col min="4609" max="4609" width="4.6640625" style="1" customWidth="1"/>
    <col min="4610" max="4610" width="12.6640625" style="1" customWidth="1"/>
    <col min="4611" max="4611" width="55.5546875" style="1" customWidth="1"/>
    <col min="4612" max="4612" width="4.6640625" style="1" customWidth="1"/>
    <col min="4613" max="4613" width="9.88671875" style="1" customWidth="1"/>
    <col min="4614" max="4614" width="9.6640625" style="1" customWidth="1"/>
    <col min="4615" max="4615" width="13.5546875" style="1" customWidth="1"/>
    <col min="4616" max="4619" width="0" style="1" hidden="1" customWidth="1"/>
    <col min="4620" max="4620" width="5.33203125" style="1" customWidth="1"/>
    <col min="4621" max="4622" width="0" style="1" hidden="1" customWidth="1"/>
    <col min="4623" max="4862" width="9.109375" style="1"/>
    <col min="4863" max="4863" width="5.5546875" style="1" customWidth="1"/>
    <col min="4864" max="4864" width="4.44140625" style="1" customWidth="1"/>
    <col min="4865" max="4865" width="4.6640625" style="1" customWidth="1"/>
    <col min="4866" max="4866" width="12.6640625" style="1" customWidth="1"/>
    <col min="4867" max="4867" width="55.5546875" style="1" customWidth="1"/>
    <col min="4868" max="4868" width="4.6640625" style="1" customWidth="1"/>
    <col min="4869" max="4869" width="9.88671875" style="1" customWidth="1"/>
    <col min="4870" max="4870" width="9.6640625" style="1" customWidth="1"/>
    <col min="4871" max="4871" width="13.5546875" style="1" customWidth="1"/>
    <col min="4872" max="4875" width="0" style="1" hidden="1" customWidth="1"/>
    <col min="4876" max="4876" width="5.33203125" style="1" customWidth="1"/>
    <col min="4877" max="4878" width="0" style="1" hidden="1" customWidth="1"/>
    <col min="4879" max="5118" width="9.109375" style="1"/>
    <col min="5119" max="5119" width="5.5546875" style="1" customWidth="1"/>
    <col min="5120" max="5120" width="4.44140625" style="1" customWidth="1"/>
    <col min="5121" max="5121" width="4.6640625" style="1" customWidth="1"/>
    <col min="5122" max="5122" width="12.6640625" style="1" customWidth="1"/>
    <col min="5123" max="5123" width="55.5546875" style="1" customWidth="1"/>
    <col min="5124" max="5124" width="4.6640625" style="1" customWidth="1"/>
    <col min="5125" max="5125" width="9.88671875" style="1" customWidth="1"/>
    <col min="5126" max="5126" width="9.6640625" style="1" customWidth="1"/>
    <col min="5127" max="5127" width="13.5546875" style="1" customWidth="1"/>
    <col min="5128" max="5131" width="0" style="1" hidden="1" customWidth="1"/>
    <col min="5132" max="5132" width="5.33203125" style="1" customWidth="1"/>
    <col min="5133" max="5134" width="0" style="1" hidden="1" customWidth="1"/>
    <col min="5135" max="5374" width="9.109375" style="1"/>
    <col min="5375" max="5375" width="5.5546875" style="1" customWidth="1"/>
    <col min="5376" max="5376" width="4.44140625" style="1" customWidth="1"/>
    <col min="5377" max="5377" width="4.6640625" style="1" customWidth="1"/>
    <col min="5378" max="5378" width="12.6640625" style="1" customWidth="1"/>
    <col min="5379" max="5379" width="55.5546875" style="1" customWidth="1"/>
    <col min="5380" max="5380" width="4.6640625" style="1" customWidth="1"/>
    <col min="5381" max="5381" width="9.88671875" style="1" customWidth="1"/>
    <col min="5382" max="5382" width="9.6640625" style="1" customWidth="1"/>
    <col min="5383" max="5383" width="13.5546875" style="1" customWidth="1"/>
    <col min="5384" max="5387" width="0" style="1" hidden="1" customWidth="1"/>
    <col min="5388" max="5388" width="5.33203125" style="1" customWidth="1"/>
    <col min="5389" max="5390" width="0" style="1" hidden="1" customWidth="1"/>
    <col min="5391" max="5630" width="9.109375" style="1"/>
    <col min="5631" max="5631" width="5.5546875" style="1" customWidth="1"/>
    <col min="5632" max="5632" width="4.44140625" style="1" customWidth="1"/>
    <col min="5633" max="5633" width="4.6640625" style="1" customWidth="1"/>
    <col min="5634" max="5634" width="12.6640625" style="1" customWidth="1"/>
    <col min="5635" max="5635" width="55.5546875" style="1" customWidth="1"/>
    <col min="5636" max="5636" width="4.6640625" style="1" customWidth="1"/>
    <col min="5637" max="5637" width="9.88671875" style="1" customWidth="1"/>
    <col min="5638" max="5638" width="9.6640625" style="1" customWidth="1"/>
    <col min="5639" max="5639" width="13.5546875" style="1" customWidth="1"/>
    <col min="5640" max="5643" width="0" style="1" hidden="1" customWidth="1"/>
    <col min="5644" max="5644" width="5.33203125" style="1" customWidth="1"/>
    <col min="5645" max="5646" width="0" style="1" hidden="1" customWidth="1"/>
    <col min="5647" max="5886" width="9.109375" style="1"/>
    <col min="5887" max="5887" width="5.5546875" style="1" customWidth="1"/>
    <col min="5888" max="5888" width="4.44140625" style="1" customWidth="1"/>
    <col min="5889" max="5889" width="4.6640625" style="1" customWidth="1"/>
    <col min="5890" max="5890" width="12.6640625" style="1" customWidth="1"/>
    <col min="5891" max="5891" width="55.5546875" style="1" customWidth="1"/>
    <col min="5892" max="5892" width="4.6640625" style="1" customWidth="1"/>
    <col min="5893" max="5893" width="9.88671875" style="1" customWidth="1"/>
    <col min="5894" max="5894" width="9.6640625" style="1" customWidth="1"/>
    <col min="5895" max="5895" width="13.5546875" style="1" customWidth="1"/>
    <col min="5896" max="5899" width="0" style="1" hidden="1" customWidth="1"/>
    <col min="5900" max="5900" width="5.33203125" style="1" customWidth="1"/>
    <col min="5901" max="5902" width="0" style="1" hidden="1" customWidth="1"/>
    <col min="5903" max="6142" width="9.109375" style="1"/>
    <col min="6143" max="6143" width="5.5546875" style="1" customWidth="1"/>
    <col min="6144" max="6144" width="4.44140625" style="1" customWidth="1"/>
    <col min="6145" max="6145" width="4.6640625" style="1" customWidth="1"/>
    <col min="6146" max="6146" width="12.6640625" style="1" customWidth="1"/>
    <col min="6147" max="6147" width="55.5546875" style="1" customWidth="1"/>
    <col min="6148" max="6148" width="4.6640625" style="1" customWidth="1"/>
    <col min="6149" max="6149" width="9.88671875" style="1" customWidth="1"/>
    <col min="6150" max="6150" width="9.6640625" style="1" customWidth="1"/>
    <col min="6151" max="6151" width="13.5546875" style="1" customWidth="1"/>
    <col min="6152" max="6155" width="0" style="1" hidden="1" customWidth="1"/>
    <col min="6156" max="6156" width="5.33203125" style="1" customWidth="1"/>
    <col min="6157" max="6158" width="0" style="1" hidden="1" customWidth="1"/>
    <col min="6159" max="6398" width="9.109375" style="1"/>
    <col min="6399" max="6399" width="5.5546875" style="1" customWidth="1"/>
    <col min="6400" max="6400" width="4.44140625" style="1" customWidth="1"/>
    <col min="6401" max="6401" width="4.6640625" style="1" customWidth="1"/>
    <col min="6402" max="6402" width="12.6640625" style="1" customWidth="1"/>
    <col min="6403" max="6403" width="55.5546875" style="1" customWidth="1"/>
    <col min="6404" max="6404" width="4.6640625" style="1" customWidth="1"/>
    <col min="6405" max="6405" width="9.88671875" style="1" customWidth="1"/>
    <col min="6406" max="6406" width="9.6640625" style="1" customWidth="1"/>
    <col min="6407" max="6407" width="13.5546875" style="1" customWidth="1"/>
    <col min="6408" max="6411" width="0" style="1" hidden="1" customWidth="1"/>
    <col min="6412" max="6412" width="5.33203125" style="1" customWidth="1"/>
    <col min="6413" max="6414" width="0" style="1" hidden="1" customWidth="1"/>
    <col min="6415" max="6654" width="9.109375" style="1"/>
    <col min="6655" max="6655" width="5.5546875" style="1" customWidth="1"/>
    <col min="6656" max="6656" width="4.44140625" style="1" customWidth="1"/>
    <col min="6657" max="6657" width="4.6640625" style="1" customWidth="1"/>
    <col min="6658" max="6658" width="12.6640625" style="1" customWidth="1"/>
    <col min="6659" max="6659" width="55.5546875" style="1" customWidth="1"/>
    <col min="6660" max="6660" width="4.6640625" style="1" customWidth="1"/>
    <col min="6661" max="6661" width="9.88671875" style="1" customWidth="1"/>
    <col min="6662" max="6662" width="9.6640625" style="1" customWidth="1"/>
    <col min="6663" max="6663" width="13.5546875" style="1" customWidth="1"/>
    <col min="6664" max="6667" width="0" style="1" hidden="1" customWidth="1"/>
    <col min="6668" max="6668" width="5.33203125" style="1" customWidth="1"/>
    <col min="6669" max="6670" width="0" style="1" hidden="1" customWidth="1"/>
    <col min="6671" max="6910" width="9.109375" style="1"/>
    <col min="6911" max="6911" width="5.5546875" style="1" customWidth="1"/>
    <col min="6912" max="6912" width="4.44140625" style="1" customWidth="1"/>
    <col min="6913" max="6913" width="4.6640625" style="1" customWidth="1"/>
    <col min="6914" max="6914" width="12.6640625" style="1" customWidth="1"/>
    <col min="6915" max="6915" width="55.5546875" style="1" customWidth="1"/>
    <col min="6916" max="6916" width="4.6640625" style="1" customWidth="1"/>
    <col min="6917" max="6917" width="9.88671875" style="1" customWidth="1"/>
    <col min="6918" max="6918" width="9.6640625" style="1" customWidth="1"/>
    <col min="6919" max="6919" width="13.5546875" style="1" customWidth="1"/>
    <col min="6920" max="6923" width="0" style="1" hidden="1" customWidth="1"/>
    <col min="6924" max="6924" width="5.33203125" style="1" customWidth="1"/>
    <col min="6925" max="6926" width="0" style="1" hidden="1" customWidth="1"/>
    <col min="6927" max="7166" width="9.109375" style="1"/>
    <col min="7167" max="7167" width="5.5546875" style="1" customWidth="1"/>
    <col min="7168" max="7168" width="4.44140625" style="1" customWidth="1"/>
    <col min="7169" max="7169" width="4.6640625" style="1" customWidth="1"/>
    <col min="7170" max="7170" width="12.6640625" style="1" customWidth="1"/>
    <col min="7171" max="7171" width="55.5546875" style="1" customWidth="1"/>
    <col min="7172" max="7172" width="4.6640625" style="1" customWidth="1"/>
    <col min="7173" max="7173" width="9.88671875" style="1" customWidth="1"/>
    <col min="7174" max="7174" width="9.6640625" style="1" customWidth="1"/>
    <col min="7175" max="7175" width="13.5546875" style="1" customWidth="1"/>
    <col min="7176" max="7179" width="0" style="1" hidden="1" customWidth="1"/>
    <col min="7180" max="7180" width="5.33203125" style="1" customWidth="1"/>
    <col min="7181" max="7182" width="0" style="1" hidden="1" customWidth="1"/>
    <col min="7183" max="7422" width="9.109375" style="1"/>
    <col min="7423" max="7423" width="5.5546875" style="1" customWidth="1"/>
    <col min="7424" max="7424" width="4.44140625" style="1" customWidth="1"/>
    <col min="7425" max="7425" width="4.6640625" style="1" customWidth="1"/>
    <col min="7426" max="7426" width="12.6640625" style="1" customWidth="1"/>
    <col min="7427" max="7427" width="55.5546875" style="1" customWidth="1"/>
    <col min="7428" max="7428" width="4.6640625" style="1" customWidth="1"/>
    <col min="7429" max="7429" width="9.88671875" style="1" customWidth="1"/>
    <col min="7430" max="7430" width="9.6640625" style="1" customWidth="1"/>
    <col min="7431" max="7431" width="13.5546875" style="1" customWidth="1"/>
    <col min="7432" max="7435" width="0" style="1" hidden="1" customWidth="1"/>
    <col min="7436" max="7436" width="5.33203125" style="1" customWidth="1"/>
    <col min="7437" max="7438" width="0" style="1" hidden="1" customWidth="1"/>
    <col min="7439" max="7678" width="9.109375" style="1"/>
    <col min="7679" max="7679" width="5.5546875" style="1" customWidth="1"/>
    <col min="7680" max="7680" width="4.44140625" style="1" customWidth="1"/>
    <col min="7681" max="7681" width="4.6640625" style="1" customWidth="1"/>
    <col min="7682" max="7682" width="12.6640625" style="1" customWidth="1"/>
    <col min="7683" max="7683" width="55.5546875" style="1" customWidth="1"/>
    <col min="7684" max="7684" width="4.6640625" style="1" customWidth="1"/>
    <col min="7685" max="7685" width="9.88671875" style="1" customWidth="1"/>
    <col min="7686" max="7686" width="9.6640625" style="1" customWidth="1"/>
    <col min="7687" max="7687" width="13.5546875" style="1" customWidth="1"/>
    <col min="7688" max="7691" width="0" style="1" hidden="1" customWidth="1"/>
    <col min="7692" max="7692" width="5.33203125" style="1" customWidth="1"/>
    <col min="7693" max="7694" width="0" style="1" hidden="1" customWidth="1"/>
    <col min="7695" max="7934" width="9.109375" style="1"/>
    <col min="7935" max="7935" width="5.5546875" style="1" customWidth="1"/>
    <col min="7936" max="7936" width="4.44140625" style="1" customWidth="1"/>
    <col min="7937" max="7937" width="4.6640625" style="1" customWidth="1"/>
    <col min="7938" max="7938" width="12.6640625" style="1" customWidth="1"/>
    <col min="7939" max="7939" width="55.5546875" style="1" customWidth="1"/>
    <col min="7940" max="7940" width="4.6640625" style="1" customWidth="1"/>
    <col min="7941" max="7941" width="9.88671875" style="1" customWidth="1"/>
    <col min="7942" max="7942" width="9.6640625" style="1" customWidth="1"/>
    <col min="7943" max="7943" width="13.5546875" style="1" customWidth="1"/>
    <col min="7944" max="7947" width="0" style="1" hidden="1" customWidth="1"/>
    <col min="7948" max="7948" width="5.33203125" style="1" customWidth="1"/>
    <col min="7949" max="7950" width="0" style="1" hidden="1" customWidth="1"/>
    <col min="7951" max="8190" width="9.109375" style="1"/>
    <col min="8191" max="8191" width="5.5546875" style="1" customWidth="1"/>
    <col min="8192" max="8192" width="4.44140625" style="1" customWidth="1"/>
    <col min="8193" max="8193" width="4.6640625" style="1" customWidth="1"/>
    <col min="8194" max="8194" width="12.6640625" style="1" customWidth="1"/>
    <col min="8195" max="8195" width="55.5546875" style="1" customWidth="1"/>
    <col min="8196" max="8196" width="4.6640625" style="1" customWidth="1"/>
    <col min="8197" max="8197" width="9.88671875" style="1" customWidth="1"/>
    <col min="8198" max="8198" width="9.6640625" style="1" customWidth="1"/>
    <col min="8199" max="8199" width="13.5546875" style="1" customWidth="1"/>
    <col min="8200" max="8203" width="0" style="1" hidden="1" customWidth="1"/>
    <col min="8204" max="8204" width="5.33203125" style="1" customWidth="1"/>
    <col min="8205" max="8206" width="0" style="1" hidden="1" customWidth="1"/>
    <col min="8207" max="8446" width="9.109375" style="1"/>
    <col min="8447" max="8447" width="5.5546875" style="1" customWidth="1"/>
    <col min="8448" max="8448" width="4.44140625" style="1" customWidth="1"/>
    <col min="8449" max="8449" width="4.6640625" style="1" customWidth="1"/>
    <col min="8450" max="8450" width="12.6640625" style="1" customWidth="1"/>
    <col min="8451" max="8451" width="55.5546875" style="1" customWidth="1"/>
    <col min="8452" max="8452" width="4.6640625" style="1" customWidth="1"/>
    <col min="8453" max="8453" width="9.88671875" style="1" customWidth="1"/>
    <col min="8454" max="8454" width="9.6640625" style="1" customWidth="1"/>
    <col min="8455" max="8455" width="13.5546875" style="1" customWidth="1"/>
    <col min="8456" max="8459" width="0" style="1" hidden="1" customWidth="1"/>
    <col min="8460" max="8460" width="5.33203125" style="1" customWidth="1"/>
    <col min="8461" max="8462" width="0" style="1" hidden="1" customWidth="1"/>
    <col min="8463" max="8702" width="9.109375" style="1"/>
    <col min="8703" max="8703" width="5.5546875" style="1" customWidth="1"/>
    <col min="8704" max="8704" width="4.44140625" style="1" customWidth="1"/>
    <col min="8705" max="8705" width="4.6640625" style="1" customWidth="1"/>
    <col min="8706" max="8706" width="12.6640625" style="1" customWidth="1"/>
    <col min="8707" max="8707" width="55.5546875" style="1" customWidth="1"/>
    <col min="8708" max="8708" width="4.6640625" style="1" customWidth="1"/>
    <col min="8709" max="8709" width="9.88671875" style="1" customWidth="1"/>
    <col min="8710" max="8710" width="9.6640625" style="1" customWidth="1"/>
    <col min="8711" max="8711" width="13.5546875" style="1" customWidth="1"/>
    <col min="8712" max="8715" width="0" style="1" hidden="1" customWidth="1"/>
    <col min="8716" max="8716" width="5.33203125" style="1" customWidth="1"/>
    <col min="8717" max="8718" width="0" style="1" hidden="1" customWidth="1"/>
    <col min="8719" max="8958" width="9.109375" style="1"/>
    <col min="8959" max="8959" width="5.5546875" style="1" customWidth="1"/>
    <col min="8960" max="8960" width="4.44140625" style="1" customWidth="1"/>
    <col min="8961" max="8961" width="4.6640625" style="1" customWidth="1"/>
    <col min="8962" max="8962" width="12.6640625" style="1" customWidth="1"/>
    <col min="8963" max="8963" width="55.5546875" style="1" customWidth="1"/>
    <col min="8964" max="8964" width="4.6640625" style="1" customWidth="1"/>
    <col min="8965" max="8965" width="9.88671875" style="1" customWidth="1"/>
    <col min="8966" max="8966" width="9.6640625" style="1" customWidth="1"/>
    <col min="8967" max="8967" width="13.5546875" style="1" customWidth="1"/>
    <col min="8968" max="8971" width="0" style="1" hidden="1" customWidth="1"/>
    <col min="8972" max="8972" width="5.33203125" style="1" customWidth="1"/>
    <col min="8973" max="8974" width="0" style="1" hidden="1" customWidth="1"/>
    <col min="8975" max="9214" width="9.109375" style="1"/>
    <col min="9215" max="9215" width="5.5546875" style="1" customWidth="1"/>
    <col min="9216" max="9216" width="4.44140625" style="1" customWidth="1"/>
    <col min="9217" max="9217" width="4.6640625" style="1" customWidth="1"/>
    <col min="9218" max="9218" width="12.6640625" style="1" customWidth="1"/>
    <col min="9219" max="9219" width="55.5546875" style="1" customWidth="1"/>
    <col min="9220" max="9220" width="4.6640625" style="1" customWidth="1"/>
    <col min="9221" max="9221" width="9.88671875" style="1" customWidth="1"/>
    <col min="9222" max="9222" width="9.6640625" style="1" customWidth="1"/>
    <col min="9223" max="9223" width="13.5546875" style="1" customWidth="1"/>
    <col min="9224" max="9227" width="0" style="1" hidden="1" customWidth="1"/>
    <col min="9228" max="9228" width="5.33203125" style="1" customWidth="1"/>
    <col min="9229" max="9230" width="0" style="1" hidden="1" customWidth="1"/>
    <col min="9231" max="9470" width="9.109375" style="1"/>
    <col min="9471" max="9471" width="5.5546875" style="1" customWidth="1"/>
    <col min="9472" max="9472" width="4.44140625" style="1" customWidth="1"/>
    <col min="9473" max="9473" width="4.6640625" style="1" customWidth="1"/>
    <col min="9474" max="9474" width="12.6640625" style="1" customWidth="1"/>
    <col min="9475" max="9475" width="55.5546875" style="1" customWidth="1"/>
    <col min="9476" max="9476" width="4.6640625" style="1" customWidth="1"/>
    <col min="9477" max="9477" width="9.88671875" style="1" customWidth="1"/>
    <col min="9478" max="9478" width="9.6640625" style="1" customWidth="1"/>
    <col min="9479" max="9479" width="13.5546875" style="1" customWidth="1"/>
    <col min="9480" max="9483" width="0" style="1" hidden="1" customWidth="1"/>
    <col min="9484" max="9484" width="5.33203125" style="1" customWidth="1"/>
    <col min="9485" max="9486" width="0" style="1" hidden="1" customWidth="1"/>
    <col min="9487" max="9726" width="9.109375" style="1"/>
    <col min="9727" max="9727" width="5.5546875" style="1" customWidth="1"/>
    <col min="9728" max="9728" width="4.44140625" style="1" customWidth="1"/>
    <col min="9729" max="9729" width="4.6640625" style="1" customWidth="1"/>
    <col min="9730" max="9730" width="12.6640625" style="1" customWidth="1"/>
    <col min="9731" max="9731" width="55.5546875" style="1" customWidth="1"/>
    <col min="9732" max="9732" width="4.6640625" style="1" customWidth="1"/>
    <col min="9733" max="9733" width="9.88671875" style="1" customWidth="1"/>
    <col min="9734" max="9734" width="9.6640625" style="1" customWidth="1"/>
    <col min="9735" max="9735" width="13.5546875" style="1" customWidth="1"/>
    <col min="9736" max="9739" width="0" style="1" hidden="1" customWidth="1"/>
    <col min="9740" max="9740" width="5.33203125" style="1" customWidth="1"/>
    <col min="9741" max="9742" width="0" style="1" hidden="1" customWidth="1"/>
    <col min="9743" max="9982" width="9.109375" style="1"/>
    <col min="9983" max="9983" width="5.5546875" style="1" customWidth="1"/>
    <col min="9984" max="9984" width="4.44140625" style="1" customWidth="1"/>
    <col min="9985" max="9985" width="4.6640625" style="1" customWidth="1"/>
    <col min="9986" max="9986" width="12.6640625" style="1" customWidth="1"/>
    <col min="9987" max="9987" width="55.5546875" style="1" customWidth="1"/>
    <col min="9988" max="9988" width="4.6640625" style="1" customWidth="1"/>
    <col min="9989" max="9989" width="9.88671875" style="1" customWidth="1"/>
    <col min="9990" max="9990" width="9.6640625" style="1" customWidth="1"/>
    <col min="9991" max="9991" width="13.5546875" style="1" customWidth="1"/>
    <col min="9992" max="9995" width="0" style="1" hidden="1" customWidth="1"/>
    <col min="9996" max="9996" width="5.33203125" style="1" customWidth="1"/>
    <col min="9997" max="9998" width="0" style="1" hidden="1" customWidth="1"/>
    <col min="9999" max="10238" width="9.109375" style="1"/>
    <col min="10239" max="10239" width="5.5546875" style="1" customWidth="1"/>
    <col min="10240" max="10240" width="4.44140625" style="1" customWidth="1"/>
    <col min="10241" max="10241" width="4.6640625" style="1" customWidth="1"/>
    <col min="10242" max="10242" width="12.6640625" style="1" customWidth="1"/>
    <col min="10243" max="10243" width="55.5546875" style="1" customWidth="1"/>
    <col min="10244" max="10244" width="4.6640625" style="1" customWidth="1"/>
    <col min="10245" max="10245" width="9.88671875" style="1" customWidth="1"/>
    <col min="10246" max="10246" width="9.6640625" style="1" customWidth="1"/>
    <col min="10247" max="10247" width="13.5546875" style="1" customWidth="1"/>
    <col min="10248" max="10251" width="0" style="1" hidden="1" customWidth="1"/>
    <col min="10252" max="10252" width="5.33203125" style="1" customWidth="1"/>
    <col min="10253" max="10254" width="0" style="1" hidden="1" customWidth="1"/>
    <col min="10255" max="10494" width="9.109375" style="1"/>
    <col min="10495" max="10495" width="5.5546875" style="1" customWidth="1"/>
    <col min="10496" max="10496" width="4.44140625" style="1" customWidth="1"/>
    <col min="10497" max="10497" width="4.6640625" style="1" customWidth="1"/>
    <col min="10498" max="10498" width="12.6640625" style="1" customWidth="1"/>
    <col min="10499" max="10499" width="55.5546875" style="1" customWidth="1"/>
    <col min="10500" max="10500" width="4.6640625" style="1" customWidth="1"/>
    <col min="10501" max="10501" width="9.88671875" style="1" customWidth="1"/>
    <col min="10502" max="10502" width="9.6640625" style="1" customWidth="1"/>
    <col min="10503" max="10503" width="13.5546875" style="1" customWidth="1"/>
    <col min="10504" max="10507" width="0" style="1" hidden="1" customWidth="1"/>
    <col min="10508" max="10508" width="5.33203125" style="1" customWidth="1"/>
    <col min="10509" max="10510" width="0" style="1" hidden="1" customWidth="1"/>
    <col min="10511" max="10750" width="9.109375" style="1"/>
    <col min="10751" max="10751" width="5.5546875" style="1" customWidth="1"/>
    <col min="10752" max="10752" width="4.44140625" style="1" customWidth="1"/>
    <col min="10753" max="10753" width="4.6640625" style="1" customWidth="1"/>
    <col min="10754" max="10754" width="12.6640625" style="1" customWidth="1"/>
    <col min="10755" max="10755" width="55.5546875" style="1" customWidth="1"/>
    <col min="10756" max="10756" width="4.6640625" style="1" customWidth="1"/>
    <col min="10757" max="10757" width="9.88671875" style="1" customWidth="1"/>
    <col min="10758" max="10758" width="9.6640625" style="1" customWidth="1"/>
    <col min="10759" max="10759" width="13.5546875" style="1" customWidth="1"/>
    <col min="10760" max="10763" width="0" style="1" hidden="1" customWidth="1"/>
    <col min="10764" max="10764" width="5.33203125" style="1" customWidth="1"/>
    <col min="10765" max="10766" width="0" style="1" hidden="1" customWidth="1"/>
    <col min="10767" max="11006" width="9.109375" style="1"/>
    <col min="11007" max="11007" width="5.5546875" style="1" customWidth="1"/>
    <col min="11008" max="11008" width="4.44140625" style="1" customWidth="1"/>
    <col min="11009" max="11009" width="4.6640625" style="1" customWidth="1"/>
    <col min="11010" max="11010" width="12.6640625" style="1" customWidth="1"/>
    <col min="11011" max="11011" width="55.5546875" style="1" customWidth="1"/>
    <col min="11012" max="11012" width="4.6640625" style="1" customWidth="1"/>
    <col min="11013" max="11013" width="9.88671875" style="1" customWidth="1"/>
    <col min="11014" max="11014" width="9.6640625" style="1" customWidth="1"/>
    <col min="11015" max="11015" width="13.5546875" style="1" customWidth="1"/>
    <col min="11016" max="11019" width="0" style="1" hidden="1" customWidth="1"/>
    <col min="11020" max="11020" width="5.33203125" style="1" customWidth="1"/>
    <col min="11021" max="11022" width="0" style="1" hidden="1" customWidth="1"/>
    <col min="11023" max="11262" width="9.109375" style="1"/>
    <col min="11263" max="11263" width="5.5546875" style="1" customWidth="1"/>
    <col min="11264" max="11264" width="4.44140625" style="1" customWidth="1"/>
    <col min="11265" max="11265" width="4.6640625" style="1" customWidth="1"/>
    <col min="11266" max="11266" width="12.6640625" style="1" customWidth="1"/>
    <col min="11267" max="11267" width="55.5546875" style="1" customWidth="1"/>
    <col min="11268" max="11268" width="4.6640625" style="1" customWidth="1"/>
    <col min="11269" max="11269" width="9.88671875" style="1" customWidth="1"/>
    <col min="11270" max="11270" width="9.6640625" style="1" customWidth="1"/>
    <col min="11271" max="11271" width="13.5546875" style="1" customWidth="1"/>
    <col min="11272" max="11275" width="0" style="1" hidden="1" customWidth="1"/>
    <col min="11276" max="11276" width="5.33203125" style="1" customWidth="1"/>
    <col min="11277" max="11278" width="0" style="1" hidden="1" customWidth="1"/>
    <col min="11279" max="11518" width="9.109375" style="1"/>
    <col min="11519" max="11519" width="5.5546875" style="1" customWidth="1"/>
    <col min="11520" max="11520" width="4.44140625" style="1" customWidth="1"/>
    <col min="11521" max="11521" width="4.6640625" style="1" customWidth="1"/>
    <col min="11522" max="11522" width="12.6640625" style="1" customWidth="1"/>
    <col min="11523" max="11523" width="55.5546875" style="1" customWidth="1"/>
    <col min="11524" max="11524" width="4.6640625" style="1" customWidth="1"/>
    <col min="11525" max="11525" width="9.88671875" style="1" customWidth="1"/>
    <col min="11526" max="11526" width="9.6640625" style="1" customWidth="1"/>
    <col min="11527" max="11527" width="13.5546875" style="1" customWidth="1"/>
    <col min="11528" max="11531" width="0" style="1" hidden="1" customWidth="1"/>
    <col min="11532" max="11532" width="5.33203125" style="1" customWidth="1"/>
    <col min="11533" max="11534" width="0" style="1" hidden="1" customWidth="1"/>
    <col min="11535" max="11774" width="9.109375" style="1"/>
    <col min="11775" max="11775" width="5.5546875" style="1" customWidth="1"/>
    <col min="11776" max="11776" width="4.44140625" style="1" customWidth="1"/>
    <col min="11777" max="11777" width="4.6640625" style="1" customWidth="1"/>
    <col min="11778" max="11778" width="12.6640625" style="1" customWidth="1"/>
    <col min="11779" max="11779" width="55.5546875" style="1" customWidth="1"/>
    <col min="11780" max="11780" width="4.6640625" style="1" customWidth="1"/>
    <col min="11781" max="11781" width="9.88671875" style="1" customWidth="1"/>
    <col min="11782" max="11782" width="9.6640625" style="1" customWidth="1"/>
    <col min="11783" max="11783" width="13.5546875" style="1" customWidth="1"/>
    <col min="11784" max="11787" width="0" style="1" hidden="1" customWidth="1"/>
    <col min="11788" max="11788" width="5.33203125" style="1" customWidth="1"/>
    <col min="11789" max="11790" width="0" style="1" hidden="1" customWidth="1"/>
    <col min="11791" max="12030" width="9.109375" style="1"/>
    <col min="12031" max="12031" width="5.5546875" style="1" customWidth="1"/>
    <col min="12032" max="12032" width="4.44140625" style="1" customWidth="1"/>
    <col min="12033" max="12033" width="4.6640625" style="1" customWidth="1"/>
    <col min="12034" max="12034" width="12.6640625" style="1" customWidth="1"/>
    <col min="12035" max="12035" width="55.5546875" style="1" customWidth="1"/>
    <col min="12036" max="12036" width="4.6640625" style="1" customWidth="1"/>
    <col min="12037" max="12037" width="9.88671875" style="1" customWidth="1"/>
    <col min="12038" max="12038" width="9.6640625" style="1" customWidth="1"/>
    <col min="12039" max="12039" width="13.5546875" style="1" customWidth="1"/>
    <col min="12040" max="12043" width="0" style="1" hidden="1" customWidth="1"/>
    <col min="12044" max="12044" width="5.33203125" style="1" customWidth="1"/>
    <col min="12045" max="12046" width="0" style="1" hidden="1" customWidth="1"/>
    <col min="12047" max="12286" width="9.109375" style="1"/>
    <col min="12287" max="12287" width="5.5546875" style="1" customWidth="1"/>
    <col min="12288" max="12288" width="4.44140625" style="1" customWidth="1"/>
    <col min="12289" max="12289" width="4.6640625" style="1" customWidth="1"/>
    <col min="12290" max="12290" width="12.6640625" style="1" customWidth="1"/>
    <col min="12291" max="12291" width="55.5546875" style="1" customWidth="1"/>
    <col min="12292" max="12292" width="4.6640625" style="1" customWidth="1"/>
    <col min="12293" max="12293" width="9.88671875" style="1" customWidth="1"/>
    <col min="12294" max="12294" width="9.6640625" style="1" customWidth="1"/>
    <col min="12295" max="12295" width="13.5546875" style="1" customWidth="1"/>
    <col min="12296" max="12299" width="0" style="1" hidden="1" customWidth="1"/>
    <col min="12300" max="12300" width="5.33203125" style="1" customWidth="1"/>
    <col min="12301" max="12302" width="0" style="1" hidden="1" customWidth="1"/>
    <col min="12303" max="12542" width="9.109375" style="1"/>
    <col min="12543" max="12543" width="5.5546875" style="1" customWidth="1"/>
    <col min="12544" max="12544" width="4.44140625" style="1" customWidth="1"/>
    <col min="12545" max="12545" width="4.6640625" style="1" customWidth="1"/>
    <col min="12546" max="12546" width="12.6640625" style="1" customWidth="1"/>
    <col min="12547" max="12547" width="55.5546875" style="1" customWidth="1"/>
    <col min="12548" max="12548" width="4.6640625" style="1" customWidth="1"/>
    <col min="12549" max="12549" width="9.88671875" style="1" customWidth="1"/>
    <col min="12550" max="12550" width="9.6640625" style="1" customWidth="1"/>
    <col min="12551" max="12551" width="13.5546875" style="1" customWidth="1"/>
    <col min="12552" max="12555" width="0" style="1" hidden="1" customWidth="1"/>
    <col min="12556" max="12556" width="5.33203125" style="1" customWidth="1"/>
    <col min="12557" max="12558" width="0" style="1" hidden="1" customWidth="1"/>
    <col min="12559" max="12798" width="9.109375" style="1"/>
    <col min="12799" max="12799" width="5.5546875" style="1" customWidth="1"/>
    <col min="12800" max="12800" width="4.44140625" style="1" customWidth="1"/>
    <col min="12801" max="12801" width="4.6640625" style="1" customWidth="1"/>
    <col min="12802" max="12802" width="12.6640625" style="1" customWidth="1"/>
    <col min="12803" max="12803" width="55.5546875" style="1" customWidth="1"/>
    <col min="12804" max="12804" width="4.6640625" style="1" customWidth="1"/>
    <col min="12805" max="12805" width="9.88671875" style="1" customWidth="1"/>
    <col min="12806" max="12806" width="9.6640625" style="1" customWidth="1"/>
    <col min="12807" max="12807" width="13.5546875" style="1" customWidth="1"/>
    <col min="12808" max="12811" width="0" style="1" hidden="1" customWidth="1"/>
    <col min="12812" max="12812" width="5.33203125" style="1" customWidth="1"/>
    <col min="12813" max="12814" width="0" style="1" hidden="1" customWidth="1"/>
    <col min="12815" max="13054" width="9.109375" style="1"/>
    <col min="13055" max="13055" width="5.5546875" style="1" customWidth="1"/>
    <col min="13056" max="13056" width="4.44140625" style="1" customWidth="1"/>
    <col min="13057" max="13057" width="4.6640625" style="1" customWidth="1"/>
    <col min="13058" max="13058" width="12.6640625" style="1" customWidth="1"/>
    <col min="13059" max="13059" width="55.5546875" style="1" customWidth="1"/>
    <col min="13060" max="13060" width="4.6640625" style="1" customWidth="1"/>
    <col min="13061" max="13061" width="9.88671875" style="1" customWidth="1"/>
    <col min="13062" max="13062" width="9.6640625" style="1" customWidth="1"/>
    <col min="13063" max="13063" width="13.5546875" style="1" customWidth="1"/>
    <col min="13064" max="13067" width="0" style="1" hidden="1" customWidth="1"/>
    <col min="13068" max="13068" width="5.33203125" style="1" customWidth="1"/>
    <col min="13069" max="13070" width="0" style="1" hidden="1" customWidth="1"/>
    <col min="13071" max="13310" width="9.109375" style="1"/>
    <col min="13311" max="13311" width="5.5546875" style="1" customWidth="1"/>
    <col min="13312" max="13312" width="4.44140625" style="1" customWidth="1"/>
    <col min="13313" max="13313" width="4.6640625" style="1" customWidth="1"/>
    <col min="13314" max="13314" width="12.6640625" style="1" customWidth="1"/>
    <col min="13315" max="13315" width="55.5546875" style="1" customWidth="1"/>
    <col min="13316" max="13316" width="4.6640625" style="1" customWidth="1"/>
    <col min="13317" max="13317" width="9.88671875" style="1" customWidth="1"/>
    <col min="13318" max="13318" width="9.6640625" style="1" customWidth="1"/>
    <col min="13319" max="13319" width="13.5546875" style="1" customWidth="1"/>
    <col min="13320" max="13323" width="0" style="1" hidden="1" customWidth="1"/>
    <col min="13324" max="13324" width="5.33203125" style="1" customWidth="1"/>
    <col min="13325" max="13326" width="0" style="1" hidden="1" customWidth="1"/>
    <col min="13327" max="13566" width="9.109375" style="1"/>
    <col min="13567" max="13567" width="5.5546875" style="1" customWidth="1"/>
    <col min="13568" max="13568" width="4.44140625" style="1" customWidth="1"/>
    <col min="13569" max="13569" width="4.6640625" style="1" customWidth="1"/>
    <col min="13570" max="13570" width="12.6640625" style="1" customWidth="1"/>
    <col min="13571" max="13571" width="55.5546875" style="1" customWidth="1"/>
    <col min="13572" max="13572" width="4.6640625" style="1" customWidth="1"/>
    <col min="13573" max="13573" width="9.88671875" style="1" customWidth="1"/>
    <col min="13574" max="13574" width="9.6640625" style="1" customWidth="1"/>
    <col min="13575" max="13575" width="13.5546875" style="1" customWidth="1"/>
    <col min="13576" max="13579" width="0" style="1" hidden="1" customWidth="1"/>
    <col min="13580" max="13580" width="5.33203125" style="1" customWidth="1"/>
    <col min="13581" max="13582" width="0" style="1" hidden="1" customWidth="1"/>
    <col min="13583" max="13822" width="9.109375" style="1"/>
    <col min="13823" max="13823" width="5.5546875" style="1" customWidth="1"/>
    <col min="13824" max="13824" width="4.44140625" style="1" customWidth="1"/>
    <col min="13825" max="13825" width="4.6640625" style="1" customWidth="1"/>
    <col min="13826" max="13826" width="12.6640625" style="1" customWidth="1"/>
    <col min="13827" max="13827" width="55.5546875" style="1" customWidth="1"/>
    <col min="13828" max="13828" width="4.6640625" style="1" customWidth="1"/>
    <col min="13829" max="13829" width="9.88671875" style="1" customWidth="1"/>
    <col min="13830" max="13830" width="9.6640625" style="1" customWidth="1"/>
    <col min="13831" max="13831" width="13.5546875" style="1" customWidth="1"/>
    <col min="13832" max="13835" width="0" style="1" hidden="1" customWidth="1"/>
    <col min="13836" max="13836" width="5.33203125" style="1" customWidth="1"/>
    <col min="13837" max="13838" width="0" style="1" hidden="1" customWidth="1"/>
    <col min="13839" max="14078" width="9.109375" style="1"/>
    <col min="14079" max="14079" width="5.5546875" style="1" customWidth="1"/>
    <col min="14080" max="14080" width="4.44140625" style="1" customWidth="1"/>
    <col min="14081" max="14081" width="4.6640625" style="1" customWidth="1"/>
    <col min="14082" max="14082" width="12.6640625" style="1" customWidth="1"/>
    <col min="14083" max="14083" width="55.5546875" style="1" customWidth="1"/>
    <col min="14084" max="14084" width="4.6640625" style="1" customWidth="1"/>
    <col min="14085" max="14085" width="9.88671875" style="1" customWidth="1"/>
    <col min="14086" max="14086" width="9.6640625" style="1" customWidth="1"/>
    <col min="14087" max="14087" width="13.5546875" style="1" customWidth="1"/>
    <col min="14088" max="14091" width="0" style="1" hidden="1" customWidth="1"/>
    <col min="14092" max="14092" width="5.33203125" style="1" customWidth="1"/>
    <col min="14093" max="14094" width="0" style="1" hidden="1" customWidth="1"/>
    <col min="14095" max="14334" width="9.109375" style="1"/>
    <col min="14335" max="14335" width="5.5546875" style="1" customWidth="1"/>
    <col min="14336" max="14336" width="4.44140625" style="1" customWidth="1"/>
    <col min="14337" max="14337" width="4.6640625" style="1" customWidth="1"/>
    <col min="14338" max="14338" width="12.6640625" style="1" customWidth="1"/>
    <col min="14339" max="14339" width="55.5546875" style="1" customWidth="1"/>
    <col min="14340" max="14340" width="4.6640625" style="1" customWidth="1"/>
    <col min="14341" max="14341" width="9.88671875" style="1" customWidth="1"/>
    <col min="14342" max="14342" width="9.6640625" style="1" customWidth="1"/>
    <col min="14343" max="14343" width="13.5546875" style="1" customWidth="1"/>
    <col min="14344" max="14347" width="0" style="1" hidden="1" customWidth="1"/>
    <col min="14348" max="14348" width="5.33203125" style="1" customWidth="1"/>
    <col min="14349" max="14350" width="0" style="1" hidden="1" customWidth="1"/>
    <col min="14351" max="14590" width="9.109375" style="1"/>
    <col min="14591" max="14591" width="5.5546875" style="1" customWidth="1"/>
    <col min="14592" max="14592" width="4.44140625" style="1" customWidth="1"/>
    <col min="14593" max="14593" width="4.6640625" style="1" customWidth="1"/>
    <col min="14594" max="14594" width="12.6640625" style="1" customWidth="1"/>
    <col min="14595" max="14595" width="55.5546875" style="1" customWidth="1"/>
    <col min="14596" max="14596" width="4.6640625" style="1" customWidth="1"/>
    <col min="14597" max="14597" width="9.88671875" style="1" customWidth="1"/>
    <col min="14598" max="14598" width="9.6640625" style="1" customWidth="1"/>
    <col min="14599" max="14599" width="13.5546875" style="1" customWidth="1"/>
    <col min="14600" max="14603" width="0" style="1" hidden="1" customWidth="1"/>
    <col min="14604" max="14604" width="5.33203125" style="1" customWidth="1"/>
    <col min="14605" max="14606" width="0" style="1" hidden="1" customWidth="1"/>
    <col min="14607" max="14846" width="9.109375" style="1"/>
    <col min="14847" max="14847" width="5.5546875" style="1" customWidth="1"/>
    <col min="14848" max="14848" width="4.44140625" style="1" customWidth="1"/>
    <col min="14849" max="14849" width="4.6640625" style="1" customWidth="1"/>
    <col min="14850" max="14850" width="12.6640625" style="1" customWidth="1"/>
    <col min="14851" max="14851" width="55.5546875" style="1" customWidth="1"/>
    <col min="14852" max="14852" width="4.6640625" style="1" customWidth="1"/>
    <col min="14853" max="14853" width="9.88671875" style="1" customWidth="1"/>
    <col min="14854" max="14854" width="9.6640625" style="1" customWidth="1"/>
    <col min="14855" max="14855" width="13.5546875" style="1" customWidth="1"/>
    <col min="14856" max="14859" width="0" style="1" hidden="1" customWidth="1"/>
    <col min="14860" max="14860" width="5.33203125" style="1" customWidth="1"/>
    <col min="14861" max="14862" width="0" style="1" hidden="1" customWidth="1"/>
    <col min="14863" max="15102" width="9.109375" style="1"/>
    <col min="15103" max="15103" width="5.5546875" style="1" customWidth="1"/>
    <col min="15104" max="15104" width="4.44140625" style="1" customWidth="1"/>
    <col min="15105" max="15105" width="4.6640625" style="1" customWidth="1"/>
    <col min="15106" max="15106" width="12.6640625" style="1" customWidth="1"/>
    <col min="15107" max="15107" width="55.5546875" style="1" customWidth="1"/>
    <col min="15108" max="15108" width="4.6640625" style="1" customWidth="1"/>
    <col min="15109" max="15109" width="9.88671875" style="1" customWidth="1"/>
    <col min="15110" max="15110" width="9.6640625" style="1" customWidth="1"/>
    <col min="15111" max="15111" width="13.5546875" style="1" customWidth="1"/>
    <col min="15112" max="15115" width="0" style="1" hidden="1" customWidth="1"/>
    <col min="15116" max="15116" width="5.33203125" style="1" customWidth="1"/>
    <col min="15117" max="15118" width="0" style="1" hidden="1" customWidth="1"/>
    <col min="15119" max="15358" width="9.109375" style="1"/>
    <col min="15359" max="15359" width="5.5546875" style="1" customWidth="1"/>
    <col min="15360" max="15360" width="4.44140625" style="1" customWidth="1"/>
    <col min="15361" max="15361" width="4.6640625" style="1" customWidth="1"/>
    <col min="15362" max="15362" width="12.6640625" style="1" customWidth="1"/>
    <col min="15363" max="15363" width="55.5546875" style="1" customWidth="1"/>
    <col min="15364" max="15364" width="4.6640625" style="1" customWidth="1"/>
    <col min="15365" max="15365" width="9.88671875" style="1" customWidth="1"/>
    <col min="15366" max="15366" width="9.6640625" style="1" customWidth="1"/>
    <col min="15367" max="15367" width="13.5546875" style="1" customWidth="1"/>
    <col min="15368" max="15371" width="0" style="1" hidden="1" customWidth="1"/>
    <col min="15372" max="15372" width="5.33203125" style="1" customWidth="1"/>
    <col min="15373" max="15374" width="0" style="1" hidden="1" customWidth="1"/>
    <col min="15375" max="15614" width="9.109375" style="1"/>
    <col min="15615" max="15615" width="5.5546875" style="1" customWidth="1"/>
    <col min="15616" max="15616" width="4.44140625" style="1" customWidth="1"/>
    <col min="15617" max="15617" width="4.6640625" style="1" customWidth="1"/>
    <col min="15618" max="15618" width="12.6640625" style="1" customWidth="1"/>
    <col min="15619" max="15619" width="55.5546875" style="1" customWidth="1"/>
    <col min="15620" max="15620" width="4.6640625" style="1" customWidth="1"/>
    <col min="15621" max="15621" width="9.88671875" style="1" customWidth="1"/>
    <col min="15622" max="15622" width="9.6640625" style="1" customWidth="1"/>
    <col min="15623" max="15623" width="13.5546875" style="1" customWidth="1"/>
    <col min="15624" max="15627" width="0" style="1" hidden="1" customWidth="1"/>
    <col min="15628" max="15628" width="5.33203125" style="1" customWidth="1"/>
    <col min="15629" max="15630" width="0" style="1" hidden="1" customWidth="1"/>
    <col min="15631" max="15870" width="9.109375" style="1"/>
    <col min="15871" max="15871" width="5.5546875" style="1" customWidth="1"/>
    <col min="15872" max="15872" width="4.44140625" style="1" customWidth="1"/>
    <col min="15873" max="15873" width="4.6640625" style="1" customWidth="1"/>
    <col min="15874" max="15874" width="12.6640625" style="1" customWidth="1"/>
    <col min="15875" max="15875" width="55.5546875" style="1" customWidth="1"/>
    <col min="15876" max="15876" width="4.6640625" style="1" customWidth="1"/>
    <col min="15877" max="15877" width="9.88671875" style="1" customWidth="1"/>
    <col min="15878" max="15878" width="9.6640625" style="1" customWidth="1"/>
    <col min="15879" max="15879" width="13.5546875" style="1" customWidth="1"/>
    <col min="15880" max="15883" width="0" style="1" hidden="1" customWidth="1"/>
    <col min="15884" max="15884" width="5.33203125" style="1" customWidth="1"/>
    <col min="15885" max="15886" width="0" style="1" hidden="1" customWidth="1"/>
    <col min="15887" max="16126" width="9.109375" style="1"/>
    <col min="16127" max="16127" width="5.5546875" style="1" customWidth="1"/>
    <col min="16128" max="16128" width="4.44140625" style="1" customWidth="1"/>
    <col min="16129" max="16129" width="4.6640625" style="1" customWidth="1"/>
    <col min="16130" max="16130" width="12.6640625" style="1" customWidth="1"/>
    <col min="16131" max="16131" width="55.5546875" style="1" customWidth="1"/>
    <col min="16132" max="16132" width="4.6640625" style="1" customWidth="1"/>
    <col min="16133" max="16133" width="9.88671875" style="1" customWidth="1"/>
    <col min="16134" max="16134" width="9.6640625" style="1" customWidth="1"/>
    <col min="16135" max="16135" width="13.5546875" style="1" customWidth="1"/>
    <col min="16136" max="16139" width="0" style="1" hidden="1" customWidth="1"/>
    <col min="16140" max="16140" width="5.33203125" style="1" customWidth="1"/>
    <col min="16141" max="16142" width="0" style="1" hidden="1" customWidth="1"/>
    <col min="16143" max="16384" width="9.109375" style="1"/>
  </cols>
  <sheetData>
    <row r="1" spans="1:14" s="116" customFormat="1" ht="18.600000000000001" customHeight="1">
      <c r="A1" s="736" t="s">
        <v>590</v>
      </c>
      <c r="B1" s="736"/>
      <c r="C1" s="736"/>
      <c r="D1" s="736"/>
      <c r="E1" s="736"/>
      <c r="F1" s="736"/>
      <c r="G1" s="736"/>
      <c r="H1" s="736"/>
    </row>
    <row r="2" spans="1:14" s="116" customFormat="1" ht="18.600000000000001" customHeight="1">
      <c r="A2" s="737" t="s">
        <v>697</v>
      </c>
      <c r="B2" s="737"/>
      <c r="C2" s="737"/>
      <c r="D2" s="737"/>
      <c r="E2" s="737"/>
      <c r="F2" s="737"/>
      <c r="G2" s="737"/>
      <c r="H2" s="737"/>
    </row>
    <row r="3" spans="1:14" s="120" customFormat="1" ht="32.4" customHeight="1">
      <c r="A3" s="95" t="s">
        <v>16</v>
      </c>
      <c r="B3" s="96" t="s">
        <v>17</v>
      </c>
      <c r="C3" s="96" t="s">
        <v>18</v>
      </c>
      <c r="D3" s="96" t="s">
        <v>6</v>
      </c>
      <c r="E3" s="96" t="s">
        <v>1</v>
      </c>
      <c r="F3" s="133" t="s">
        <v>19</v>
      </c>
      <c r="G3" s="96" t="s">
        <v>20</v>
      </c>
      <c r="H3" s="134" t="s">
        <v>7</v>
      </c>
      <c r="I3" s="117" t="s">
        <v>21</v>
      </c>
      <c r="J3" s="117" t="s">
        <v>8</v>
      </c>
      <c r="K3" s="117" t="s">
        <v>22</v>
      </c>
      <c r="L3" s="117" t="s">
        <v>23</v>
      </c>
      <c r="M3" s="118" t="s">
        <v>24</v>
      </c>
      <c r="N3" s="119" t="s">
        <v>25</v>
      </c>
    </row>
    <row r="4" spans="1:14" ht="3.6" customHeight="1">
      <c r="A4" s="2"/>
      <c r="B4" s="2"/>
      <c r="C4" s="2"/>
      <c r="D4" s="2"/>
      <c r="E4" s="2"/>
      <c r="F4" s="129"/>
      <c r="G4" s="2"/>
      <c r="H4" s="131"/>
      <c r="I4" s="2"/>
      <c r="J4" s="2"/>
      <c r="K4" s="2"/>
      <c r="L4" s="2"/>
      <c r="M4" s="3"/>
      <c r="N4" s="4"/>
    </row>
    <row r="5" spans="1:14" s="6" customFormat="1">
      <c r="A5" s="196"/>
      <c r="B5" s="196"/>
      <c r="C5" s="196" t="s">
        <v>10</v>
      </c>
      <c r="D5" s="196" t="s">
        <v>11</v>
      </c>
      <c r="E5" s="196"/>
      <c r="F5" s="196"/>
      <c r="G5" s="196"/>
      <c r="H5" s="197">
        <f>H7</f>
        <v>0</v>
      </c>
      <c r="I5" s="135"/>
      <c r="J5" s="136">
        <f>J10+J30</f>
        <v>31.806682649999999</v>
      </c>
      <c r="K5" s="135"/>
      <c r="L5" s="136">
        <f>L10+L30</f>
        <v>0</v>
      </c>
      <c r="N5" s="6" t="s">
        <v>26</v>
      </c>
    </row>
    <row r="6" spans="1:14" s="6" customFormat="1">
      <c r="A6" s="128"/>
      <c r="B6" s="128"/>
      <c r="C6" s="128"/>
      <c r="D6" s="128"/>
      <c r="E6" s="128"/>
      <c r="F6" s="128"/>
      <c r="G6" s="128"/>
      <c r="H6" s="203"/>
      <c r="I6" s="204"/>
      <c r="J6" s="205"/>
      <c r="K6" s="204"/>
      <c r="L6" s="205"/>
    </row>
    <row r="7" spans="1:14" s="6" customFormat="1">
      <c r="A7" s="121"/>
      <c r="B7" s="121"/>
      <c r="C7" s="198" t="s">
        <v>35</v>
      </c>
      <c r="D7" s="198" t="s">
        <v>103</v>
      </c>
      <c r="E7" s="121"/>
      <c r="F7" s="121"/>
      <c r="G7" s="121"/>
      <c r="H7" s="199">
        <f>SUM(H8:H56)</f>
        <v>0</v>
      </c>
      <c r="I7" s="204"/>
      <c r="J7" s="205"/>
      <c r="K7" s="204"/>
      <c r="L7" s="205"/>
    </row>
    <row r="8" spans="1:14" s="5" customFormat="1">
      <c r="A8" s="122" t="s">
        <v>27</v>
      </c>
      <c r="B8" s="122" t="s">
        <v>319</v>
      </c>
      <c r="C8" s="13" t="s">
        <v>591</v>
      </c>
      <c r="D8" s="13" t="s">
        <v>592</v>
      </c>
      <c r="E8" s="122" t="s">
        <v>0</v>
      </c>
      <c r="F8" s="185">
        <v>1</v>
      </c>
      <c r="G8" s="123"/>
      <c r="H8" s="123">
        <f t="shared" ref="H8:H56" si="0">ROUND(F8*G8,2)</f>
        <v>0</v>
      </c>
      <c r="I8" s="15"/>
      <c r="J8" s="16"/>
      <c r="K8" s="15"/>
      <c r="L8" s="16"/>
    </row>
    <row r="9" spans="1:14" s="139" customFormat="1">
      <c r="A9" s="122" t="s">
        <v>28</v>
      </c>
      <c r="B9" s="122" t="s">
        <v>319</v>
      </c>
      <c r="C9" s="13" t="s">
        <v>593</v>
      </c>
      <c r="D9" s="13" t="s">
        <v>594</v>
      </c>
      <c r="E9" s="122" t="s">
        <v>0</v>
      </c>
      <c r="F9" s="185">
        <v>1</v>
      </c>
      <c r="G9" s="123"/>
      <c r="H9" s="123">
        <f t="shared" si="0"/>
        <v>0</v>
      </c>
      <c r="I9" s="137"/>
      <c r="J9" s="138"/>
      <c r="K9" s="137"/>
      <c r="L9" s="138"/>
    </row>
    <row r="10" spans="1:14" s="6" customFormat="1">
      <c r="A10" s="122" t="s">
        <v>29</v>
      </c>
      <c r="B10" s="122" t="s">
        <v>595</v>
      </c>
      <c r="C10" s="13" t="s">
        <v>596</v>
      </c>
      <c r="D10" s="13" t="s">
        <v>597</v>
      </c>
      <c r="E10" s="122" t="s">
        <v>2</v>
      </c>
      <c r="F10" s="185">
        <v>95</v>
      </c>
      <c r="G10" s="123"/>
      <c r="H10" s="123">
        <f t="shared" si="0"/>
        <v>0</v>
      </c>
      <c r="J10" s="7">
        <f>SUM(J11:J28)</f>
        <v>30.48244485</v>
      </c>
      <c r="L10" s="7">
        <f>SUM(L11:L28)</f>
        <v>0</v>
      </c>
      <c r="N10" s="6" t="s">
        <v>27</v>
      </c>
    </row>
    <row r="11" spans="1:14" s="8" customFormat="1">
      <c r="A11" s="122" t="s">
        <v>30</v>
      </c>
      <c r="B11" s="122" t="s">
        <v>595</v>
      </c>
      <c r="C11" s="13" t="s">
        <v>598</v>
      </c>
      <c r="D11" s="13" t="s">
        <v>599</v>
      </c>
      <c r="E11" s="122" t="s">
        <v>2</v>
      </c>
      <c r="F11" s="185">
        <v>47.5</v>
      </c>
      <c r="G11" s="123"/>
      <c r="H11" s="123">
        <f t="shared" si="0"/>
        <v>0</v>
      </c>
      <c r="I11" s="10">
        <v>0.01</v>
      </c>
      <c r="J11" s="9">
        <f t="shared" ref="J11:J28" si="1">F11*I11</f>
        <v>0.47500000000000003</v>
      </c>
      <c r="K11" s="10">
        <v>0</v>
      </c>
      <c r="L11" s="9">
        <f t="shared" ref="L11:L28" si="2">F11*K11</f>
        <v>0</v>
      </c>
      <c r="M11" s="11">
        <v>4</v>
      </c>
      <c r="N11" s="8" t="s">
        <v>28</v>
      </c>
    </row>
    <row r="12" spans="1:14" s="8" customFormat="1">
      <c r="A12" s="122" t="s">
        <v>31</v>
      </c>
      <c r="B12" s="122" t="s">
        <v>600</v>
      </c>
      <c r="C12" s="13" t="s">
        <v>601</v>
      </c>
      <c r="D12" s="13" t="s">
        <v>602</v>
      </c>
      <c r="E12" s="122" t="s">
        <v>3</v>
      </c>
      <c r="F12" s="185">
        <v>330.005</v>
      </c>
      <c r="G12" s="123"/>
      <c r="H12" s="123">
        <f t="shared" si="0"/>
        <v>0</v>
      </c>
      <c r="I12" s="10">
        <v>0.01</v>
      </c>
      <c r="J12" s="9">
        <f t="shared" si="1"/>
        <v>3.3000500000000001</v>
      </c>
      <c r="K12" s="10">
        <v>0</v>
      </c>
      <c r="L12" s="9">
        <f t="shared" si="2"/>
        <v>0</v>
      </c>
      <c r="M12" s="11">
        <v>4</v>
      </c>
      <c r="N12" s="8" t="s">
        <v>28</v>
      </c>
    </row>
    <row r="13" spans="1:14" s="8" customFormat="1" ht="16.2" customHeight="1">
      <c r="A13" s="122" t="s">
        <v>32</v>
      </c>
      <c r="B13" s="122" t="s">
        <v>600</v>
      </c>
      <c r="C13" s="13" t="s">
        <v>603</v>
      </c>
      <c r="D13" s="13" t="s">
        <v>604</v>
      </c>
      <c r="E13" s="122" t="s">
        <v>161</v>
      </c>
      <c r="F13" s="185">
        <v>5.13</v>
      </c>
      <c r="G13" s="123"/>
      <c r="H13" s="123">
        <f t="shared" si="0"/>
        <v>0</v>
      </c>
      <c r="I13" s="10">
        <v>4.8869999999999997E-2</v>
      </c>
      <c r="J13" s="30" t="s">
        <v>253</v>
      </c>
      <c r="K13" s="10">
        <v>0</v>
      </c>
      <c r="L13" s="9">
        <f t="shared" si="2"/>
        <v>0</v>
      </c>
      <c r="M13" s="11">
        <v>4</v>
      </c>
      <c r="N13" s="8" t="s">
        <v>28</v>
      </c>
    </row>
    <row r="14" spans="1:14" s="8" customFormat="1" ht="26.4">
      <c r="A14" s="122" t="s">
        <v>33</v>
      </c>
      <c r="B14" s="122" t="s">
        <v>600</v>
      </c>
      <c r="C14" s="13" t="s">
        <v>605</v>
      </c>
      <c r="D14" s="13" t="s">
        <v>606</v>
      </c>
      <c r="E14" s="122" t="s">
        <v>161</v>
      </c>
      <c r="F14" s="185">
        <v>65.218999999999994</v>
      </c>
      <c r="G14" s="123"/>
      <c r="H14" s="123">
        <f t="shared" si="0"/>
        <v>0</v>
      </c>
      <c r="I14" s="10">
        <v>4.8869999999999997E-2</v>
      </c>
      <c r="J14" s="9">
        <f t="shared" si="1"/>
        <v>3.1872525299999994</v>
      </c>
      <c r="K14" s="10">
        <v>0</v>
      </c>
      <c r="L14" s="9">
        <f t="shared" si="2"/>
        <v>0</v>
      </c>
      <c r="M14" s="11">
        <v>4</v>
      </c>
      <c r="N14" s="8" t="s">
        <v>28</v>
      </c>
    </row>
    <row r="15" spans="1:14" s="8" customFormat="1" ht="26.4">
      <c r="A15" s="122" t="s">
        <v>34</v>
      </c>
      <c r="B15" s="122" t="s">
        <v>600</v>
      </c>
      <c r="C15" s="13" t="s">
        <v>607</v>
      </c>
      <c r="D15" s="13" t="s">
        <v>608</v>
      </c>
      <c r="E15" s="122" t="s">
        <v>161</v>
      </c>
      <c r="F15" s="185">
        <v>12.656000000000001</v>
      </c>
      <c r="G15" s="123"/>
      <c r="H15" s="123">
        <f t="shared" si="0"/>
        <v>0</v>
      </c>
      <c r="I15" s="10">
        <v>4.8869999999999997E-2</v>
      </c>
      <c r="J15" s="9">
        <f t="shared" si="1"/>
        <v>0.61849871999999995</v>
      </c>
      <c r="K15" s="10">
        <v>0</v>
      </c>
      <c r="L15" s="9">
        <f t="shared" si="2"/>
        <v>0</v>
      </c>
      <c r="M15" s="11">
        <v>4</v>
      </c>
      <c r="N15" s="8" t="s">
        <v>28</v>
      </c>
    </row>
    <row r="16" spans="1:14" s="8" customFormat="1" ht="26.4">
      <c r="A16" s="122" t="s">
        <v>35</v>
      </c>
      <c r="B16" s="122" t="s">
        <v>600</v>
      </c>
      <c r="C16" s="13" t="s">
        <v>609</v>
      </c>
      <c r="D16" s="13" t="s">
        <v>610</v>
      </c>
      <c r="E16" s="122" t="s">
        <v>161</v>
      </c>
      <c r="F16" s="185">
        <v>65.218999999999994</v>
      </c>
      <c r="G16" s="123"/>
      <c r="H16" s="123">
        <f t="shared" si="0"/>
        <v>0</v>
      </c>
      <c r="I16" s="10">
        <v>4.8869999999999997E-2</v>
      </c>
      <c r="J16" s="9">
        <f t="shared" si="1"/>
        <v>3.1872525299999994</v>
      </c>
      <c r="K16" s="10">
        <v>0</v>
      </c>
      <c r="L16" s="9">
        <f t="shared" si="2"/>
        <v>0</v>
      </c>
      <c r="M16" s="11">
        <v>4</v>
      </c>
      <c r="N16" s="8" t="s">
        <v>28</v>
      </c>
    </row>
    <row r="17" spans="1:14" s="8" customFormat="1" ht="26.4">
      <c r="A17" s="122" t="s">
        <v>36</v>
      </c>
      <c r="B17" s="122" t="s">
        <v>600</v>
      </c>
      <c r="C17" s="13" t="s">
        <v>611</v>
      </c>
      <c r="D17" s="13" t="s">
        <v>612</v>
      </c>
      <c r="E17" s="122" t="s">
        <v>161</v>
      </c>
      <c r="F17" s="185">
        <v>12.656000000000001</v>
      </c>
      <c r="G17" s="123"/>
      <c r="H17" s="123">
        <f t="shared" si="0"/>
        <v>0</v>
      </c>
      <c r="I17" s="10">
        <v>4.8869999999999997E-2</v>
      </c>
      <c r="J17" s="9">
        <f t="shared" si="1"/>
        <v>0.61849871999999995</v>
      </c>
      <c r="K17" s="10">
        <v>0</v>
      </c>
      <c r="L17" s="9">
        <f t="shared" si="2"/>
        <v>0</v>
      </c>
      <c r="M17" s="11">
        <v>4</v>
      </c>
      <c r="N17" s="8" t="s">
        <v>28</v>
      </c>
    </row>
    <row r="18" spans="1:14" s="8" customFormat="1">
      <c r="A18" s="122" t="s">
        <v>37</v>
      </c>
      <c r="B18" s="122" t="s">
        <v>600</v>
      </c>
      <c r="C18" s="13" t="s">
        <v>613</v>
      </c>
      <c r="D18" s="13" t="s">
        <v>614</v>
      </c>
      <c r="E18" s="122" t="s">
        <v>3</v>
      </c>
      <c r="F18" s="185">
        <v>336.35</v>
      </c>
      <c r="G18" s="123"/>
      <c r="H18" s="123">
        <f t="shared" si="0"/>
        <v>0</v>
      </c>
      <c r="I18" s="10">
        <v>4.8869999999999997E-2</v>
      </c>
      <c r="J18" s="9">
        <f t="shared" si="1"/>
        <v>16.437424499999999</v>
      </c>
      <c r="K18" s="10">
        <v>0</v>
      </c>
      <c r="L18" s="9">
        <f t="shared" si="2"/>
        <v>0</v>
      </c>
      <c r="M18" s="11">
        <v>4</v>
      </c>
      <c r="N18" s="8" t="s">
        <v>28</v>
      </c>
    </row>
    <row r="19" spans="1:14" s="8" customFormat="1">
      <c r="A19" s="122" t="s">
        <v>38</v>
      </c>
      <c r="B19" s="122" t="s">
        <v>600</v>
      </c>
      <c r="C19" s="13" t="s">
        <v>615</v>
      </c>
      <c r="D19" s="13" t="s">
        <v>616</v>
      </c>
      <c r="E19" s="122" t="s">
        <v>3</v>
      </c>
      <c r="F19" s="185">
        <v>458.7</v>
      </c>
      <c r="G19" s="123"/>
      <c r="H19" s="123">
        <f t="shared" si="0"/>
        <v>0</v>
      </c>
      <c r="I19" s="10"/>
      <c r="J19" s="9"/>
      <c r="K19" s="10"/>
      <c r="L19" s="9"/>
      <c r="M19" s="11"/>
    </row>
    <row r="20" spans="1:14" s="143" customFormat="1">
      <c r="A20" s="122" t="s">
        <v>39</v>
      </c>
      <c r="B20" s="122" t="s">
        <v>600</v>
      </c>
      <c r="C20" s="13" t="s">
        <v>617</v>
      </c>
      <c r="D20" s="13" t="s">
        <v>618</v>
      </c>
      <c r="E20" s="122" t="s">
        <v>3</v>
      </c>
      <c r="F20" s="185">
        <v>3.5550000000000002</v>
      </c>
      <c r="G20" s="123"/>
      <c r="H20" s="123">
        <f t="shared" si="0"/>
        <v>0</v>
      </c>
      <c r="I20" s="140">
        <v>4.8869999999999997E-2</v>
      </c>
      <c r="J20" s="141">
        <f t="shared" si="1"/>
        <v>0.17373284999999999</v>
      </c>
      <c r="K20" s="140">
        <v>0</v>
      </c>
      <c r="L20" s="141">
        <f t="shared" si="2"/>
        <v>0</v>
      </c>
      <c r="M20" s="142">
        <v>4</v>
      </c>
      <c r="N20" s="143" t="s">
        <v>28</v>
      </c>
    </row>
    <row r="21" spans="1:14" s="8" customFormat="1">
      <c r="A21" s="122" t="s">
        <v>40</v>
      </c>
      <c r="B21" s="122" t="s">
        <v>600</v>
      </c>
      <c r="C21" s="13" t="s">
        <v>619</v>
      </c>
      <c r="D21" s="13" t="s">
        <v>620</v>
      </c>
      <c r="E21" s="122" t="s">
        <v>4</v>
      </c>
      <c r="F21" s="185">
        <v>2</v>
      </c>
      <c r="G21" s="123"/>
      <c r="H21" s="123">
        <f t="shared" si="0"/>
        <v>0</v>
      </c>
      <c r="I21" s="10">
        <v>7.5600000000000001E-2</v>
      </c>
      <c r="J21" s="9">
        <f t="shared" si="1"/>
        <v>0.1512</v>
      </c>
      <c r="K21" s="10">
        <v>0</v>
      </c>
      <c r="L21" s="9">
        <f t="shared" si="2"/>
        <v>0</v>
      </c>
      <c r="M21" s="11">
        <v>4</v>
      </c>
      <c r="N21" s="8" t="s">
        <v>28</v>
      </c>
    </row>
    <row r="22" spans="1:14" s="8" customFormat="1">
      <c r="A22" s="122" t="s">
        <v>42</v>
      </c>
      <c r="B22" s="122" t="s">
        <v>600</v>
      </c>
      <c r="C22" s="13" t="s">
        <v>621</v>
      </c>
      <c r="D22" s="13" t="s">
        <v>622</v>
      </c>
      <c r="E22" s="122" t="s">
        <v>3</v>
      </c>
      <c r="F22" s="185">
        <v>2.88</v>
      </c>
      <c r="G22" s="123"/>
      <c r="H22" s="123">
        <f t="shared" si="0"/>
        <v>0</v>
      </c>
      <c r="I22" s="10"/>
      <c r="J22" s="9"/>
      <c r="K22" s="10"/>
      <c r="L22" s="9"/>
      <c r="M22" s="11"/>
    </row>
    <row r="23" spans="1:14" s="20" customFormat="1">
      <c r="A23" s="122" t="s">
        <v>43</v>
      </c>
      <c r="B23" s="122" t="s">
        <v>600</v>
      </c>
      <c r="C23" s="13" t="s">
        <v>623</v>
      </c>
      <c r="D23" s="13" t="s">
        <v>624</v>
      </c>
      <c r="E23" s="122" t="s">
        <v>3</v>
      </c>
      <c r="F23" s="185">
        <v>149.76</v>
      </c>
      <c r="G23" s="123"/>
      <c r="H23" s="123">
        <f t="shared" si="0"/>
        <v>0</v>
      </c>
      <c r="I23" s="17">
        <v>1.4999999999999999E-2</v>
      </c>
      <c r="J23" s="18">
        <f t="shared" si="1"/>
        <v>2.2464</v>
      </c>
      <c r="K23" s="17">
        <v>0</v>
      </c>
      <c r="L23" s="18">
        <f t="shared" si="2"/>
        <v>0</v>
      </c>
      <c r="M23" s="19">
        <v>4</v>
      </c>
      <c r="N23" s="20" t="s">
        <v>28</v>
      </c>
    </row>
    <row r="24" spans="1:14" s="20" customFormat="1">
      <c r="A24" s="122" t="s">
        <v>44</v>
      </c>
      <c r="B24" s="122" t="s">
        <v>600</v>
      </c>
      <c r="C24" s="13" t="s">
        <v>625</v>
      </c>
      <c r="D24" s="13" t="s">
        <v>626</v>
      </c>
      <c r="E24" s="122" t="s">
        <v>4</v>
      </c>
      <c r="F24" s="185">
        <v>17</v>
      </c>
      <c r="G24" s="123"/>
      <c r="H24" s="123">
        <f t="shared" si="0"/>
        <v>0</v>
      </c>
      <c r="I24" s="17"/>
      <c r="J24" s="18"/>
      <c r="K24" s="17"/>
      <c r="L24" s="18"/>
      <c r="M24" s="19"/>
    </row>
    <row r="25" spans="1:14" s="8" customFormat="1">
      <c r="A25" s="122" t="s">
        <v>45</v>
      </c>
      <c r="B25" s="122" t="s">
        <v>600</v>
      </c>
      <c r="C25" s="13" t="s">
        <v>627</v>
      </c>
      <c r="D25" s="13" t="s">
        <v>628</v>
      </c>
      <c r="E25" s="122" t="s">
        <v>3</v>
      </c>
      <c r="F25" s="185">
        <v>3.4</v>
      </c>
      <c r="G25" s="123"/>
      <c r="H25" s="123">
        <f t="shared" si="0"/>
        <v>0</v>
      </c>
      <c r="I25" s="10">
        <v>1.4999999999999999E-2</v>
      </c>
      <c r="J25" s="9">
        <f t="shared" si="1"/>
        <v>5.0999999999999997E-2</v>
      </c>
      <c r="K25" s="10">
        <v>0</v>
      </c>
      <c r="L25" s="9">
        <f t="shared" si="2"/>
        <v>0</v>
      </c>
      <c r="M25" s="11">
        <v>4</v>
      </c>
      <c r="N25" s="8" t="s">
        <v>28</v>
      </c>
    </row>
    <row r="26" spans="1:14" s="8" customFormat="1">
      <c r="A26" s="122" t="s">
        <v>46</v>
      </c>
      <c r="B26" s="122" t="s">
        <v>600</v>
      </c>
      <c r="C26" s="13" t="s">
        <v>629</v>
      </c>
      <c r="D26" s="13" t="s">
        <v>630</v>
      </c>
      <c r="E26" s="122" t="s">
        <v>161</v>
      </c>
      <c r="F26" s="185">
        <v>0.14799999999999999</v>
      </c>
      <c r="G26" s="123"/>
      <c r="H26" s="123">
        <f t="shared" si="0"/>
        <v>0</v>
      </c>
      <c r="I26" s="10">
        <v>1.4999999999999999E-2</v>
      </c>
      <c r="J26" s="9">
        <f t="shared" si="1"/>
        <v>2.2199999999999998E-3</v>
      </c>
      <c r="K26" s="10">
        <v>0</v>
      </c>
      <c r="L26" s="9">
        <f t="shared" si="2"/>
        <v>0</v>
      </c>
      <c r="M26" s="11">
        <v>4</v>
      </c>
      <c r="N26" s="8" t="s">
        <v>28</v>
      </c>
    </row>
    <row r="27" spans="1:14" s="8" customFormat="1">
      <c r="A27" s="122" t="s">
        <v>47</v>
      </c>
      <c r="B27" s="122" t="s">
        <v>600</v>
      </c>
      <c r="C27" s="13" t="s">
        <v>631</v>
      </c>
      <c r="D27" s="13" t="s">
        <v>632</v>
      </c>
      <c r="E27" s="122" t="s">
        <v>3</v>
      </c>
      <c r="F27" s="185">
        <v>1.4</v>
      </c>
      <c r="G27" s="123"/>
      <c r="H27" s="123">
        <f t="shared" si="0"/>
        <v>0</v>
      </c>
      <c r="I27" s="10">
        <v>1.4999999999999999E-2</v>
      </c>
      <c r="J27" s="9">
        <f t="shared" si="1"/>
        <v>2.0999999999999998E-2</v>
      </c>
      <c r="K27" s="10">
        <v>0</v>
      </c>
      <c r="L27" s="9">
        <f t="shared" si="2"/>
        <v>0</v>
      </c>
      <c r="M27" s="11">
        <v>4</v>
      </c>
      <c r="N27" s="8" t="s">
        <v>28</v>
      </c>
    </row>
    <row r="28" spans="1:14" s="8" customFormat="1">
      <c r="A28" s="122" t="s">
        <v>48</v>
      </c>
      <c r="B28" s="122" t="s">
        <v>600</v>
      </c>
      <c r="C28" s="13" t="s">
        <v>633</v>
      </c>
      <c r="D28" s="13" t="s">
        <v>634</v>
      </c>
      <c r="E28" s="122" t="s">
        <v>161</v>
      </c>
      <c r="F28" s="185">
        <v>0.86099999999999999</v>
      </c>
      <c r="G28" s="123"/>
      <c r="H28" s="123">
        <f t="shared" si="0"/>
        <v>0</v>
      </c>
      <c r="I28" s="10">
        <v>1.4999999999999999E-2</v>
      </c>
      <c r="J28" s="9">
        <f t="shared" si="1"/>
        <v>1.2914999999999999E-2</v>
      </c>
      <c r="K28" s="10">
        <v>0</v>
      </c>
      <c r="L28" s="9">
        <f t="shared" si="2"/>
        <v>0</v>
      </c>
      <c r="M28" s="11">
        <v>4</v>
      </c>
      <c r="N28" s="8" t="s">
        <v>28</v>
      </c>
    </row>
    <row r="29" spans="1:14" s="8" customFormat="1" ht="26.4">
      <c r="A29" s="122" t="s">
        <v>50</v>
      </c>
      <c r="B29" s="122" t="s">
        <v>600</v>
      </c>
      <c r="C29" s="13" t="s">
        <v>635</v>
      </c>
      <c r="D29" s="13" t="s">
        <v>636</v>
      </c>
      <c r="E29" s="122" t="s">
        <v>2</v>
      </c>
      <c r="F29" s="185">
        <v>3.4</v>
      </c>
      <c r="G29" s="123"/>
      <c r="H29" s="123">
        <f t="shared" si="0"/>
        <v>0</v>
      </c>
      <c r="I29" s="10"/>
      <c r="J29" s="9"/>
      <c r="K29" s="10"/>
      <c r="L29" s="9"/>
      <c r="M29" s="11"/>
    </row>
    <row r="30" spans="1:14" s="139" customFormat="1">
      <c r="A30" s="122" t="s">
        <v>51</v>
      </c>
      <c r="B30" s="122" t="s">
        <v>600</v>
      </c>
      <c r="C30" s="13" t="s">
        <v>637</v>
      </c>
      <c r="D30" s="13" t="s">
        <v>638</v>
      </c>
      <c r="E30" s="122" t="s">
        <v>2</v>
      </c>
      <c r="F30" s="185">
        <v>3</v>
      </c>
      <c r="G30" s="123"/>
      <c r="H30" s="123">
        <f t="shared" si="0"/>
        <v>0</v>
      </c>
      <c r="J30" s="144">
        <f>J31+SUM(J32:J33)</f>
        <v>1.3242378000000001</v>
      </c>
      <c r="L30" s="144">
        <f>L31+SUM(L32:L33)</f>
        <v>0</v>
      </c>
      <c r="N30" s="139" t="s">
        <v>27</v>
      </c>
    </row>
    <row r="31" spans="1:14" s="8" customFormat="1">
      <c r="A31" s="122" t="s">
        <v>52</v>
      </c>
      <c r="B31" s="122" t="s">
        <v>600</v>
      </c>
      <c r="C31" s="13" t="s">
        <v>639</v>
      </c>
      <c r="D31" s="13" t="s">
        <v>640</v>
      </c>
      <c r="E31" s="122" t="s">
        <v>2</v>
      </c>
      <c r="F31" s="185">
        <v>11.4</v>
      </c>
      <c r="G31" s="123"/>
      <c r="H31" s="123">
        <f t="shared" si="0"/>
        <v>0</v>
      </c>
      <c r="I31" s="10">
        <v>0</v>
      </c>
      <c r="J31" s="9">
        <f>F31*I31</f>
        <v>0</v>
      </c>
      <c r="K31" s="10">
        <v>0</v>
      </c>
      <c r="L31" s="9">
        <f>F31*K31</f>
        <v>0</v>
      </c>
      <c r="M31" s="11">
        <v>4</v>
      </c>
      <c r="N31" s="8" t="s">
        <v>28</v>
      </c>
    </row>
    <row r="32" spans="1:14" s="8" customFormat="1">
      <c r="A32" s="122" t="s">
        <v>53</v>
      </c>
      <c r="B32" s="122" t="s">
        <v>600</v>
      </c>
      <c r="C32" s="13" t="s">
        <v>641</v>
      </c>
      <c r="D32" s="13" t="s">
        <v>642</v>
      </c>
      <c r="E32" s="122" t="s">
        <v>3</v>
      </c>
      <c r="F32" s="185">
        <v>155.94499999999999</v>
      </c>
      <c r="G32" s="123"/>
      <c r="H32" s="123">
        <f t="shared" si="0"/>
        <v>0</v>
      </c>
      <c r="I32" s="10">
        <v>4.0000000000000003E-5</v>
      </c>
      <c r="J32" s="9">
        <f>F32*I32</f>
        <v>6.2377999999999999E-3</v>
      </c>
      <c r="K32" s="10">
        <v>0</v>
      </c>
      <c r="L32" s="9">
        <f>F32*K32</f>
        <v>0</v>
      </c>
      <c r="M32" s="11">
        <v>4</v>
      </c>
      <c r="N32" s="8" t="s">
        <v>28</v>
      </c>
    </row>
    <row r="33" spans="1:14" s="8" customFormat="1">
      <c r="A33" s="122" t="s">
        <v>54</v>
      </c>
      <c r="B33" s="122" t="s">
        <v>600</v>
      </c>
      <c r="C33" s="13" t="s">
        <v>643</v>
      </c>
      <c r="D33" s="13" t="s">
        <v>644</v>
      </c>
      <c r="E33" s="122" t="s">
        <v>3</v>
      </c>
      <c r="F33" s="185">
        <v>131.80000000000001</v>
      </c>
      <c r="G33" s="123"/>
      <c r="H33" s="123">
        <f t="shared" si="0"/>
        <v>0</v>
      </c>
      <c r="I33" s="10">
        <v>0.01</v>
      </c>
      <c r="J33" s="9">
        <f>F33*I33</f>
        <v>1.3180000000000001</v>
      </c>
      <c r="K33" s="10">
        <v>0</v>
      </c>
      <c r="L33" s="9">
        <f>F33*K33</f>
        <v>0</v>
      </c>
      <c r="M33" s="11">
        <v>4</v>
      </c>
      <c r="N33" s="8" t="s">
        <v>28</v>
      </c>
    </row>
    <row r="34" spans="1:14" s="8" customFormat="1">
      <c r="A34" s="122" t="s">
        <v>55</v>
      </c>
      <c r="B34" s="122" t="s">
        <v>600</v>
      </c>
      <c r="C34" s="13" t="s">
        <v>645</v>
      </c>
      <c r="D34" s="13" t="s">
        <v>646</v>
      </c>
      <c r="E34" s="122" t="s">
        <v>3</v>
      </c>
      <c r="F34" s="185">
        <v>32.988</v>
      </c>
      <c r="G34" s="123"/>
      <c r="H34" s="123">
        <f t="shared" si="0"/>
        <v>0</v>
      </c>
      <c r="I34" s="10">
        <v>0</v>
      </c>
      <c r="J34" s="9">
        <f>F34*I34</f>
        <v>0</v>
      </c>
      <c r="K34" s="10">
        <v>0</v>
      </c>
      <c r="L34" s="9">
        <f>F34*K34</f>
        <v>0</v>
      </c>
      <c r="M34" s="11">
        <v>4</v>
      </c>
      <c r="N34" s="8" t="s">
        <v>29</v>
      </c>
    </row>
    <row r="35" spans="1:14" s="8" customFormat="1">
      <c r="A35" s="122" t="s">
        <v>56</v>
      </c>
      <c r="B35" s="122" t="s">
        <v>600</v>
      </c>
      <c r="C35" s="13" t="s">
        <v>647</v>
      </c>
      <c r="D35" s="13" t="s">
        <v>648</v>
      </c>
      <c r="E35" s="122" t="s">
        <v>4</v>
      </c>
      <c r="F35" s="185">
        <v>2</v>
      </c>
      <c r="G35" s="123"/>
      <c r="H35" s="123">
        <f t="shared" si="0"/>
        <v>0</v>
      </c>
      <c r="I35" s="10"/>
      <c r="J35" s="9"/>
      <c r="K35" s="10"/>
      <c r="L35" s="9"/>
      <c r="M35" s="11"/>
    </row>
    <row r="36" spans="1:14" s="143" customFormat="1">
      <c r="A36" s="122" t="s">
        <v>57</v>
      </c>
      <c r="B36" s="122" t="s">
        <v>600</v>
      </c>
      <c r="C36" s="13" t="s">
        <v>649</v>
      </c>
      <c r="D36" s="13" t="s">
        <v>650</v>
      </c>
      <c r="E36" s="122" t="s">
        <v>3</v>
      </c>
      <c r="F36" s="185">
        <v>38.36</v>
      </c>
      <c r="G36" s="123"/>
      <c r="H36" s="123">
        <f t="shared" si="0"/>
        <v>0</v>
      </c>
      <c r="I36" s="140"/>
      <c r="J36" s="141"/>
      <c r="K36" s="140"/>
      <c r="L36" s="141"/>
      <c r="M36" s="142"/>
    </row>
    <row r="37" spans="1:14" s="5" customFormat="1">
      <c r="A37" s="122" t="s">
        <v>58</v>
      </c>
      <c r="B37" s="122" t="s">
        <v>600</v>
      </c>
      <c r="C37" s="13" t="s">
        <v>651</v>
      </c>
      <c r="D37" s="13" t="s">
        <v>652</v>
      </c>
      <c r="E37" s="122" t="s">
        <v>4</v>
      </c>
      <c r="F37" s="185">
        <v>1</v>
      </c>
      <c r="G37" s="123"/>
      <c r="H37" s="123">
        <f t="shared" si="0"/>
        <v>0</v>
      </c>
      <c r="J37" s="12" t="e">
        <f>J38+J49+#REF!+#REF!+#REF!+#REF!</f>
        <v>#REF!</v>
      </c>
      <c r="L37" s="12" t="e">
        <f>L38+L49+#REF!+#REF!+#REF!+#REF!</f>
        <v>#REF!</v>
      </c>
      <c r="N37" s="5" t="s">
        <v>26</v>
      </c>
    </row>
    <row r="38" spans="1:14" s="6" customFormat="1">
      <c r="A38" s="122" t="s">
        <v>59</v>
      </c>
      <c r="B38" s="122" t="s">
        <v>600</v>
      </c>
      <c r="C38" s="13" t="s">
        <v>653</v>
      </c>
      <c r="D38" s="13" t="s">
        <v>654</v>
      </c>
      <c r="E38" s="122" t="s">
        <v>4</v>
      </c>
      <c r="F38" s="185">
        <v>2</v>
      </c>
      <c r="G38" s="123"/>
      <c r="H38" s="123">
        <f t="shared" si="0"/>
        <v>0</v>
      </c>
      <c r="J38" s="7">
        <f>SUM(J39:J47)</f>
        <v>0.87015200000000015</v>
      </c>
      <c r="L38" s="7">
        <f>SUM(L39:L47)</f>
        <v>0</v>
      </c>
      <c r="N38" s="6" t="s">
        <v>27</v>
      </c>
    </row>
    <row r="39" spans="1:14" s="8" customFormat="1">
      <c r="A39" s="122" t="s">
        <v>60</v>
      </c>
      <c r="B39" s="122" t="s">
        <v>600</v>
      </c>
      <c r="C39" s="13" t="s">
        <v>655</v>
      </c>
      <c r="D39" s="13" t="s">
        <v>656</v>
      </c>
      <c r="E39" s="122" t="s">
        <v>4</v>
      </c>
      <c r="F39" s="185">
        <v>15</v>
      </c>
      <c r="G39" s="123"/>
      <c r="H39" s="123">
        <f t="shared" si="0"/>
        <v>0</v>
      </c>
      <c r="I39" s="10">
        <v>2.622E-2</v>
      </c>
      <c r="J39" s="9">
        <f t="shared" ref="J39:J47" si="3">F39*I39</f>
        <v>0.39329999999999998</v>
      </c>
      <c r="K39" s="10">
        <v>0</v>
      </c>
      <c r="L39" s="9">
        <f t="shared" ref="L39:L47" si="4">F39*K39</f>
        <v>0</v>
      </c>
      <c r="M39" s="11">
        <v>16</v>
      </c>
      <c r="N39" s="8" t="s">
        <v>28</v>
      </c>
    </row>
    <row r="40" spans="1:14" s="8" customFormat="1">
      <c r="A40" s="122" t="s">
        <v>61</v>
      </c>
      <c r="B40" s="122" t="s">
        <v>600</v>
      </c>
      <c r="C40" s="13" t="s">
        <v>657</v>
      </c>
      <c r="D40" s="13" t="s">
        <v>658</v>
      </c>
      <c r="E40" s="122" t="s">
        <v>4</v>
      </c>
      <c r="F40" s="185">
        <v>3</v>
      </c>
      <c r="G40" s="123"/>
      <c r="H40" s="123">
        <f t="shared" si="0"/>
        <v>0</v>
      </c>
      <c r="I40" s="10">
        <v>2.6579999999999999E-2</v>
      </c>
      <c r="J40" s="9">
        <f t="shared" si="3"/>
        <v>7.9740000000000005E-2</v>
      </c>
      <c r="K40" s="10">
        <v>0</v>
      </c>
      <c r="L40" s="9">
        <f t="shared" si="4"/>
        <v>0</v>
      </c>
      <c r="M40" s="11">
        <v>16</v>
      </c>
      <c r="N40" s="8" t="s">
        <v>28</v>
      </c>
    </row>
    <row r="41" spans="1:14" s="8" customFormat="1">
      <c r="A41" s="122" t="s">
        <v>62</v>
      </c>
      <c r="B41" s="122" t="s">
        <v>600</v>
      </c>
      <c r="C41" s="13" t="s">
        <v>659</v>
      </c>
      <c r="D41" s="13" t="s">
        <v>660</v>
      </c>
      <c r="E41" s="122" t="s">
        <v>2</v>
      </c>
      <c r="F41" s="185">
        <v>4.7</v>
      </c>
      <c r="G41" s="123"/>
      <c r="H41" s="123">
        <f t="shared" si="0"/>
        <v>0</v>
      </c>
      <c r="I41" s="10">
        <v>5.296E-2</v>
      </c>
      <c r="J41" s="9">
        <f t="shared" si="3"/>
        <v>0.24891200000000002</v>
      </c>
      <c r="K41" s="10">
        <v>0</v>
      </c>
      <c r="L41" s="9">
        <f t="shared" si="4"/>
        <v>0</v>
      </c>
      <c r="M41" s="11">
        <v>16</v>
      </c>
      <c r="N41" s="8" t="s">
        <v>28</v>
      </c>
    </row>
    <row r="42" spans="1:14" s="8" customFormat="1">
      <c r="A42" s="122" t="s">
        <v>63</v>
      </c>
      <c r="B42" s="122" t="s">
        <v>600</v>
      </c>
      <c r="C42" s="13" t="s">
        <v>661</v>
      </c>
      <c r="D42" s="13" t="s">
        <v>662</v>
      </c>
      <c r="E42" s="122" t="s">
        <v>0</v>
      </c>
      <c r="F42" s="185">
        <v>2</v>
      </c>
      <c r="G42" s="123"/>
      <c r="H42" s="123">
        <f t="shared" si="0"/>
        <v>0</v>
      </c>
      <c r="I42" s="10"/>
      <c r="J42" s="9"/>
      <c r="K42" s="10"/>
      <c r="L42" s="9"/>
      <c r="M42" s="11"/>
    </row>
    <row r="43" spans="1:14" s="20" customFormat="1">
      <c r="A43" s="122" t="s">
        <v>65</v>
      </c>
      <c r="B43" s="122" t="s">
        <v>600</v>
      </c>
      <c r="C43" s="13" t="s">
        <v>663</v>
      </c>
      <c r="D43" s="13" t="s">
        <v>664</v>
      </c>
      <c r="E43" s="122" t="s">
        <v>0</v>
      </c>
      <c r="F43" s="185">
        <v>1</v>
      </c>
      <c r="G43" s="123"/>
      <c r="H43" s="123">
        <f t="shared" si="0"/>
        <v>0</v>
      </c>
      <c r="I43" s="17">
        <v>5.4809999999999998E-2</v>
      </c>
      <c r="J43" s="18">
        <f t="shared" si="3"/>
        <v>5.4809999999999998E-2</v>
      </c>
      <c r="K43" s="17">
        <v>0</v>
      </c>
      <c r="L43" s="18">
        <f t="shared" si="4"/>
        <v>0</v>
      </c>
      <c r="M43" s="19">
        <v>16</v>
      </c>
      <c r="N43" s="20" t="s">
        <v>28</v>
      </c>
    </row>
    <row r="44" spans="1:14" s="8" customFormat="1">
      <c r="A44" s="122" t="s">
        <v>66</v>
      </c>
      <c r="B44" s="122" t="s">
        <v>600</v>
      </c>
      <c r="C44" s="13" t="s">
        <v>665</v>
      </c>
      <c r="D44" s="13" t="s">
        <v>666</v>
      </c>
      <c r="E44" s="122" t="s">
        <v>0</v>
      </c>
      <c r="F44" s="185">
        <v>2</v>
      </c>
      <c r="G44" s="123"/>
      <c r="H44" s="123">
        <f t="shared" si="0"/>
        <v>0</v>
      </c>
      <c r="I44" s="10">
        <v>3.6000000000000002E-4</v>
      </c>
      <c r="J44" s="9">
        <f t="shared" si="3"/>
        <v>7.2000000000000005E-4</v>
      </c>
      <c r="K44" s="10">
        <v>0</v>
      </c>
      <c r="L44" s="9">
        <f t="shared" si="4"/>
        <v>0</v>
      </c>
      <c r="M44" s="11">
        <v>16</v>
      </c>
      <c r="N44" s="8" t="s">
        <v>28</v>
      </c>
    </row>
    <row r="45" spans="1:14" s="8" customFormat="1">
      <c r="A45" s="122" t="s">
        <v>67</v>
      </c>
      <c r="B45" s="122" t="s">
        <v>600</v>
      </c>
      <c r="C45" s="13" t="s">
        <v>667</v>
      </c>
      <c r="D45" s="13" t="s">
        <v>668</v>
      </c>
      <c r="E45" s="122" t="s">
        <v>4</v>
      </c>
      <c r="F45" s="185">
        <v>1</v>
      </c>
      <c r="G45" s="123"/>
      <c r="H45" s="123">
        <f t="shared" si="0"/>
        <v>0</v>
      </c>
      <c r="I45" s="10">
        <v>6.2030000000000002E-2</v>
      </c>
      <c r="J45" s="9">
        <f t="shared" si="3"/>
        <v>6.2030000000000002E-2</v>
      </c>
      <c r="K45" s="10">
        <v>0</v>
      </c>
      <c r="L45" s="9">
        <f t="shared" si="4"/>
        <v>0</v>
      </c>
      <c r="M45" s="11">
        <v>16</v>
      </c>
      <c r="N45" s="8" t="s">
        <v>28</v>
      </c>
    </row>
    <row r="46" spans="1:14" s="8" customFormat="1">
      <c r="A46" s="122" t="s">
        <v>68</v>
      </c>
      <c r="B46" s="122" t="s">
        <v>600</v>
      </c>
      <c r="C46" s="13" t="s">
        <v>669</v>
      </c>
      <c r="D46" s="13" t="s">
        <v>670</v>
      </c>
      <c r="E46" s="122" t="s">
        <v>4</v>
      </c>
      <c r="F46" s="185">
        <v>1</v>
      </c>
      <c r="G46" s="123"/>
      <c r="H46" s="123">
        <f t="shared" si="0"/>
        <v>0</v>
      </c>
      <c r="I46" s="10">
        <v>3.0640000000000001E-2</v>
      </c>
      <c r="J46" s="9">
        <f t="shared" si="3"/>
        <v>3.0640000000000001E-2</v>
      </c>
      <c r="K46" s="10">
        <v>0</v>
      </c>
      <c r="L46" s="9">
        <f t="shared" si="4"/>
        <v>0</v>
      </c>
      <c r="M46" s="11">
        <v>16</v>
      </c>
      <c r="N46" s="8" t="s">
        <v>28</v>
      </c>
    </row>
    <row r="47" spans="1:14" s="8" customFormat="1">
      <c r="A47" s="122" t="s">
        <v>69</v>
      </c>
      <c r="B47" s="122" t="s">
        <v>600</v>
      </c>
      <c r="C47" s="13" t="s">
        <v>671</v>
      </c>
      <c r="D47" s="13" t="s">
        <v>672</v>
      </c>
      <c r="E47" s="122" t="s">
        <v>0</v>
      </c>
      <c r="F47" s="185">
        <v>1</v>
      </c>
      <c r="G47" s="123"/>
      <c r="H47" s="123">
        <f t="shared" si="0"/>
        <v>0</v>
      </c>
      <c r="I47" s="10">
        <v>0</v>
      </c>
      <c r="J47" s="9">
        <f t="shared" si="3"/>
        <v>0</v>
      </c>
      <c r="K47" s="10">
        <v>0</v>
      </c>
      <c r="L47" s="9">
        <f t="shared" si="4"/>
        <v>0</v>
      </c>
      <c r="M47" s="11">
        <v>16</v>
      </c>
      <c r="N47" s="8" t="s">
        <v>28</v>
      </c>
    </row>
    <row r="48" spans="1:14" s="8" customFormat="1">
      <c r="A48" s="122" t="s">
        <v>70</v>
      </c>
      <c r="B48" s="122" t="s">
        <v>600</v>
      </c>
      <c r="C48" s="13" t="s">
        <v>673</v>
      </c>
      <c r="D48" s="13" t="s">
        <v>674</v>
      </c>
      <c r="E48" s="122" t="s">
        <v>0</v>
      </c>
      <c r="F48" s="185">
        <v>1</v>
      </c>
      <c r="G48" s="123"/>
      <c r="H48" s="123">
        <f t="shared" si="0"/>
        <v>0</v>
      </c>
      <c r="I48" s="10"/>
      <c r="J48" s="9"/>
      <c r="K48" s="10"/>
      <c r="L48" s="9"/>
      <c r="M48" s="11"/>
    </row>
    <row r="49" spans="1:14" s="6" customFormat="1">
      <c r="A49" s="122" t="s">
        <v>71</v>
      </c>
      <c r="B49" s="122" t="s">
        <v>600</v>
      </c>
      <c r="C49" s="13" t="s">
        <v>675</v>
      </c>
      <c r="D49" s="13" t="s">
        <v>676</v>
      </c>
      <c r="E49" s="122" t="s">
        <v>0</v>
      </c>
      <c r="F49" s="185">
        <v>1</v>
      </c>
      <c r="G49" s="123"/>
      <c r="H49" s="123">
        <f t="shared" si="0"/>
        <v>0</v>
      </c>
      <c r="J49" s="7">
        <f>SUM(J50:J73)</f>
        <v>0.86239140000000003</v>
      </c>
      <c r="L49" s="7">
        <f>SUM(L50:L73)</f>
        <v>0</v>
      </c>
      <c r="N49" s="6" t="s">
        <v>27</v>
      </c>
    </row>
    <row r="50" spans="1:14" s="8" customFormat="1">
      <c r="A50" s="122" t="s">
        <v>72</v>
      </c>
      <c r="B50" s="122" t="s">
        <v>600</v>
      </c>
      <c r="C50" s="13" t="s">
        <v>677</v>
      </c>
      <c r="D50" s="13" t="s">
        <v>678</v>
      </c>
      <c r="E50" s="122" t="s">
        <v>0</v>
      </c>
      <c r="F50" s="185">
        <v>1</v>
      </c>
      <c r="G50" s="123"/>
      <c r="H50" s="123">
        <f t="shared" si="0"/>
        <v>0</v>
      </c>
      <c r="I50" s="10">
        <v>1.4999999999999999E-4</v>
      </c>
      <c r="J50" s="9">
        <f t="shared" ref="J50:J73" si="5">F50*I50</f>
        <v>1.4999999999999999E-4</v>
      </c>
      <c r="K50" s="10">
        <v>0</v>
      </c>
      <c r="L50" s="9">
        <f t="shared" ref="L50:L73" si="6">F50*K50</f>
        <v>0</v>
      </c>
      <c r="M50" s="11">
        <v>16</v>
      </c>
      <c r="N50" s="8" t="s">
        <v>28</v>
      </c>
    </row>
    <row r="51" spans="1:14" s="8" customFormat="1">
      <c r="A51" s="122" t="s">
        <v>73</v>
      </c>
      <c r="B51" s="122" t="s">
        <v>600</v>
      </c>
      <c r="C51" s="13" t="s">
        <v>679</v>
      </c>
      <c r="D51" s="13" t="s">
        <v>680</v>
      </c>
      <c r="E51" s="122" t="s">
        <v>64</v>
      </c>
      <c r="F51" s="185">
        <v>20</v>
      </c>
      <c r="G51" s="123"/>
      <c r="H51" s="123">
        <f t="shared" si="0"/>
        <v>0</v>
      </c>
      <c r="I51" s="10">
        <v>1.4999999999999999E-4</v>
      </c>
      <c r="J51" s="9">
        <f t="shared" si="5"/>
        <v>2.9999999999999996E-3</v>
      </c>
      <c r="K51" s="10">
        <v>0</v>
      </c>
      <c r="L51" s="9">
        <f t="shared" si="6"/>
        <v>0</v>
      </c>
      <c r="M51" s="11">
        <v>16</v>
      </c>
      <c r="N51" s="8" t="s">
        <v>28</v>
      </c>
    </row>
    <row r="52" spans="1:14" s="8" customFormat="1">
      <c r="A52" s="122" t="s">
        <v>74</v>
      </c>
      <c r="B52" s="122" t="s">
        <v>600</v>
      </c>
      <c r="C52" s="13" t="s">
        <v>681</v>
      </c>
      <c r="D52" s="13" t="s">
        <v>682</v>
      </c>
      <c r="E52" s="122" t="s">
        <v>64</v>
      </c>
      <c r="F52" s="185">
        <v>352.80799999999999</v>
      </c>
      <c r="G52" s="123"/>
      <c r="H52" s="123">
        <f t="shared" si="0"/>
        <v>0</v>
      </c>
      <c r="I52" s="10">
        <v>1.4999999999999999E-4</v>
      </c>
      <c r="J52" s="9">
        <f t="shared" si="5"/>
        <v>5.2921199999999995E-2</v>
      </c>
      <c r="K52" s="10">
        <v>0</v>
      </c>
      <c r="L52" s="9">
        <f t="shared" si="6"/>
        <v>0</v>
      </c>
      <c r="M52" s="11">
        <v>16</v>
      </c>
      <c r="N52" s="8" t="s">
        <v>28</v>
      </c>
    </row>
    <row r="53" spans="1:14" s="8" customFormat="1" ht="26.4">
      <c r="A53" s="122" t="s">
        <v>75</v>
      </c>
      <c r="B53" s="122" t="s">
        <v>600</v>
      </c>
      <c r="C53" s="13" t="s">
        <v>683</v>
      </c>
      <c r="D53" s="13" t="s">
        <v>684</v>
      </c>
      <c r="E53" s="122" t="s">
        <v>64</v>
      </c>
      <c r="F53" s="185">
        <v>3528.08</v>
      </c>
      <c r="G53" s="123"/>
      <c r="H53" s="123">
        <f t="shared" si="0"/>
        <v>0</v>
      </c>
      <c r="I53" s="10">
        <v>1.4999999999999999E-4</v>
      </c>
      <c r="J53" s="9">
        <f t="shared" si="5"/>
        <v>0.5292119999999999</v>
      </c>
      <c r="K53" s="10">
        <v>0</v>
      </c>
      <c r="L53" s="9">
        <f t="shared" si="6"/>
        <v>0</v>
      </c>
      <c r="M53" s="11">
        <v>16</v>
      </c>
      <c r="N53" s="8" t="s">
        <v>28</v>
      </c>
    </row>
    <row r="54" spans="1:14" s="525" customFormat="1">
      <c r="A54" s="518" t="s">
        <v>76</v>
      </c>
      <c r="B54" s="518" t="s">
        <v>600</v>
      </c>
      <c r="C54" s="519">
        <v>979081111</v>
      </c>
      <c r="D54" s="519" t="s">
        <v>1915</v>
      </c>
      <c r="E54" s="518" t="s">
        <v>64</v>
      </c>
      <c r="F54" s="520">
        <v>352.80799999999999</v>
      </c>
      <c r="G54" s="521"/>
      <c r="H54" s="521">
        <f t="shared" si="0"/>
        <v>0</v>
      </c>
      <c r="I54" s="522">
        <v>1.4999999999999999E-4</v>
      </c>
      <c r="J54" s="523">
        <f t="shared" si="5"/>
        <v>5.2921199999999995E-2</v>
      </c>
      <c r="K54" s="522">
        <v>0</v>
      </c>
      <c r="L54" s="523">
        <f t="shared" si="6"/>
        <v>0</v>
      </c>
      <c r="M54" s="524">
        <v>16</v>
      </c>
      <c r="N54" s="525" t="s">
        <v>28</v>
      </c>
    </row>
    <row r="55" spans="1:14" s="525" customFormat="1">
      <c r="A55" s="518" t="s">
        <v>77</v>
      </c>
      <c r="B55" s="518" t="s">
        <v>600</v>
      </c>
      <c r="C55" s="519">
        <v>979081121</v>
      </c>
      <c r="D55" s="519" t="s">
        <v>1916</v>
      </c>
      <c r="E55" s="518" t="s">
        <v>64</v>
      </c>
      <c r="F55" s="520">
        <v>6703.3519999999999</v>
      </c>
      <c r="G55" s="521"/>
      <c r="H55" s="521">
        <f t="shared" si="0"/>
        <v>0</v>
      </c>
      <c r="I55" s="522"/>
      <c r="J55" s="523"/>
      <c r="K55" s="522"/>
      <c r="L55" s="523"/>
      <c r="M55" s="524"/>
    </row>
    <row r="56" spans="1:14" s="525" customFormat="1">
      <c r="A56" s="518">
        <v>49</v>
      </c>
      <c r="B56" s="518" t="s">
        <v>600</v>
      </c>
      <c r="C56" s="519">
        <v>979098231</v>
      </c>
      <c r="D56" s="519" t="s">
        <v>1917</v>
      </c>
      <c r="E56" s="518" t="s">
        <v>64</v>
      </c>
      <c r="F56" s="520">
        <v>352.80799999999999</v>
      </c>
      <c r="G56" s="521"/>
      <c r="H56" s="521">
        <f t="shared" si="0"/>
        <v>0</v>
      </c>
      <c r="I56" s="522"/>
      <c r="J56" s="523"/>
      <c r="K56" s="522"/>
      <c r="L56" s="523"/>
      <c r="M56" s="524"/>
    </row>
    <row r="57" spans="1:14" s="25" customFormat="1">
      <c r="A57" s="122"/>
      <c r="B57" s="122"/>
      <c r="C57" s="13"/>
      <c r="D57" s="13"/>
      <c r="E57" s="122"/>
      <c r="F57" s="185"/>
      <c r="G57" s="123"/>
      <c r="H57" s="123"/>
      <c r="I57" s="22"/>
      <c r="J57" s="23"/>
      <c r="K57" s="22"/>
      <c r="L57" s="23"/>
      <c r="M57" s="24"/>
    </row>
    <row r="58" spans="1:14" s="25" customFormat="1">
      <c r="A58" s="122"/>
      <c r="B58" s="122"/>
      <c r="C58" s="13"/>
      <c r="D58" s="13"/>
      <c r="E58" s="122"/>
      <c r="F58" s="185"/>
      <c r="G58" s="123"/>
      <c r="H58" s="123"/>
      <c r="I58" s="22"/>
      <c r="J58" s="23"/>
      <c r="K58" s="22"/>
      <c r="L58" s="23"/>
      <c r="M58" s="24"/>
    </row>
    <row r="59" spans="1:14" s="143" customFormat="1">
      <c r="A59" s="121"/>
      <c r="B59" s="121"/>
      <c r="C59" s="127" t="s">
        <v>14</v>
      </c>
      <c r="D59" s="127" t="s">
        <v>106</v>
      </c>
      <c r="E59" s="121"/>
      <c r="F59" s="121"/>
      <c r="G59" s="121"/>
      <c r="H59" s="202">
        <f>H61+H64+H67+H71</f>
        <v>0</v>
      </c>
      <c r="I59" s="140">
        <v>1.4999999999999999E-4</v>
      </c>
      <c r="J59" s="141">
        <f t="shared" si="5"/>
        <v>0</v>
      </c>
      <c r="K59" s="140">
        <v>0</v>
      </c>
      <c r="L59" s="141">
        <f t="shared" si="6"/>
        <v>0</v>
      </c>
      <c r="M59" s="142">
        <v>16</v>
      </c>
      <c r="N59" s="143" t="s">
        <v>28</v>
      </c>
    </row>
    <row r="60" spans="1:14" s="143" customFormat="1">
      <c r="A60" s="121"/>
      <c r="B60" s="121"/>
      <c r="C60" s="127"/>
      <c r="D60" s="127"/>
      <c r="E60" s="121"/>
      <c r="F60" s="121"/>
      <c r="G60" s="121"/>
      <c r="H60" s="202"/>
      <c r="I60" s="140"/>
      <c r="J60" s="141"/>
      <c r="K60" s="140"/>
      <c r="L60" s="141"/>
      <c r="M60" s="142"/>
    </row>
    <row r="61" spans="1:14" s="143" customFormat="1">
      <c r="A61" s="121"/>
      <c r="B61" s="121"/>
      <c r="C61" s="198" t="s">
        <v>254</v>
      </c>
      <c r="D61" s="198" t="s">
        <v>255</v>
      </c>
      <c r="E61" s="121"/>
      <c r="F61" s="121"/>
      <c r="G61" s="121"/>
      <c r="H61" s="199">
        <f>H62</f>
        <v>0</v>
      </c>
      <c r="I61" s="140"/>
      <c r="J61" s="141"/>
      <c r="K61" s="140"/>
      <c r="L61" s="141"/>
      <c r="M61" s="142"/>
    </row>
    <row r="62" spans="1:14" s="143" customFormat="1">
      <c r="A62" s="122">
        <v>50</v>
      </c>
      <c r="B62" s="122" t="s">
        <v>254</v>
      </c>
      <c r="C62" s="13" t="s">
        <v>685</v>
      </c>
      <c r="D62" s="13" t="s">
        <v>686</v>
      </c>
      <c r="E62" s="122" t="s">
        <v>3</v>
      </c>
      <c r="F62" s="185">
        <v>133.5</v>
      </c>
      <c r="G62" s="123"/>
      <c r="H62" s="123">
        <f>ROUND(F62*G62,2)</f>
        <v>0</v>
      </c>
      <c r="I62" s="140"/>
      <c r="J62" s="141"/>
      <c r="K62" s="140"/>
      <c r="L62" s="141"/>
      <c r="M62" s="142"/>
    </row>
    <row r="63" spans="1:14" s="143" customFormat="1">
      <c r="A63" s="122"/>
      <c r="B63" s="122"/>
      <c r="C63" s="13"/>
      <c r="D63" s="13"/>
      <c r="E63" s="122"/>
      <c r="F63" s="185"/>
      <c r="G63" s="123"/>
      <c r="H63" s="123"/>
      <c r="I63" s="140"/>
      <c r="J63" s="141"/>
      <c r="K63" s="140"/>
      <c r="L63" s="141"/>
      <c r="M63" s="142"/>
    </row>
    <row r="64" spans="1:14" s="8" customFormat="1">
      <c r="A64" s="121"/>
      <c r="B64" s="121"/>
      <c r="C64" s="198" t="s">
        <v>212</v>
      </c>
      <c r="D64" s="198" t="s">
        <v>213</v>
      </c>
      <c r="E64" s="121"/>
      <c r="F64" s="121"/>
      <c r="G64" s="121"/>
      <c r="H64" s="199">
        <f>H65</f>
        <v>0</v>
      </c>
      <c r="I64" s="10">
        <v>1.4999999999999999E-4</v>
      </c>
      <c r="J64" s="9">
        <f t="shared" si="5"/>
        <v>0</v>
      </c>
      <c r="K64" s="10">
        <v>0</v>
      </c>
      <c r="L64" s="9">
        <f t="shared" si="6"/>
        <v>0</v>
      </c>
      <c r="M64" s="11">
        <v>16</v>
      </c>
      <c r="N64" s="8" t="s">
        <v>28</v>
      </c>
    </row>
    <row r="65" spans="1:14" s="8" customFormat="1">
      <c r="A65" s="122">
        <v>51</v>
      </c>
      <c r="B65" s="122" t="s">
        <v>212</v>
      </c>
      <c r="C65" s="13" t="s">
        <v>687</v>
      </c>
      <c r="D65" s="13" t="s">
        <v>688</v>
      </c>
      <c r="E65" s="122" t="s">
        <v>2</v>
      </c>
      <c r="F65" s="185">
        <v>91.1</v>
      </c>
      <c r="G65" s="123"/>
      <c r="H65" s="123">
        <f>ROUND(F65*G65,2)</f>
        <v>0</v>
      </c>
      <c r="I65" s="10">
        <v>1.4999999999999999E-4</v>
      </c>
      <c r="J65" s="9">
        <f t="shared" si="5"/>
        <v>1.3664999999999998E-2</v>
      </c>
      <c r="K65" s="10">
        <v>0</v>
      </c>
      <c r="L65" s="9">
        <f t="shared" si="6"/>
        <v>0</v>
      </c>
      <c r="M65" s="11">
        <v>16</v>
      </c>
      <c r="N65" s="8" t="s">
        <v>28</v>
      </c>
    </row>
    <row r="66" spans="1:14" s="8" customFormat="1">
      <c r="A66" s="122"/>
      <c r="B66" s="122"/>
      <c r="C66" s="13"/>
      <c r="D66" s="13"/>
      <c r="E66" s="122"/>
      <c r="F66" s="185"/>
      <c r="G66" s="123"/>
      <c r="H66" s="123"/>
      <c r="I66" s="10"/>
      <c r="J66" s="9"/>
      <c r="K66" s="10"/>
      <c r="L66" s="9"/>
      <c r="M66" s="11"/>
    </row>
    <row r="67" spans="1:14" s="8" customFormat="1">
      <c r="A67" s="121"/>
      <c r="B67" s="121"/>
      <c r="C67" s="198" t="s">
        <v>214</v>
      </c>
      <c r="D67" s="198" t="s">
        <v>215</v>
      </c>
      <c r="E67" s="121"/>
      <c r="F67" s="121"/>
      <c r="G67" s="121"/>
      <c r="H67" s="199">
        <f>SUM(H68:H69)</f>
        <v>0</v>
      </c>
      <c r="I67" s="10">
        <v>1.4999999999999999E-4</v>
      </c>
      <c r="J67" s="9">
        <f t="shared" si="5"/>
        <v>0</v>
      </c>
      <c r="K67" s="10">
        <v>0</v>
      </c>
      <c r="L67" s="9">
        <f t="shared" si="6"/>
        <v>0</v>
      </c>
      <c r="M67" s="11">
        <v>16</v>
      </c>
      <c r="N67" s="8" t="s">
        <v>28</v>
      </c>
    </row>
    <row r="68" spans="1:14" s="8" customFormat="1">
      <c r="A68" s="122">
        <v>52</v>
      </c>
      <c r="B68" s="122" t="s">
        <v>214</v>
      </c>
      <c r="C68" s="13" t="s">
        <v>689</v>
      </c>
      <c r="D68" s="13" t="s">
        <v>690</v>
      </c>
      <c r="E68" s="122" t="s">
        <v>3</v>
      </c>
      <c r="F68" s="185">
        <v>220.44</v>
      </c>
      <c r="G68" s="123"/>
      <c r="H68" s="123">
        <f>ROUND(F68*G68,2)</f>
        <v>0</v>
      </c>
      <c r="I68" s="10">
        <v>1.4999999999999999E-4</v>
      </c>
      <c r="J68" s="9">
        <f t="shared" si="5"/>
        <v>3.3065999999999998E-2</v>
      </c>
      <c r="K68" s="10">
        <v>0</v>
      </c>
      <c r="L68" s="9">
        <f t="shared" si="6"/>
        <v>0</v>
      </c>
      <c r="M68" s="11">
        <v>16</v>
      </c>
      <c r="N68" s="8" t="s">
        <v>28</v>
      </c>
    </row>
    <row r="69" spans="1:14" s="8" customFormat="1" ht="26.4">
      <c r="A69" s="122">
        <v>53</v>
      </c>
      <c r="B69" s="122" t="s">
        <v>214</v>
      </c>
      <c r="C69" s="13" t="s">
        <v>691</v>
      </c>
      <c r="D69" s="13" t="s">
        <v>692</v>
      </c>
      <c r="E69" s="122" t="s">
        <v>4</v>
      </c>
      <c r="F69" s="185">
        <v>24</v>
      </c>
      <c r="G69" s="123"/>
      <c r="H69" s="123">
        <f>ROUND(F69*G69,2)</f>
        <v>0</v>
      </c>
      <c r="I69" s="10">
        <v>1.4999999999999999E-4</v>
      </c>
      <c r="J69" s="9">
        <f t="shared" si="5"/>
        <v>3.5999999999999999E-3</v>
      </c>
      <c r="K69" s="10">
        <v>0</v>
      </c>
      <c r="L69" s="9">
        <f t="shared" si="6"/>
        <v>0</v>
      </c>
      <c r="M69" s="11">
        <v>16</v>
      </c>
      <c r="N69" s="8" t="s">
        <v>28</v>
      </c>
    </row>
    <row r="70" spans="1:14" s="8" customFormat="1">
      <c r="A70" s="122"/>
      <c r="B70" s="122"/>
      <c r="C70" s="13"/>
      <c r="D70" s="13"/>
      <c r="E70" s="122"/>
      <c r="F70" s="185"/>
      <c r="G70" s="123"/>
      <c r="H70" s="123"/>
      <c r="I70" s="10"/>
      <c r="J70" s="9"/>
      <c r="K70" s="10"/>
      <c r="L70" s="9"/>
      <c r="M70" s="11"/>
    </row>
    <row r="71" spans="1:14" s="8" customFormat="1">
      <c r="A71" s="121"/>
      <c r="B71" s="121"/>
      <c r="C71" s="198" t="s">
        <v>108</v>
      </c>
      <c r="D71" s="198" t="s">
        <v>109</v>
      </c>
      <c r="E71" s="121"/>
      <c r="F71" s="121"/>
      <c r="G71" s="121"/>
      <c r="H71" s="199">
        <f>SUM(H72:H73)</f>
        <v>0</v>
      </c>
      <c r="I71" s="10">
        <v>1.4999999999999999E-4</v>
      </c>
      <c r="J71" s="9">
        <f t="shared" si="5"/>
        <v>0</v>
      </c>
      <c r="K71" s="10">
        <v>0</v>
      </c>
      <c r="L71" s="9">
        <f t="shared" si="6"/>
        <v>0</v>
      </c>
      <c r="M71" s="11">
        <v>16</v>
      </c>
      <c r="N71" s="8" t="s">
        <v>28</v>
      </c>
    </row>
    <row r="72" spans="1:14" s="8" customFormat="1">
      <c r="A72" s="122">
        <v>54</v>
      </c>
      <c r="B72" s="122" t="s">
        <v>108</v>
      </c>
      <c r="C72" s="13" t="s">
        <v>693</v>
      </c>
      <c r="D72" s="13" t="s">
        <v>694</v>
      </c>
      <c r="E72" s="122" t="s">
        <v>3</v>
      </c>
      <c r="F72" s="185">
        <v>579.52</v>
      </c>
      <c r="G72" s="123"/>
      <c r="H72" s="123">
        <f>ROUND(F72*G72,2)</f>
        <v>0</v>
      </c>
      <c r="I72" s="10">
        <v>1.4999999999999999E-4</v>
      </c>
      <c r="J72" s="9">
        <f t="shared" si="5"/>
        <v>8.6927999999999991E-2</v>
      </c>
      <c r="K72" s="10">
        <v>0</v>
      </c>
      <c r="L72" s="9">
        <f t="shared" si="6"/>
        <v>0</v>
      </c>
      <c r="M72" s="11">
        <v>16</v>
      </c>
      <c r="N72" s="8" t="s">
        <v>28</v>
      </c>
    </row>
    <row r="73" spans="1:14" s="8" customFormat="1">
      <c r="A73" s="122">
        <v>55</v>
      </c>
      <c r="B73" s="122" t="s">
        <v>108</v>
      </c>
      <c r="C73" s="13" t="s">
        <v>695</v>
      </c>
      <c r="D73" s="13" t="s">
        <v>696</v>
      </c>
      <c r="E73" s="122" t="s">
        <v>3</v>
      </c>
      <c r="F73" s="185">
        <v>579.52</v>
      </c>
      <c r="G73" s="123"/>
      <c r="H73" s="123">
        <f>ROUND(F73*G73,2)</f>
        <v>0</v>
      </c>
      <c r="I73" s="10">
        <v>1.4999999999999999E-4</v>
      </c>
      <c r="J73" s="9">
        <f t="shared" si="5"/>
        <v>8.6927999999999991E-2</v>
      </c>
      <c r="K73" s="10">
        <v>0</v>
      </c>
      <c r="L73" s="9">
        <f t="shared" si="6"/>
        <v>0</v>
      </c>
      <c r="M73" s="11">
        <v>16</v>
      </c>
      <c r="N73" s="8" t="s">
        <v>28</v>
      </c>
    </row>
  </sheetData>
  <mergeCells count="2">
    <mergeCell ref="A1:H1"/>
    <mergeCell ref="A2:H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7" fitToHeight="999" orientation="landscape" useFirstPageNumber="1" r:id="rId1"/>
  <headerFooter alignWithMargins="0">
    <oddFooter>&amp;LBourací práce&amp;R&amp;P</oddFooter>
  </headerFooter>
  <rowBreaks count="1" manualBreakCount="1">
    <brk id="5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view="pageBreakPreview" zoomScaleSheetLayoutView="100" workbookViewId="0">
      <pane ySplit="4" topLeftCell="A191" activePane="bottomLeft" state="frozenSplit"/>
      <selection activeCell="K26" sqref="K26"/>
      <selection pane="bottomLeft" activeCell="H60" sqref="H60"/>
    </sheetView>
  </sheetViews>
  <sheetFormatPr defaultColWidth="9.109375" defaultRowHeight="13.2"/>
  <cols>
    <col min="1" max="1" width="4.5546875" style="1" customWidth="1"/>
    <col min="2" max="2" width="4.6640625" style="1" customWidth="1"/>
    <col min="3" max="3" width="11.88671875" style="1" customWidth="1"/>
    <col min="4" max="4" width="66.109375" style="1" customWidth="1"/>
    <col min="5" max="5" width="4.6640625" style="1" customWidth="1"/>
    <col min="6" max="6" width="9.88671875" style="130" customWidth="1"/>
    <col min="7" max="7" width="10.109375" style="1" bestFit="1" customWidth="1"/>
    <col min="8" max="8" width="14.88671875" style="132" customWidth="1"/>
    <col min="9" max="9" width="10.5546875" style="1" hidden="1" customWidth="1"/>
    <col min="10" max="10" width="10.88671875" style="1" hidden="1" customWidth="1"/>
    <col min="11" max="11" width="9.6640625" style="1" hidden="1" customWidth="1"/>
    <col min="12" max="12" width="11.5546875" style="1" hidden="1" customWidth="1"/>
    <col min="13" max="13" width="7" style="1" hidden="1" customWidth="1"/>
    <col min="14" max="14" width="7.33203125" style="1" hidden="1" customWidth="1"/>
    <col min="15" max="254" width="9.109375" style="1"/>
    <col min="255" max="255" width="5.5546875" style="1" customWidth="1"/>
    <col min="256" max="256" width="4.44140625" style="1" customWidth="1"/>
    <col min="257" max="257" width="4.6640625" style="1" customWidth="1"/>
    <col min="258" max="258" width="12.6640625" style="1" customWidth="1"/>
    <col min="259" max="259" width="55.5546875" style="1" customWidth="1"/>
    <col min="260" max="260" width="4.6640625" style="1" customWidth="1"/>
    <col min="261" max="261" width="9.88671875" style="1" customWidth="1"/>
    <col min="262" max="262" width="9.6640625" style="1" customWidth="1"/>
    <col min="263" max="263" width="13.5546875" style="1" customWidth="1"/>
    <col min="264" max="267" width="0" style="1" hidden="1" customWidth="1"/>
    <col min="268" max="268" width="5.33203125" style="1" customWidth="1"/>
    <col min="269" max="270" width="0" style="1" hidden="1" customWidth="1"/>
    <col min="271" max="510" width="9.109375" style="1"/>
    <col min="511" max="511" width="5.5546875" style="1" customWidth="1"/>
    <col min="512" max="512" width="4.44140625" style="1" customWidth="1"/>
    <col min="513" max="513" width="4.6640625" style="1" customWidth="1"/>
    <col min="514" max="514" width="12.6640625" style="1" customWidth="1"/>
    <col min="515" max="515" width="55.5546875" style="1" customWidth="1"/>
    <col min="516" max="516" width="4.6640625" style="1" customWidth="1"/>
    <col min="517" max="517" width="9.88671875" style="1" customWidth="1"/>
    <col min="518" max="518" width="9.6640625" style="1" customWidth="1"/>
    <col min="519" max="519" width="13.5546875" style="1" customWidth="1"/>
    <col min="520" max="523" width="0" style="1" hidden="1" customWidth="1"/>
    <col min="524" max="524" width="5.33203125" style="1" customWidth="1"/>
    <col min="525" max="526" width="0" style="1" hidden="1" customWidth="1"/>
    <col min="527" max="766" width="9.109375" style="1"/>
    <col min="767" max="767" width="5.5546875" style="1" customWidth="1"/>
    <col min="768" max="768" width="4.44140625" style="1" customWidth="1"/>
    <col min="769" max="769" width="4.6640625" style="1" customWidth="1"/>
    <col min="770" max="770" width="12.6640625" style="1" customWidth="1"/>
    <col min="771" max="771" width="55.5546875" style="1" customWidth="1"/>
    <col min="772" max="772" width="4.6640625" style="1" customWidth="1"/>
    <col min="773" max="773" width="9.88671875" style="1" customWidth="1"/>
    <col min="774" max="774" width="9.6640625" style="1" customWidth="1"/>
    <col min="775" max="775" width="13.5546875" style="1" customWidth="1"/>
    <col min="776" max="779" width="0" style="1" hidden="1" customWidth="1"/>
    <col min="780" max="780" width="5.33203125" style="1" customWidth="1"/>
    <col min="781" max="782" width="0" style="1" hidden="1" customWidth="1"/>
    <col min="783" max="1022" width="9.109375" style="1"/>
    <col min="1023" max="1023" width="5.5546875" style="1" customWidth="1"/>
    <col min="1024" max="1024" width="4.44140625" style="1" customWidth="1"/>
    <col min="1025" max="1025" width="4.6640625" style="1" customWidth="1"/>
    <col min="1026" max="1026" width="12.6640625" style="1" customWidth="1"/>
    <col min="1027" max="1027" width="55.5546875" style="1" customWidth="1"/>
    <col min="1028" max="1028" width="4.6640625" style="1" customWidth="1"/>
    <col min="1029" max="1029" width="9.88671875" style="1" customWidth="1"/>
    <col min="1030" max="1030" width="9.6640625" style="1" customWidth="1"/>
    <col min="1031" max="1031" width="13.5546875" style="1" customWidth="1"/>
    <col min="1032" max="1035" width="0" style="1" hidden="1" customWidth="1"/>
    <col min="1036" max="1036" width="5.33203125" style="1" customWidth="1"/>
    <col min="1037" max="1038" width="0" style="1" hidden="1" customWidth="1"/>
    <col min="1039" max="1278" width="9.109375" style="1"/>
    <col min="1279" max="1279" width="5.5546875" style="1" customWidth="1"/>
    <col min="1280" max="1280" width="4.44140625" style="1" customWidth="1"/>
    <col min="1281" max="1281" width="4.6640625" style="1" customWidth="1"/>
    <col min="1282" max="1282" width="12.6640625" style="1" customWidth="1"/>
    <col min="1283" max="1283" width="55.5546875" style="1" customWidth="1"/>
    <col min="1284" max="1284" width="4.6640625" style="1" customWidth="1"/>
    <col min="1285" max="1285" width="9.88671875" style="1" customWidth="1"/>
    <col min="1286" max="1286" width="9.6640625" style="1" customWidth="1"/>
    <col min="1287" max="1287" width="13.5546875" style="1" customWidth="1"/>
    <col min="1288" max="1291" width="0" style="1" hidden="1" customWidth="1"/>
    <col min="1292" max="1292" width="5.33203125" style="1" customWidth="1"/>
    <col min="1293" max="1294" width="0" style="1" hidden="1" customWidth="1"/>
    <col min="1295" max="1534" width="9.109375" style="1"/>
    <col min="1535" max="1535" width="5.5546875" style="1" customWidth="1"/>
    <col min="1536" max="1536" width="4.44140625" style="1" customWidth="1"/>
    <col min="1537" max="1537" width="4.6640625" style="1" customWidth="1"/>
    <col min="1538" max="1538" width="12.6640625" style="1" customWidth="1"/>
    <col min="1539" max="1539" width="55.5546875" style="1" customWidth="1"/>
    <col min="1540" max="1540" width="4.6640625" style="1" customWidth="1"/>
    <col min="1541" max="1541" width="9.88671875" style="1" customWidth="1"/>
    <col min="1542" max="1542" width="9.6640625" style="1" customWidth="1"/>
    <col min="1543" max="1543" width="13.5546875" style="1" customWidth="1"/>
    <col min="1544" max="1547" width="0" style="1" hidden="1" customWidth="1"/>
    <col min="1548" max="1548" width="5.33203125" style="1" customWidth="1"/>
    <col min="1549" max="1550" width="0" style="1" hidden="1" customWidth="1"/>
    <col min="1551" max="1790" width="9.109375" style="1"/>
    <col min="1791" max="1791" width="5.5546875" style="1" customWidth="1"/>
    <col min="1792" max="1792" width="4.44140625" style="1" customWidth="1"/>
    <col min="1793" max="1793" width="4.6640625" style="1" customWidth="1"/>
    <col min="1794" max="1794" width="12.6640625" style="1" customWidth="1"/>
    <col min="1795" max="1795" width="55.5546875" style="1" customWidth="1"/>
    <col min="1796" max="1796" width="4.6640625" style="1" customWidth="1"/>
    <col min="1797" max="1797" width="9.88671875" style="1" customWidth="1"/>
    <col min="1798" max="1798" width="9.6640625" style="1" customWidth="1"/>
    <col min="1799" max="1799" width="13.5546875" style="1" customWidth="1"/>
    <col min="1800" max="1803" width="0" style="1" hidden="1" customWidth="1"/>
    <col min="1804" max="1804" width="5.33203125" style="1" customWidth="1"/>
    <col min="1805" max="1806" width="0" style="1" hidden="1" customWidth="1"/>
    <col min="1807" max="2046" width="9.109375" style="1"/>
    <col min="2047" max="2047" width="5.5546875" style="1" customWidth="1"/>
    <col min="2048" max="2048" width="4.44140625" style="1" customWidth="1"/>
    <col min="2049" max="2049" width="4.6640625" style="1" customWidth="1"/>
    <col min="2050" max="2050" width="12.6640625" style="1" customWidth="1"/>
    <col min="2051" max="2051" width="55.5546875" style="1" customWidth="1"/>
    <col min="2052" max="2052" width="4.6640625" style="1" customWidth="1"/>
    <col min="2053" max="2053" width="9.88671875" style="1" customWidth="1"/>
    <col min="2054" max="2054" width="9.6640625" style="1" customWidth="1"/>
    <col min="2055" max="2055" width="13.5546875" style="1" customWidth="1"/>
    <col min="2056" max="2059" width="0" style="1" hidden="1" customWidth="1"/>
    <col min="2060" max="2060" width="5.33203125" style="1" customWidth="1"/>
    <col min="2061" max="2062" width="0" style="1" hidden="1" customWidth="1"/>
    <col min="2063" max="2302" width="9.109375" style="1"/>
    <col min="2303" max="2303" width="5.5546875" style="1" customWidth="1"/>
    <col min="2304" max="2304" width="4.44140625" style="1" customWidth="1"/>
    <col min="2305" max="2305" width="4.6640625" style="1" customWidth="1"/>
    <col min="2306" max="2306" width="12.6640625" style="1" customWidth="1"/>
    <col min="2307" max="2307" width="55.5546875" style="1" customWidth="1"/>
    <col min="2308" max="2308" width="4.6640625" style="1" customWidth="1"/>
    <col min="2309" max="2309" width="9.88671875" style="1" customWidth="1"/>
    <col min="2310" max="2310" width="9.6640625" style="1" customWidth="1"/>
    <col min="2311" max="2311" width="13.5546875" style="1" customWidth="1"/>
    <col min="2312" max="2315" width="0" style="1" hidden="1" customWidth="1"/>
    <col min="2316" max="2316" width="5.33203125" style="1" customWidth="1"/>
    <col min="2317" max="2318" width="0" style="1" hidden="1" customWidth="1"/>
    <col min="2319" max="2558" width="9.109375" style="1"/>
    <col min="2559" max="2559" width="5.5546875" style="1" customWidth="1"/>
    <col min="2560" max="2560" width="4.44140625" style="1" customWidth="1"/>
    <col min="2561" max="2561" width="4.6640625" style="1" customWidth="1"/>
    <col min="2562" max="2562" width="12.6640625" style="1" customWidth="1"/>
    <col min="2563" max="2563" width="55.5546875" style="1" customWidth="1"/>
    <col min="2564" max="2564" width="4.6640625" style="1" customWidth="1"/>
    <col min="2565" max="2565" width="9.88671875" style="1" customWidth="1"/>
    <col min="2566" max="2566" width="9.6640625" style="1" customWidth="1"/>
    <col min="2567" max="2567" width="13.5546875" style="1" customWidth="1"/>
    <col min="2568" max="2571" width="0" style="1" hidden="1" customWidth="1"/>
    <col min="2572" max="2572" width="5.33203125" style="1" customWidth="1"/>
    <col min="2573" max="2574" width="0" style="1" hidden="1" customWidth="1"/>
    <col min="2575" max="2814" width="9.109375" style="1"/>
    <col min="2815" max="2815" width="5.5546875" style="1" customWidth="1"/>
    <col min="2816" max="2816" width="4.44140625" style="1" customWidth="1"/>
    <col min="2817" max="2817" width="4.6640625" style="1" customWidth="1"/>
    <col min="2818" max="2818" width="12.6640625" style="1" customWidth="1"/>
    <col min="2819" max="2819" width="55.5546875" style="1" customWidth="1"/>
    <col min="2820" max="2820" width="4.6640625" style="1" customWidth="1"/>
    <col min="2821" max="2821" width="9.88671875" style="1" customWidth="1"/>
    <col min="2822" max="2822" width="9.6640625" style="1" customWidth="1"/>
    <col min="2823" max="2823" width="13.5546875" style="1" customWidth="1"/>
    <col min="2824" max="2827" width="0" style="1" hidden="1" customWidth="1"/>
    <col min="2828" max="2828" width="5.33203125" style="1" customWidth="1"/>
    <col min="2829" max="2830" width="0" style="1" hidden="1" customWidth="1"/>
    <col min="2831" max="3070" width="9.109375" style="1"/>
    <col min="3071" max="3071" width="5.5546875" style="1" customWidth="1"/>
    <col min="3072" max="3072" width="4.44140625" style="1" customWidth="1"/>
    <col min="3073" max="3073" width="4.6640625" style="1" customWidth="1"/>
    <col min="3074" max="3074" width="12.6640625" style="1" customWidth="1"/>
    <col min="3075" max="3075" width="55.5546875" style="1" customWidth="1"/>
    <col min="3076" max="3076" width="4.6640625" style="1" customWidth="1"/>
    <col min="3077" max="3077" width="9.88671875" style="1" customWidth="1"/>
    <col min="3078" max="3078" width="9.6640625" style="1" customWidth="1"/>
    <col min="3079" max="3079" width="13.5546875" style="1" customWidth="1"/>
    <col min="3080" max="3083" width="0" style="1" hidden="1" customWidth="1"/>
    <col min="3084" max="3084" width="5.33203125" style="1" customWidth="1"/>
    <col min="3085" max="3086" width="0" style="1" hidden="1" customWidth="1"/>
    <col min="3087" max="3326" width="9.109375" style="1"/>
    <col min="3327" max="3327" width="5.5546875" style="1" customWidth="1"/>
    <col min="3328" max="3328" width="4.44140625" style="1" customWidth="1"/>
    <col min="3329" max="3329" width="4.6640625" style="1" customWidth="1"/>
    <col min="3330" max="3330" width="12.6640625" style="1" customWidth="1"/>
    <col min="3331" max="3331" width="55.5546875" style="1" customWidth="1"/>
    <col min="3332" max="3332" width="4.6640625" style="1" customWidth="1"/>
    <col min="3333" max="3333" width="9.88671875" style="1" customWidth="1"/>
    <col min="3334" max="3334" width="9.6640625" style="1" customWidth="1"/>
    <col min="3335" max="3335" width="13.5546875" style="1" customWidth="1"/>
    <col min="3336" max="3339" width="0" style="1" hidden="1" customWidth="1"/>
    <col min="3340" max="3340" width="5.33203125" style="1" customWidth="1"/>
    <col min="3341" max="3342" width="0" style="1" hidden="1" customWidth="1"/>
    <col min="3343" max="3582" width="9.109375" style="1"/>
    <col min="3583" max="3583" width="5.5546875" style="1" customWidth="1"/>
    <col min="3584" max="3584" width="4.44140625" style="1" customWidth="1"/>
    <col min="3585" max="3585" width="4.6640625" style="1" customWidth="1"/>
    <col min="3586" max="3586" width="12.6640625" style="1" customWidth="1"/>
    <col min="3587" max="3587" width="55.5546875" style="1" customWidth="1"/>
    <col min="3588" max="3588" width="4.6640625" style="1" customWidth="1"/>
    <col min="3589" max="3589" width="9.88671875" style="1" customWidth="1"/>
    <col min="3590" max="3590" width="9.6640625" style="1" customWidth="1"/>
    <col min="3591" max="3591" width="13.5546875" style="1" customWidth="1"/>
    <col min="3592" max="3595" width="0" style="1" hidden="1" customWidth="1"/>
    <col min="3596" max="3596" width="5.33203125" style="1" customWidth="1"/>
    <col min="3597" max="3598" width="0" style="1" hidden="1" customWidth="1"/>
    <col min="3599" max="3838" width="9.109375" style="1"/>
    <col min="3839" max="3839" width="5.5546875" style="1" customWidth="1"/>
    <col min="3840" max="3840" width="4.44140625" style="1" customWidth="1"/>
    <col min="3841" max="3841" width="4.6640625" style="1" customWidth="1"/>
    <col min="3842" max="3842" width="12.6640625" style="1" customWidth="1"/>
    <col min="3843" max="3843" width="55.5546875" style="1" customWidth="1"/>
    <col min="3844" max="3844" width="4.6640625" style="1" customWidth="1"/>
    <col min="3845" max="3845" width="9.88671875" style="1" customWidth="1"/>
    <col min="3846" max="3846" width="9.6640625" style="1" customWidth="1"/>
    <col min="3847" max="3847" width="13.5546875" style="1" customWidth="1"/>
    <col min="3848" max="3851" width="0" style="1" hidden="1" customWidth="1"/>
    <col min="3852" max="3852" width="5.33203125" style="1" customWidth="1"/>
    <col min="3853" max="3854" width="0" style="1" hidden="1" customWidth="1"/>
    <col min="3855" max="4094" width="9.109375" style="1"/>
    <col min="4095" max="4095" width="5.5546875" style="1" customWidth="1"/>
    <col min="4096" max="4096" width="4.44140625" style="1" customWidth="1"/>
    <col min="4097" max="4097" width="4.6640625" style="1" customWidth="1"/>
    <col min="4098" max="4098" width="12.6640625" style="1" customWidth="1"/>
    <col min="4099" max="4099" width="55.5546875" style="1" customWidth="1"/>
    <col min="4100" max="4100" width="4.6640625" style="1" customWidth="1"/>
    <col min="4101" max="4101" width="9.88671875" style="1" customWidth="1"/>
    <col min="4102" max="4102" width="9.6640625" style="1" customWidth="1"/>
    <col min="4103" max="4103" width="13.5546875" style="1" customWidth="1"/>
    <col min="4104" max="4107" width="0" style="1" hidden="1" customWidth="1"/>
    <col min="4108" max="4108" width="5.33203125" style="1" customWidth="1"/>
    <col min="4109" max="4110" width="0" style="1" hidden="1" customWidth="1"/>
    <col min="4111" max="4350" width="9.109375" style="1"/>
    <col min="4351" max="4351" width="5.5546875" style="1" customWidth="1"/>
    <col min="4352" max="4352" width="4.44140625" style="1" customWidth="1"/>
    <col min="4353" max="4353" width="4.6640625" style="1" customWidth="1"/>
    <col min="4354" max="4354" width="12.6640625" style="1" customWidth="1"/>
    <col min="4355" max="4355" width="55.5546875" style="1" customWidth="1"/>
    <col min="4356" max="4356" width="4.6640625" style="1" customWidth="1"/>
    <col min="4357" max="4357" width="9.88671875" style="1" customWidth="1"/>
    <col min="4358" max="4358" width="9.6640625" style="1" customWidth="1"/>
    <col min="4359" max="4359" width="13.5546875" style="1" customWidth="1"/>
    <col min="4360" max="4363" width="0" style="1" hidden="1" customWidth="1"/>
    <col min="4364" max="4364" width="5.33203125" style="1" customWidth="1"/>
    <col min="4365" max="4366" width="0" style="1" hidden="1" customWidth="1"/>
    <col min="4367" max="4606" width="9.109375" style="1"/>
    <col min="4607" max="4607" width="5.5546875" style="1" customWidth="1"/>
    <col min="4608" max="4608" width="4.44140625" style="1" customWidth="1"/>
    <col min="4609" max="4609" width="4.6640625" style="1" customWidth="1"/>
    <col min="4610" max="4610" width="12.6640625" style="1" customWidth="1"/>
    <col min="4611" max="4611" width="55.5546875" style="1" customWidth="1"/>
    <col min="4612" max="4612" width="4.6640625" style="1" customWidth="1"/>
    <col min="4613" max="4613" width="9.88671875" style="1" customWidth="1"/>
    <col min="4614" max="4614" width="9.6640625" style="1" customWidth="1"/>
    <col min="4615" max="4615" width="13.5546875" style="1" customWidth="1"/>
    <col min="4616" max="4619" width="0" style="1" hidden="1" customWidth="1"/>
    <col min="4620" max="4620" width="5.33203125" style="1" customWidth="1"/>
    <col min="4621" max="4622" width="0" style="1" hidden="1" customWidth="1"/>
    <col min="4623" max="4862" width="9.109375" style="1"/>
    <col min="4863" max="4863" width="5.5546875" style="1" customWidth="1"/>
    <col min="4864" max="4864" width="4.44140625" style="1" customWidth="1"/>
    <col min="4865" max="4865" width="4.6640625" style="1" customWidth="1"/>
    <col min="4866" max="4866" width="12.6640625" style="1" customWidth="1"/>
    <col min="4867" max="4867" width="55.5546875" style="1" customWidth="1"/>
    <col min="4868" max="4868" width="4.6640625" style="1" customWidth="1"/>
    <col min="4869" max="4869" width="9.88671875" style="1" customWidth="1"/>
    <col min="4870" max="4870" width="9.6640625" style="1" customWidth="1"/>
    <col min="4871" max="4871" width="13.5546875" style="1" customWidth="1"/>
    <col min="4872" max="4875" width="0" style="1" hidden="1" customWidth="1"/>
    <col min="4876" max="4876" width="5.33203125" style="1" customWidth="1"/>
    <col min="4877" max="4878" width="0" style="1" hidden="1" customWidth="1"/>
    <col min="4879" max="5118" width="9.109375" style="1"/>
    <col min="5119" max="5119" width="5.5546875" style="1" customWidth="1"/>
    <col min="5120" max="5120" width="4.44140625" style="1" customWidth="1"/>
    <col min="5121" max="5121" width="4.6640625" style="1" customWidth="1"/>
    <col min="5122" max="5122" width="12.6640625" style="1" customWidth="1"/>
    <col min="5123" max="5123" width="55.5546875" style="1" customWidth="1"/>
    <col min="5124" max="5124" width="4.6640625" style="1" customWidth="1"/>
    <col min="5125" max="5125" width="9.88671875" style="1" customWidth="1"/>
    <col min="5126" max="5126" width="9.6640625" style="1" customWidth="1"/>
    <col min="5127" max="5127" width="13.5546875" style="1" customWidth="1"/>
    <col min="5128" max="5131" width="0" style="1" hidden="1" customWidth="1"/>
    <col min="5132" max="5132" width="5.33203125" style="1" customWidth="1"/>
    <col min="5133" max="5134" width="0" style="1" hidden="1" customWidth="1"/>
    <col min="5135" max="5374" width="9.109375" style="1"/>
    <col min="5375" max="5375" width="5.5546875" style="1" customWidth="1"/>
    <col min="5376" max="5376" width="4.44140625" style="1" customWidth="1"/>
    <col min="5377" max="5377" width="4.6640625" style="1" customWidth="1"/>
    <col min="5378" max="5378" width="12.6640625" style="1" customWidth="1"/>
    <col min="5379" max="5379" width="55.5546875" style="1" customWidth="1"/>
    <col min="5380" max="5380" width="4.6640625" style="1" customWidth="1"/>
    <col min="5381" max="5381" width="9.88671875" style="1" customWidth="1"/>
    <col min="5382" max="5382" width="9.6640625" style="1" customWidth="1"/>
    <col min="5383" max="5383" width="13.5546875" style="1" customWidth="1"/>
    <col min="5384" max="5387" width="0" style="1" hidden="1" customWidth="1"/>
    <col min="5388" max="5388" width="5.33203125" style="1" customWidth="1"/>
    <col min="5389" max="5390" width="0" style="1" hidden="1" customWidth="1"/>
    <col min="5391" max="5630" width="9.109375" style="1"/>
    <col min="5631" max="5631" width="5.5546875" style="1" customWidth="1"/>
    <col min="5632" max="5632" width="4.44140625" style="1" customWidth="1"/>
    <col min="5633" max="5633" width="4.6640625" style="1" customWidth="1"/>
    <col min="5634" max="5634" width="12.6640625" style="1" customWidth="1"/>
    <col min="5635" max="5635" width="55.5546875" style="1" customWidth="1"/>
    <col min="5636" max="5636" width="4.6640625" style="1" customWidth="1"/>
    <col min="5637" max="5637" width="9.88671875" style="1" customWidth="1"/>
    <col min="5638" max="5638" width="9.6640625" style="1" customWidth="1"/>
    <col min="5639" max="5639" width="13.5546875" style="1" customWidth="1"/>
    <col min="5640" max="5643" width="0" style="1" hidden="1" customWidth="1"/>
    <col min="5644" max="5644" width="5.33203125" style="1" customWidth="1"/>
    <col min="5645" max="5646" width="0" style="1" hidden="1" customWidth="1"/>
    <col min="5647" max="5886" width="9.109375" style="1"/>
    <col min="5887" max="5887" width="5.5546875" style="1" customWidth="1"/>
    <col min="5888" max="5888" width="4.44140625" style="1" customWidth="1"/>
    <col min="5889" max="5889" width="4.6640625" style="1" customWidth="1"/>
    <col min="5890" max="5890" width="12.6640625" style="1" customWidth="1"/>
    <col min="5891" max="5891" width="55.5546875" style="1" customWidth="1"/>
    <col min="5892" max="5892" width="4.6640625" style="1" customWidth="1"/>
    <col min="5893" max="5893" width="9.88671875" style="1" customWidth="1"/>
    <col min="5894" max="5894" width="9.6640625" style="1" customWidth="1"/>
    <col min="5895" max="5895" width="13.5546875" style="1" customWidth="1"/>
    <col min="5896" max="5899" width="0" style="1" hidden="1" customWidth="1"/>
    <col min="5900" max="5900" width="5.33203125" style="1" customWidth="1"/>
    <col min="5901" max="5902" width="0" style="1" hidden="1" customWidth="1"/>
    <col min="5903" max="6142" width="9.109375" style="1"/>
    <col min="6143" max="6143" width="5.5546875" style="1" customWidth="1"/>
    <col min="6144" max="6144" width="4.44140625" style="1" customWidth="1"/>
    <col min="6145" max="6145" width="4.6640625" style="1" customWidth="1"/>
    <col min="6146" max="6146" width="12.6640625" style="1" customWidth="1"/>
    <col min="6147" max="6147" width="55.5546875" style="1" customWidth="1"/>
    <col min="6148" max="6148" width="4.6640625" style="1" customWidth="1"/>
    <col min="6149" max="6149" width="9.88671875" style="1" customWidth="1"/>
    <col min="6150" max="6150" width="9.6640625" style="1" customWidth="1"/>
    <col min="6151" max="6151" width="13.5546875" style="1" customWidth="1"/>
    <col min="6152" max="6155" width="0" style="1" hidden="1" customWidth="1"/>
    <col min="6156" max="6156" width="5.33203125" style="1" customWidth="1"/>
    <col min="6157" max="6158" width="0" style="1" hidden="1" customWidth="1"/>
    <col min="6159" max="6398" width="9.109375" style="1"/>
    <col min="6399" max="6399" width="5.5546875" style="1" customWidth="1"/>
    <col min="6400" max="6400" width="4.44140625" style="1" customWidth="1"/>
    <col min="6401" max="6401" width="4.6640625" style="1" customWidth="1"/>
    <col min="6402" max="6402" width="12.6640625" style="1" customWidth="1"/>
    <col min="6403" max="6403" width="55.5546875" style="1" customWidth="1"/>
    <col min="6404" max="6404" width="4.6640625" style="1" customWidth="1"/>
    <col min="6405" max="6405" width="9.88671875" style="1" customWidth="1"/>
    <col min="6406" max="6406" width="9.6640625" style="1" customWidth="1"/>
    <col min="6407" max="6407" width="13.5546875" style="1" customWidth="1"/>
    <col min="6408" max="6411" width="0" style="1" hidden="1" customWidth="1"/>
    <col min="6412" max="6412" width="5.33203125" style="1" customWidth="1"/>
    <col min="6413" max="6414" width="0" style="1" hidden="1" customWidth="1"/>
    <col min="6415" max="6654" width="9.109375" style="1"/>
    <col min="6655" max="6655" width="5.5546875" style="1" customWidth="1"/>
    <col min="6656" max="6656" width="4.44140625" style="1" customWidth="1"/>
    <col min="6657" max="6657" width="4.6640625" style="1" customWidth="1"/>
    <col min="6658" max="6658" width="12.6640625" style="1" customWidth="1"/>
    <col min="6659" max="6659" width="55.5546875" style="1" customWidth="1"/>
    <col min="6660" max="6660" width="4.6640625" style="1" customWidth="1"/>
    <col min="6661" max="6661" width="9.88671875" style="1" customWidth="1"/>
    <col min="6662" max="6662" width="9.6640625" style="1" customWidth="1"/>
    <col min="6663" max="6663" width="13.5546875" style="1" customWidth="1"/>
    <col min="6664" max="6667" width="0" style="1" hidden="1" customWidth="1"/>
    <col min="6668" max="6668" width="5.33203125" style="1" customWidth="1"/>
    <col min="6669" max="6670" width="0" style="1" hidden="1" customWidth="1"/>
    <col min="6671" max="6910" width="9.109375" style="1"/>
    <col min="6911" max="6911" width="5.5546875" style="1" customWidth="1"/>
    <col min="6912" max="6912" width="4.44140625" style="1" customWidth="1"/>
    <col min="6913" max="6913" width="4.6640625" style="1" customWidth="1"/>
    <col min="6914" max="6914" width="12.6640625" style="1" customWidth="1"/>
    <col min="6915" max="6915" width="55.5546875" style="1" customWidth="1"/>
    <col min="6916" max="6916" width="4.6640625" style="1" customWidth="1"/>
    <col min="6917" max="6917" width="9.88671875" style="1" customWidth="1"/>
    <col min="6918" max="6918" width="9.6640625" style="1" customWidth="1"/>
    <col min="6919" max="6919" width="13.5546875" style="1" customWidth="1"/>
    <col min="6920" max="6923" width="0" style="1" hidden="1" customWidth="1"/>
    <col min="6924" max="6924" width="5.33203125" style="1" customWidth="1"/>
    <col min="6925" max="6926" width="0" style="1" hidden="1" customWidth="1"/>
    <col min="6927" max="7166" width="9.109375" style="1"/>
    <col min="7167" max="7167" width="5.5546875" style="1" customWidth="1"/>
    <col min="7168" max="7168" width="4.44140625" style="1" customWidth="1"/>
    <col min="7169" max="7169" width="4.6640625" style="1" customWidth="1"/>
    <col min="7170" max="7170" width="12.6640625" style="1" customWidth="1"/>
    <col min="7171" max="7171" width="55.5546875" style="1" customWidth="1"/>
    <col min="7172" max="7172" width="4.6640625" style="1" customWidth="1"/>
    <col min="7173" max="7173" width="9.88671875" style="1" customWidth="1"/>
    <col min="7174" max="7174" width="9.6640625" style="1" customWidth="1"/>
    <col min="7175" max="7175" width="13.5546875" style="1" customWidth="1"/>
    <col min="7176" max="7179" width="0" style="1" hidden="1" customWidth="1"/>
    <col min="7180" max="7180" width="5.33203125" style="1" customWidth="1"/>
    <col min="7181" max="7182" width="0" style="1" hidden="1" customWidth="1"/>
    <col min="7183" max="7422" width="9.109375" style="1"/>
    <col min="7423" max="7423" width="5.5546875" style="1" customWidth="1"/>
    <col min="7424" max="7424" width="4.44140625" style="1" customWidth="1"/>
    <col min="7425" max="7425" width="4.6640625" style="1" customWidth="1"/>
    <col min="7426" max="7426" width="12.6640625" style="1" customWidth="1"/>
    <col min="7427" max="7427" width="55.5546875" style="1" customWidth="1"/>
    <col min="7428" max="7428" width="4.6640625" style="1" customWidth="1"/>
    <col min="7429" max="7429" width="9.88671875" style="1" customWidth="1"/>
    <col min="7430" max="7430" width="9.6640625" style="1" customWidth="1"/>
    <col min="7431" max="7431" width="13.5546875" style="1" customWidth="1"/>
    <col min="7432" max="7435" width="0" style="1" hidden="1" customWidth="1"/>
    <col min="7436" max="7436" width="5.33203125" style="1" customWidth="1"/>
    <col min="7437" max="7438" width="0" style="1" hidden="1" customWidth="1"/>
    <col min="7439" max="7678" width="9.109375" style="1"/>
    <col min="7679" max="7679" width="5.5546875" style="1" customWidth="1"/>
    <col min="7680" max="7680" width="4.44140625" style="1" customWidth="1"/>
    <col min="7681" max="7681" width="4.6640625" style="1" customWidth="1"/>
    <col min="7682" max="7682" width="12.6640625" style="1" customWidth="1"/>
    <col min="7683" max="7683" width="55.5546875" style="1" customWidth="1"/>
    <col min="7684" max="7684" width="4.6640625" style="1" customWidth="1"/>
    <col min="7685" max="7685" width="9.88671875" style="1" customWidth="1"/>
    <col min="7686" max="7686" width="9.6640625" style="1" customWidth="1"/>
    <col min="7687" max="7687" width="13.5546875" style="1" customWidth="1"/>
    <col min="7688" max="7691" width="0" style="1" hidden="1" customWidth="1"/>
    <col min="7692" max="7692" width="5.33203125" style="1" customWidth="1"/>
    <col min="7693" max="7694" width="0" style="1" hidden="1" customWidth="1"/>
    <col min="7695" max="7934" width="9.109375" style="1"/>
    <col min="7935" max="7935" width="5.5546875" style="1" customWidth="1"/>
    <col min="7936" max="7936" width="4.44140625" style="1" customWidth="1"/>
    <col min="7937" max="7937" width="4.6640625" style="1" customWidth="1"/>
    <col min="7938" max="7938" width="12.6640625" style="1" customWidth="1"/>
    <col min="7939" max="7939" width="55.5546875" style="1" customWidth="1"/>
    <col min="7940" max="7940" width="4.6640625" style="1" customWidth="1"/>
    <col min="7941" max="7941" width="9.88671875" style="1" customWidth="1"/>
    <col min="7942" max="7942" width="9.6640625" style="1" customWidth="1"/>
    <col min="7943" max="7943" width="13.5546875" style="1" customWidth="1"/>
    <col min="7944" max="7947" width="0" style="1" hidden="1" customWidth="1"/>
    <col min="7948" max="7948" width="5.33203125" style="1" customWidth="1"/>
    <col min="7949" max="7950" width="0" style="1" hidden="1" customWidth="1"/>
    <col min="7951" max="8190" width="9.109375" style="1"/>
    <col min="8191" max="8191" width="5.5546875" style="1" customWidth="1"/>
    <col min="8192" max="8192" width="4.44140625" style="1" customWidth="1"/>
    <col min="8193" max="8193" width="4.6640625" style="1" customWidth="1"/>
    <col min="8194" max="8194" width="12.6640625" style="1" customWidth="1"/>
    <col min="8195" max="8195" width="55.5546875" style="1" customWidth="1"/>
    <col min="8196" max="8196" width="4.6640625" style="1" customWidth="1"/>
    <col min="8197" max="8197" width="9.88671875" style="1" customWidth="1"/>
    <col min="8198" max="8198" width="9.6640625" style="1" customWidth="1"/>
    <col min="8199" max="8199" width="13.5546875" style="1" customWidth="1"/>
    <col min="8200" max="8203" width="0" style="1" hidden="1" customWidth="1"/>
    <col min="8204" max="8204" width="5.33203125" style="1" customWidth="1"/>
    <col min="8205" max="8206" width="0" style="1" hidden="1" customWidth="1"/>
    <col min="8207" max="8446" width="9.109375" style="1"/>
    <col min="8447" max="8447" width="5.5546875" style="1" customWidth="1"/>
    <col min="8448" max="8448" width="4.44140625" style="1" customWidth="1"/>
    <col min="8449" max="8449" width="4.6640625" style="1" customWidth="1"/>
    <col min="8450" max="8450" width="12.6640625" style="1" customWidth="1"/>
    <col min="8451" max="8451" width="55.5546875" style="1" customWidth="1"/>
    <col min="8452" max="8452" width="4.6640625" style="1" customWidth="1"/>
    <col min="8453" max="8453" width="9.88671875" style="1" customWidth="1"/>
    <col min="8454" max="8454" width="9.6640625" style="1" customWidth="1"/>
    <col min="8455" max="8455" width="13.5546875" style="1" customWidth="1"/>
    <col min="8456" max="8459" width="0" style="1" hidden="1" customWidth="1"/>
    <col min="8460" max="8460" width="5.33203125" style="1" customWidth="1"/>
    <col min="8461" max="8462" width="0" style="1" hidden="1" customWidth="1"/>
    <col min="8463" max="8702" width="9.109375" style="1"/>
    <col min="8703" max="8703" width="5.5546875" style="1" customWidth="1"/>
    <col min="8704" max="8704" width="4.44140625" style="1" customWidth="1"/>
    <col min="8705" max="8705" width="4.6640625" style="1" customWidth="1"/>
    <col min="8706" max="8706" width="12.6640625" style="1" customWidth="1"/>
    <col min="8707" max="8707" width="55.5546875" style="1" customWidth="1"/>
    <col min="8708" max="8708" width="4.6640625" style="1" customWidth="1"/>
    <col min="8709" max="8709" width="9.88671875" style="1" customWidth="1"/>
    <col min="8710" max="8710" width="9.6640625" style="1" customWidth="1"/>
    <col min="8711" max="8711" width="13.5546875" style="1" customWidth="1"/>
    <col min="8712" max="8715" width="0" style="1" hidden="1" customWidth="1"/>
    <col min="8716" max="8716" width="5.33203125" style="1" customWidth="1"/>
    <col min="8717" max="8718" width="0" style="1" hidden="1" customWidth="1"/>
    <col min="8719" max="8958" width="9.109375" style="1"/>
    <col min="8959" max="8959" width="5.5546875" style="1" customWidth="1"/>
    <col min="8960" max="8960" width="4.44140625" style="1" customWidth="1"/>
    <col min="8961" max="8961" width="4.6640625" style="1" customWidth="1"/>
    <col min="8962" max="8962" width="12.6640625" style="1" customWidth="1"/>
    <col min="8963" max="8963" width="55.5546875" style="1" customWidth="1"/>
    <col min="8964" max="8964" width="4.6640625" style="1" customWidth="1"/>
    <col min="8965" max="8965" width="9.88671875" style="1" customWidth="1"/>
    <col min="8966" max="8966" width="9.6640625" style="1" customWidth="1"/>
    <col min="8967" max="8967" width="13.5546875" style="1" customWidth="1"/>
    <col min="8968" max="8971" width="0" style="1" hidden="1" customWidth="1"/>
    <col min="8972" max="8972" width="5.33203125" style="1" customWidth="1"/>
    <col min="8973" max="8974" width="0" style="1" hidden="1" customWidth="1"/>
    <col min="8975" max="9214" width="9.109375" style="1"/>
    <col min="9215" max="9215" width="5.5546875" style="1" customWidth="1"/>
    <col min="9216" max="9216" width="4.44140625" style="1" customWidth="1"/>
    <col min="9217" max="9217" width="4.6640625" style="1" customWidth="1"/>
    <col min="9218" max="9218" width="12.6640625" style="1" customWidth="1"/>
    <col min="9219" max="9219" width="55.5546875" style="1" customWidth="1"/>
    <col min="9220" max="9220" width="4.6640625" style="1" customWidth="1"/>
    <col min="9221" max="9221" width="9.88671875" style="1" customWidth="1"/>
    <col min="9222" max="9222" width="9.6640625" style="1" customWidth="1"/>
    <col min="9223" max="9223" width="13.5546875" style="1" customWidth="1"/>
    <col min="9224" max="9227" width="0" style="1" hidden="1" customWidth="1"/>
    <col min="9228" max="9228" width="5.33203125" style="1" customWidth="1"/>
    <col min="9229" max="9230" width="0" style="1" hidden="1" customWidth="1"/>
    <col min="9231" max="9470" width="9.109375" style="1"/>
    <col min="9471" max="9471" width="5.5546875" style="1" customWidth="1"/>
    <col min="9472" max="9472" width="4.44140625" style="1" customWidth="1"/>
    <col min="9473" max="9473" width="4.6640625" style="1" customWidth="1"/>
    <col min="9474" max="9474" width="12.6640625" style="1" customWidth="1"/>
    <col min="9475" max="9475" width="55.5546875" style="1" customWidth="1"/>
    <col min="9476" max="9476" width="4.6640625" style="1" customWidth="1"/>
    <col min="9477" max="9477" width="9.88671875" style="1" customWidth="1"/>
    <col min="9478" max="9478" width="9.6640625" style="1" customWidth="1"/>
    <col min="9479" max="9479" width="13.5546875" style="1" customWidth="1"/>
    <col min="9480" max="9483" width="0" style="1" hidden="1" customWidth="1"/>
    <col min="9484" max="9484" width="5.33203125" style="1" customWidth="1"/>
    <col min="9485" max="9486" width="0" style="1" hidden="1" customWidth="1"/>
    <col min="9487" max="9726" width="9.109375" style="1"/>
    <col min="9727" max="9727" width="5.5546875" style="1" customWidth="1"/>
    <col min="9728" max="9728" width="4.44140625" style="1" customWidth="1"/>
    <col min="9729" max="9729" width="4.6640625" style="1" customWidth="1"/>
    <col min="9730" max="9730" width="12.6640625" style="1" customWidth="1"/>
    <col min="9731" max="9731" width="55.5546875" style="1" customWidth="1"/>
    <col min="9732" max="9732" width="4.6640625" style="1" customWidth="1"/>
    <col min="9733" max="9733" width="9.88671875" style="1" customWidth="1"/>
    <col min="9734" max="9734" width="9.6640625" style="1" customWidth="1"/>
    <col min="9735" max="9735" width="13.5546875" style="1" customWidth="1"/>
    <col min="9736" max="9739" width="0" style="1" hidden="1" customWidth="1"/>
    <col min="9740" max="9740" width="5.33203125" style="1" customWidth="1"/>
    <col min="9741" max="9742" width="0" style="1" hidden="1" customWidth="1"/>
    <col min="9743" max="9982" width="9.109375" style="1"/>
    <col min="9983" max="9983" width="5.5546875" style="1" customWidth="1"/>
    <col min="9984" max="9984" width="4.44140625" style="1" customWidth="1"/>
    <col min="9985" max="9985" width="4.6640625" style="1" customWidth="1"/>
    <col min="9986" max="9986" width="12.6640625" style="1" customWidth="1"/>
    <col min="9987" max="9987" width="55.5546875" style="1" customWidth="1"/>
    <col min="9988" max="9988" width="4.6640625" style="1" customWidth="1"/>
    <col min="9989" max="9989" width="9.88671875" style="1" customWidth="1"/>
    <col min="9990" max="9990" width="9.6640625" style="1" customWidth="1"/>
    <col min="9991" max="9991" width="13.5546875" style="1" customWidth="1"/>
    <col min="9992" max="9995" width="0" style="1" hidden="1" customWidth="1"/>
    <col min="9996" max="9996" width="5.33203125" style="1" customWidth="1"/>
    <col min="9997" max="9998" width="0" style="1" hidden="1" customWidth="1"/>
    <col min="9999" max="10238" width="9.109375" style="1"/>
    <col min="10239" max="10239" width="5.5546875" style="1" customWidth="1"/>
    <col min="10240" max="10240" width="4.44140625" style="1" customWidth="1"/>
    <col min="10241" max="10241" width="4.6640625" style="1" customWidth="1"/>
    <col min="10242" max="10242" width="12.6640625" style="1" customWidth="1"/>
    <col min="10243" max="10243" width="55.5546875" style="1" customWidth="1"/>
    <col min="10244" max="10244" width="4.6640625" style="1" customWidth="1"/>
    <col min="10245" max="10245" width="9.88671875" style="1" customWidth="1"/>
    <col min="10246" max="10246" width="9.6640625" style="1" customWidth="1"/>
    <col min="10247" max="10247" width="13.5546875" style="1" customWidth="1"/>
    <col min="10248" max="10251" width="0" style="1" hidden="1" customWidth="1"/>
    <col min="10252" max="10252" width="5.33203125" style="1" customWidth="1"/>
    <col min="10253" max="10254" width="0" style="1" hidden="1" customWidth="1"/>
    <col min="10255" max="10494" width="9.109375" style="1"/>
    <col min="10495" max="10495" width="5.5546875" style="1" customWidth="1"/>
    <col min="10496" max="10496" width="4.44140625" style="1" customWidth="1"/>
    <col min="10497" max="10497" width="4.6640625" style="1" customWidth="1"/>
    <col min="10498" max="10498" width="12.6640625" style="1" customWidth="1"/>
    <col min="10499" max="10499" width="55.5546875" style="1" customWidth="1"/>
    <col min="10500" max="10500" width="4.6640625" style="1" customWidth="1"/>
    <col min="10501" max="10501" width="9.88671875" style="1" customWidth="1"/>
    <col min="10502" max="10502" width="9.6640625" style="1" customWidth="1"/>
    <col min="10503" max="10503" width="13.5546875" style="1" customWidth="1"/>
    <col min="10504" max="10507" width="0" style="1" hidden="1" customWidth="1"/>
    <col min="10508" max="10508" width="5.33203125" style="1" customWidth="1"/>
    <col min="10509" max="10510" width="0" style="1" hidden="1" customWidth="1"/>
    <col min="10511" max="10750" width="9.109375" style="1"/>
    <col min="10751" max="10751" width="5.5546875" style="1" customWidth="1"/>
    <col min="10752" max="10752" width="4.44140625" style="1" customWidth="1"/>
    <col min="10753" max="10753" width="4.6640625" style="1" customWidth="1"/>
    <col min="10754" max="10754" width="12.6640625" style="1" customWidth="1"/>
    <col min="10755" max="10755" width="55.5546875" style="1" customWidth="1"/>
    <col min="10756" max="10756" width="4.6640625" style="1" customWidth="1"/>
    <col min="10757" max="10757" width="9.88671875" style="1" customWidth="1"/>
    <col min="10758" max="10758" width="9.6640625" style="1" customWidth="1"/>
    <col min="10759" max="10759" width="13.5546875" style="1" customWidth="1"/>
    <col min="10760" max="10763" width="0" style="1" hidden="1" customWidth="1"/>
    <col min="10764" max="10764" width="5.33203125" style="1" customWidth="1"/>
    <col min="10765" max="10766" width="0" style="1" hidden="1" customWidth="1"/>
    <col min="10767" max="11006" width="9.109375" style="1"/>
    <col min="11007" max="11007" width="5.5546875" style="1" customWidth="1"/>
    <col min="11008" max="11008" width="4.44140625" style="1" customWidth="1"/>
    <col min="11009" max="11009" width="4.6640625" style="1" customWidth="1"/>
    <col min="11010" max="11010" width="12.6640625" style="1" customWidth="1"/>
    <col min="11011" max="11011" width="55.5546875" style="1" customWidth="1"/>
    <col min="11012" max="11012" width="4.6640625" style="1" customWidth="1"/>
    <col min="11013" max="11013" width="9.88671875" style="1" customWidth="1"/>
    <col min="11014" max="11014" width="9.6640625" style="1" customWidth="1"/>
    <col min="11015" max="11015" width="13.5546875" style="1" customWidth="1"/>
    <col min="11016" max="11019" width="0" style="1" hidden="1" customWidth="1"/>
    <col min="11020" max="11020" width="5.33203125" style="1" customWidth="1"/>
    <col min="11021" max="11022" width="0" style="1" hidden="1" customWidth="1"/>
    <col min="11023" max="11262" width="9.109375" style="1"/>
    <col min="11263" max="11263" width="5.5546875" style="1" customWidth="1"/>
    <col min="11264" max="11264" width="4.44140625" style="1" customWidth="1"/>
    <col min="11265" max="11265" width="4.6640625" style="1" customWidth="1"/>
    <col min="11266" max="11266" width="12.6640625" style="1" customWidth="1"/>
    <col min="11267" max="11267" width="55.5546875" style="1" customWidth="1"/>
    <col min="11268" max="11268" width="4.6640625" style="1" customWidth="1"/>
    <col min="11269" max="11269" width="9.88671875" style="1" customWidth="1"/>
    <col min="11270" max="11270" width="9.6640625" style="1" customWidth="1"/>
    <col min="11271" max="11271" width="13.5546875" style="1" customWidth="1"/>
    <col min="11272" max="11275" width="0" style="1" hidden="1" customWidth="1"/>
    <col min="11276" max="11276" width="5.33203125" style="1" customWidth="1"/>
    <col min="11277" max="11278" width="0" style="1" hidden="1" customWidth="1"/>
    <col min="11279" max="11518" width="9.109375" style="1"/>
    <col min="11519" max="11519" width="5.5546875" style="1" customWidth="1"/>
    <col min="11520" max="11520" width="4.44140625" style="1" customWidth="1"/>
    <col min="11521" max="11521" width="4.6640625" style="1" customWidth="1"/>
    <col min="11522" max="11522" width="12.6640625" style="1" customWidth="1"/>
    <col min="11523" max="11523" width="55.5546875" style="1" customWidth="1"/>
    <col min="11524" max="11524" width="4.6640625" style="1" customWidth="1"/>
    <col min="11525" max="11525" width="9.88671875" style="1" customWidth="1"/>
    <col min="11526" max="11526" width="9.6640625" style="1" customWidth="1"/>
    <col min="11527" max="11527" width="13.5546875" style="1" customWidth="1"/>
    <col min="11528" max="11531" width="0" style="1" hidden="1" customWidth="1"/>
    <col min="11532" max="11532" width="5.33203125" style="1" customWidth="1"/>
    <col min="11533" max="11534" width="0" style="1" hidden="1" customWidth="1"/>
    <col min="11535" max="11774" width="9.109375" style="1"/>
    <col min="11775" max="11775" width="5.5546875" style="1" customWidth="1"/>
    <col min="11776" max="11776" width="4.44140625" style="1" customWidth="1"/>
    <col min="11777" max="11777" width="4.6640625" style="1" customWidth="1"/>
    <col min="11778" max="11778" width="12.6640625" style="1" customWidth="1"/>
    <col min="11779" max="11779" width="55.5546875" style="1" customWidth="1"/>
    <col min="11780" max="11780" width="4.6640625" style="1" customWidth="1"/>
    <col min="11781" max="11781" width="9.88671875" style="1" customWidth="1"/>
    <col min="11782" max="11782" width="9.6640625" style="1" customWidth="1"/>
    <col min="11783" max="11783" width="13.5546875" style="1" customWidth="1"/>
    <col min="11784" max="11787" width="0" style="1" hidden="1" customWidth="1"/>
    <col min="11788" max="11788" width="5.33203125" style="1" customWidth="1"/>
    <col min="11789" max="11790" width="0" style="1" hidden="1" customWidth="1"/>
    <col min="11791" max="12030" width="9.109375" style="1"/>
    <col min="12031" max="12031" width="5.5546875" style="1" customWidth="1"/>
    <col min="12032" max="12032" width="4.44140625" style="1" customWidth="1"/>
    <col min="12033" max="12033" width="4.6640625" style="1" customWidth="1"/>
    <col min="12034" max="12034" width="12.6640625" style="1" customWidth="1"/>
    <col min="12035" max="12035" width="55.5546875" style="1" customWidth="1"/>
    <col min="12036" max="12036" width="4.6640625" style="1" customWidth="1"/>
    <col min="12037" max="12037" width="9.88671875" style="1" customWidth="1"/>
    <col min="12038" max="12038" width="9.6640625" style="1" customWidth="1"/>
    <col min="12039" max="12039" width="13.5546875" style="1" customWidth="1"/>
    <col min="12040" max="12043" width="0" style="1" hidden="1" customWidth="1"/>
    <col min="12044" max="12044" width="5.33203125" style="1" customWidth="1"/>
    <col min="12045" max="12046" width="0" style="1" hidden="1" customWidth="1"/>
    <col min="12047" max="12286" width="9.109375" style="1"/>
    <col min="12287" max="12287" width="5.5546875" style="1" customWidth="1"/>
    <col min="12288" max="12288" width="4.44140625" style="1" customWidth="1"/>
    <col min="12289" max="12289" width="4.6640625" style="1" customWidth="1"/>
    <col min="12290" max="12290" width="12.6640625" style="1" customWidth="1"/>
    <col min="12291" max="12291" width="55.5546875" style="1" customWidth="1"/>
    <col min="12292" max="12292" width="4.6640625" style="1" customWidth="1"/>
    <col min="12293" max="12293" width="9.88671875" style="1" customWidth="1"/>
    <col min="12294" max="12294" width="9.6640625" style="1" customWidth="1"/>
    <col min="12295" max="12295" width="13.5546875" style="1" customWidth="1"/>
    <col min="12296" max="12299" width="0" style="1" hidden="1" customWidth="1"/>
    <col min="12300" max="12300" width="5.33203125" style="1" customWidth="1"/>
    <col min="12301" max="12302" width="0" style="1" hidden="1" customWidth="1"/>
    <col min="12303" max="12542" width="9.109375" style="1"/>
    <col min="12543" max="12543" width="5.5546875" style="1" customWidth="1"/>
    <col min="12544" max="12544" width="4.44140625" style="1" customWidth="1"/>
    <col min="12545" max="12545" width="4.6640625" style="1" customWidth="1"/>
    <col min="12546" max="12546" width="12.6640625" style="1" customWidth="1"/>
    <col min="12547" max="12547" width="55.5546875" style="1" customWidth="1"/>
    <col min="12548" max="12548" width="4.6640625" style="1" customWidth="1"/>
    <col min="12549" max="12549" width="9.88671875" style="1" customWidth="1"/>
    <col min="12550" max="12550" width="9.6640625" style="1" customWidth="1"/>
    <col min="12551" max="12551" width="13.5546875" style="1" customWidth="1"/>
    <col min="12552" max="12555" width="0" style="1" hidden="1" customWidth="1"/>
    <col min="12556" max="12556" width="5.33203125" style="1" customWidth="1"/>
    <col min="12557" max="12558" width="0" style="1" hidden="1" customWidth="1"/>
    <col min="12559" max="12798" width="9.109375" style="1"/>
    <col min="12799" max="12799" width="5.5546875" style="1" customWidth="1"/>
    <col min="12800" max="12800" width="4.44140625" style="1" customWidth="1"/>
    <col min="12801" max="12801" width="4.6640625" style="1" customWidth="1"/>
    <col min="12802" max="12802" width="12.6640625" style="1" customWidth="1"/>
    <col min="12803" max="12803" width="55.5546875" style="1" customWidth="1"/>
    <col min="12804" max="12804" width="4.6640625" style="1" customWidth="1"/>
    <col min="12805" max="12805" width="9.88671875" style="1" customWidth="1"/>
    <col min="12806" max="12806" width="9.6640625" style="1" customWidth="1"/>
    <col min="12807" max="12807" width="13.5546875" style="1" customWidth="1"/>
    <col min="12808" max="12811" width="0" style="1" hidden="1" customWidth="1"/>
    <col min="12812" max="12812" width="5.33203125" style="1" customWidth="1"/>
    <col min="12813" max="12814" width="0" style="1" hidden="1" customWidth="1"/>
    <col min="12815" max="13054" width="9.109375" style="1"/>
    <col min="13055" max="13055" width="5.5546875" style="1" customWidth="1"/>
    <col min="13056" max="13056" width="4.44140625" style="1" customWidth="1"/>
    <col min="13057" max="13057" width="4.6640625" style="1" customWidth="1"/>
    <col min="13058" max="13058" width="12.6640625" style="1" customWidth="1"/>
    <col min="13059" max="13059" width="55.5546875" style="1" customWidth="1"/>
    <col min="13060" max="13060" width="4.6640625" style="1" customWidth="1"/>
    <col min="13061" max="13061" width="9.88671875" style="1" customWidth="1"/>
    <col min="13062" max="13062" width="9.6640625" style="1" customWidth="1"/>
    <col min="13063" max="13063" width="13.5546875" style="1" customWidth="1"/>
    <col min="13064" max="13067" width="0" style="1" hidden="1" customWidth="1"/>
    <col min="13068" max="13068" width="5.33203125" style="1" customWidth="1"/>
    <col min="13069" max="13070" width="0" style="1" hidden="1" customWidth="1"/>
    <col min="13071" max="13310" width="9.109375" style="1"/>
    <col min="13311" max="13311" width="5.5546875" style="1" customWidth="1"/>
    <col min="13312" max="13312" width="4.44140625" style="1" customWidth="1"/>
    <col min="13313" max="13313" width="4.6640625" style="1" customWidth="1"/>
    <col min="13314" max="13314" width="12.6640625" style="1" customWidth="1"/>
    <col min="13315" max="13315" width="55.5546875" style="1" customWidth="1"/>
    <col min="13316" max="13316" width="4.6640625" style="1" customWidth="1"/>
    <col min="13317" max="13317" width="9.88671875" style="1" customWidth="1"/>
    <col min="13318" max="13318" width="9.6640625" style="1" customWidth="1"/>
    <col min="13319" max="13319" width="13.5546875" style="1" customWidth="1"/>
    <col min="13320" max="13323" width="0" style="1" hidden="1" customWidth="1"/>
    <col min="13324" max="13324" width="5.33203125" style="1" customWidth="1"/>
    <col min="13325" max="13326" width="0" style="1" hidden="1" customWidth="1"/>
    <col min="13327" max="13566" width="9.109375" style="1"/>
    <col min="13567" max="13567" width="5.5546875" style="1" customWidth="1"/>
    <col min="13568" max="13568" width="4.44140625" style="1" customWidth="1"/>
    <col min="13569" max="13569" width="4.6640625" style="1" customWidth="1"/>
    <col min="13570" max="13570" width="12.6640625" style="1" customWidth="1"/>
    <col min="13571" max="13571" width="55.5546875" style="1" customWidth="1"/>
    <col min="13572" max="13572" width="4.6640625" style="1" customWidth="1"/>
    <col min="13573" max="13573" width="9.88671875" style="1" customWidth="1"/>
    <col min="13574" max="13574" width="9.6640625" style="1" customWidth="1"/>
    <col min="13575" max="13575" width="13.5546875" style="1" customWidth="1"/>
    <col min="13576" max="13579" width="0" style="1" hidden="1" customWidth="1"/>
    <col min="13580" max="13580" width="5.33203125" style="1" customWidth="1"/>
    <col min="13581" max="13582" width="0" style="1" hidden="1" customWidth="1"/>
    <col min="13583" max="13822" width="9.109375" style="1"/>
    <col min="13823" max="13823" width="5.5546875" style="1" customWidth="1"/>
    <col min="13824" max="13824" width="4.44140625" style="1" customWidth="1"/>
    <col min="13825" max="13825" width="4.6640625" style="1" customWidth="1"/>
    <col min="13826" max="13826" width="12.6640625" style="1" customWidth="1"/>
    <col min="13827" max="13827" width="55.5546875" style="1" customWidth="1"/>
    <col min="13828" max="13828" width="4.6640625" style="1" customWidth="1"/>
    <col min="13829" max="13829" width="9.88671875" style="1" customWidth="1"/>
    <col min="13830" max="13830" width="9.6640625" style="1" customWidth="1"/>
    <col min="13831" max="13831" width="13.5546875" style="1" customWidth="1"/>
    <col min="13832" max="13835" width="0" style="1" hidden="1" customWidth="1"/>
    <col min="13836" max="13836" width="5.33203125" style="1" customWidth="1"/>
    <col min="13837" max="13838" width="0" style="1" hidden="1" customWidth="1"/>
    <col min="13839" max="14078" width="9.109375" style="1"/>
    <col min="14079" max="14079" width="5.5546875" style="1" customWidth="1"/>
    <col min="14080" max="14080" width="4.44140625" style="1" customWidth="1"/>
    <col min="14081" max="14081" width="4.6640625" style="1" customWidth="1"/>
    <col min="14082" max="14082" width="12.6640625" style="1" customWidth="1"/>
    <col min="14083" max="14083" width="55.5546875" style="1" customWidth="1"/>
    <col min="14084" max="14084" width="4.6640625" style="1" customWidth="1"/>
    <col min="14085" max="14085" width="9.88671875" style="1" customWidth="1"/>
    <col min="14086" max="14086" width="9.6640625" style="1" customWidth="1"/>
    <col min="14087" max="14087" width="13.5546875" style="1" customWidth="1"/>
    <col min="14088" max="14091" width="0" style="1" hidden="1" customWidth="1"/>
    <col min="14092" max="14092" width="5.33203125" style="1" customWidth="1"/>
    <col min="14093" max="14094" width="0" style="1" hidden="1" customWidth="1"/>
    <col min="14095" max="14334" width="9.109375" style="1"/>
    <col min="14335" max="14335" width="5.5546875" style="1" customWidth="1"/>
    <col min="14336" max="14336" width="4.44140625" style="1" customWidth="1"/>
    <col min="14337" max="14337" width="4.6640625" style="1" customWidth="1"/>
    <col min="14338" max="14338" width="12.6640625" style="1" customWidth="1"/>
    <col min="14339" max="14339" width="55.5546875" style="1" customWidth="1"/>
    <col min="14340" max="14340" width="4.6640625" style="1" customWidth="1"/>
    <col min="14341" max="14341" width="9.88671875" style="1" customWidth="1"/>
    <col min="14342" max="14342" width="9.6640625" style="1" customWidth="1"/>
    <col min="14343" max="14343" width="13.5546875" style="1" customWidth="1"/>
    <col min="14344" max="14347" width="0" style="1" hidden="1" customWidth="1"/>
    <col min="14348" max="14348" width="5.33203125" style="1" customWidth="1"/>
    <col min="14349" max="14350" width="0" style="1" hidden="1" customWidth="1"/>
    <col min="14351" max="14590" width="9.109375" style="1"/>
    <col min="14591" max="14591" width="5.5546875" style="1" customWidth="1"/>
    <col min="14592" max="14592" width="4.44140625" style="1" customWidth="1"/>
    <col min="14593" max="14593" width="4.6640625" style="1" customWidth="1"/>
    <col min="14594" max="14594" width="12.6640625" style="1" customWidth="1"/>
    <col min="14595" max="14595" width="55.5546875" style="1" customWidth="1"/>
    <col min="14596" max="14596" width="4.6640625" style="1" customWidth="1"/>
    <col min="14597" max="14597" width="9.88671875" style="1" customWidth="1"/>
    <col min="14598" max="14598" width="9.6640625" style="1" customWidth="1"/>
    <col min="14599" max="14599" width="13.5546875" style="1" customWidth="1"/>
    <col min="14600" max="14603" width="0" style="1" hidden="1" customWidth="1"/>
    <col min="14604" max="14604" width="5.33203125" style="1" customWidth="1"/>
    <col min="14605" max="14606" width="0" style="1" hidden="1" customWidth="1"/>
    <col min="14607" max="14846" width="9.109375" style="1"/>
    <col min="14847" max="14847" width="5.5546875" style="1" customWidth="1"/>
    <col min="14848" max="14848" width="4.44140625" style="1" customWidth="1"/>
    <col min="14849" max="14849" width="4.6640625" style="1" customWidth="1"/>
    <col min="14850" max="14850" width="12.6640625" style="1" customWidth="1"/>
    <col min="14851" max="14851" width="55.5546875" style="1" customWidth="1"/>
    <col min="14852" max="14852" width="4.6640625" style="1" customWidth="1"/>
    <col min="14853" max="14853" width="9.88671875" style="1" customWidth="1"/>
    <col min="14854" max="14854" width="9.6640625" style="1" customWidth="1"/>
    <col min="14855" max="14855" width="13.5546875" style="1" customWidth="1"/>
    <col min="14856" max="14859" width="0" style="1" hidden="1" customWidth="1"/>
    <col min="14860" max="14860" width="5.33203125" style="1" customWidth="1"/>
    <col min="14861" max="14862" width="0" style="1" hidden="1" customWidth="1"/>
    <col min="14863" max="15102" width="9.109375" style="1"/>
    <col min="15103" max="15103" width="5.5546875" style="1" customWidth="1"/>
    <col min="15104" max="15104" width="4.44140625" style="1" customWidth="1"/>
    <col min="15105" max="15105" width="4.6640625" style="1" customWidth="1"/>
    <col min="15106" max="15106" width="12.6640625" style="1" customWidth="1"/>
    <col min="15107" max="15107" width="55.5546875" style="1" customWidth="1"/>
    <col min="15108" max="15108" width="4.6640625" style="1" customWidth="1"/>
    <col min="15109" max="15109" width="9.88671875" style="1" customWidth="1"/>
    <col min="15110" max="15110" width="9.6640625" style="1" customWidth="1"/>
    <col min="15111" max="15111" width="13.5546875" style="1" customWidth="1"/>
    <col min="15112" max="15115" width="0" style="1" hidden="1" customWidth="1"/>
    <col min="15116" max="15116" width="5.33203125" style="1" customWidth="1"/>
    <col min="15117" max="15118" width="0" style="1" hidden="1" customWidth="1"/>
    <col min="15119" max="15358" width="9.109375" style="1"/>
    <col min="15359" max="15359" width="5.5546875" style="1" customWidth="1"/>
    <col min="15360" max="15360" width="4.44140625" style="1" customWidth="1"/>
    <col min="15361" max="15361" width="4.6640625" style="1" customWidth="1"/>
    <col min="15362" max="15362" width="12.6640625" style="1" customWidth="1"/>
    <col min="15363" max="15363" width="55.5546875" style="1" customWidth="1"/>
    <col min="15364" max="15364" width="4.6640625" style="1" customWidth="1"/>
    <col min="15365" max="15365" width="9.88671875" style="1" customWidth="1"/>
    <col min="15366" max="15366" width="9.6640625" style="1" customWidth="1"/>
    <col min="15367" max="15367" width="13.5546875" style="1" customWidth="1"/>
    <col min="15368" max="15371" width="0" style="1" hidden="1" customWidth="1"/>
    <col min="15372" max="15372" width="5.33203125" style="1" customWidth="1"/>
    <col min="15373" max="15374" width="0" style="1" hidden="1" customWidth="1"/>
    <col min="15375" max="15614" width="9.109375" style="1"/>
    <col min="15615" max="15615" width="5.5546875" style="1" customWidth="1"/>
    <col min="15616" max="15616" width="4.44140625" style="1" customWidth="1"/>
    <col min="15617" max="15617" width="4.6640625" style="1" customWidth="1"/>
    <col min="15618" max="15618" width="12.6640625" style="1" customWidth="1"/>
    <col min="15619" max="15619" width="55.5546875" style="1" customWidth="1"/>
    <col min="15620" max="15620" width="4.6640625" style="1" customWidth="1"/>
    <col min="15621" max="15621" width="9.88671875" style="1" customWidth="1"/>
    <col min="15622" max="15622" width="9.6640625" style="1" customWidth="1"/>
    <col min="15623" max="15623" width="13.5546875" style="1" customWidth="1"/>
    <col min="15624" max="15627" width="0" style="1" hidden="1" customWidth="1"/>
    <col min="15628" max="15628" width="5.33203125" style="1" customWidth="1"/>
    <col min="15629" max="15630" width="0" style="1" hidden="1" customWidth="1"/>
    <col min="15631" max="15870" width="9.109375" style="1"/>
    <col min="15871" max="15871" width="5.5546875" style="1" customWidth="1"/>
    <col min="15872" max="15872" width="4.44140625" style="1" customWidth="1"/>
    <col min="15873" max="15873" width="4.6640625" style="1" customWidth="1"/>
    <col min="15874" max="15874" width="12.6640625" style="1" customWidth="1"/>
    <col min="15875" max="15875" width="55.5546875" style="1" customWidth="1"/>
    <col min="15876" max="15876" width="4.6640625" style="1" customWidth="1"/>
    <col min="15877" max="15877" width="9.88671875" style="1" customWidth="1"/>
    <col min="15878" max="15878" width="9.6640625" style="1" customWidth="1"/>
    <col min="15879" max="15879" width="13.5546875" style="1" customWidth="1"/>
    <col min="15880" max="15883" width="0" style="1" hidden="1" customWidth="1"/>
    <col min="15884" max="15884" width="5.33203125" style="1" customWidth="1"/>
    <col min="15885" max="15886" width="0" style="1" hidden="1" customWidth="1"/>
    <col min="15887" max="16126" width="9.109375" style="1"/>
    <col min="16127" max="16127" width="5.5546875" style="1" customWidth="1"/>
    <col min="16128" max="16128" width="4.44140625" style="1" customWidth="1"/>
    <col min="16129" max="16129" width="4.6640625" style="1" customWidth="1"/>
    <col min="16130" max="16130" width="12.6640625" style="1" customWidth="1"/>
    <col min="16131" max="16131" width="55.5546875" style="1" customWidth="1"/>
    <col min="16132" max="16132" width="4.6640625" style="1" customWidth="1"/>
    <col min="16133" max="16133" width="9.88671875" style="1" customWidth="1"/>
    <col min="16134" max="16134" width="9.6640625" style="1" customWidth="1"/>
    <col min="16135" max="16135" width="13.5546875" style="1" customWidth="1"/>
    <col min="16136" max="16139" width="0" style="1" hidden="1" customWidth="1"/>
    <col min="16140" max="16140" width="5.33203125" style="1" customWidth="1"/>
    <col min="16141" max="16142" width="0" style="1" hidden="1" customWidth="1"/>
    <col min="16143" max="16384" width="9.109375" style="1"/>
  </cols>
  <sheetData>
    <row r="1" spans="1:14" s="116" customFormat="1" ht="18.600000000000001" customHeight="1">
      <c r="A1" s="736" t="s">
        <v>590</v>
      </c>
      <c r="B1" s="736"/>
      <c r="C1" s="736"/>
      <c r="D1" s="736"/>
      <c r="E1" s="736"/>
      <c r="F1" s="736"/>
      <c r="G1" s="736"/>
      <c r="H1" s="736"/>
    </row>
    <row r="2" spans="1:14" s="116" customFormat="1" ht="18.600000000000001" customHeight="1">
      <c r="A2" s="737" t="s">
        <v>158</v>
      </c>
      <c r="B2" s="737"/>
      <c r="C2" s="737"/>
      <c r="D2" s="737"/>
      <c r="E2" s="737"/>
      <c r="F2" s="737"/>
      <c r="G2" s="737"/>
      <c r="H2" s="737"/>
    </row>
    <row r="3" spans="1:14" s="120" customFormat="1" ht="32.4" customHeight="1">
      <c r="A3" s="95" t="s">
        <v>16</v>
      </c>
      <c r="B3" s="96" t="s">
        <v>17</v>
      </c>
      <c r="C3" s="96" t="s">
        <v>18</v>
      </c>
      <c r="D3" s="96" t="s">
        <v>6</v>
      </c>
      <c r="E3" s="96" t="s">
        <v>1</v>
      </c>
      <c r="F3" s="133" t="s">
        <v>19</v>
      </c>
      <c r="G3" s="96" t="s">
        <v>20</v>
      </c>
      <c r="H3" s="134" t="s">
        <v>7</v>
      </c>
      <c r="I3" s="117" t="s">
        <v>21</v>
      </c>
      <c r="J3" s="117" t="s">
        <v>8</v>
      </c>
      <c r="K3" s="117" t="s">
        <v>22</v>
      </c>
      <c r="L3" s="117" t="s">
        <v>23</v>
      </c>
      <c r="M3" s="118" t="s">
        <v>24</v>
      </c>
      <c r="N3" s="119" t="s">
        <v>25</v>
      </c>
    </row>
    <row r="4" spans="1:14" ht="3.6" customHeight="1">
      <c r="A4" s="2"/>
      <c r="B4" s="2"/>
      <c r="C4" s="2"/>
      <c r="D4" s="2"/>
      <c r="E4" s="2"/>
      <c r="F4" s="129"/>
      <c r="G4" s="2"/>
      <c r="H4" s="131"/>
      <c r="I4" s="2"/>
      <c r="J4" s="2"/>
      <c r="K4" s="2"/>
      <c r="L4" s="2"/>
      <c r="M4" s="3"/>
      <c r="N4" s="4"/>
    </row>
    <row r="5" spans="1:14" s="6" customFormat="1">
      <c r="A5" s="196"/>
      <c r="B5" s="196"/>
      <c r="C5" s="196" t="s">
        <v>10</v>
      </c>
      <c r="D5" s="196" t="s">
        <v>11</v>
      </c>
      <c r="E5" s="196"/>
      <c r="F5" s="196"/>
      <c r="G5" s="196"/>
      <c r="H5" s="197">
        <f>H7+H27+H50+H24</f>
        <v>0</v>
      </c>
      <c r="I5" s="135"/>
      <c r="J5" s="136">
        <f>J9+J31</f>
        <v>15.036942269999999</v>
      </c>
      <c r="K5" s="135"/>
      <c r="L5" s="136">
        <f>L9+L31</f>
        <v>0</v>
      </c>
      <c r="N5" s="6" t="s">
        <v>26</v>
      </c>
    </row>
    <row r="6" spans="1:14" s="6" customFormat="1">
      <c r="A6" s="128"/>
      <c r="B6" s="128"/>
      <c r="C6" s="128"/>
      <c r="D6" s="128"/>
      <c r="E6" s="128"/>
      <c r="F6" s="128"/>
      <c r="G6" s="128"/>
      <c r="H6" s="203"/>
      <c r="I6" s="204"/>
      <c r="J6" s="205"/>
      <c r="K6" s="204"/>
      <c r="L6" s="205"/>
    </row>
    <row r="7" spans="1:14" s="5" customFormat="1">
      <c r="A7" s="121"/>
      <c r="B7" s="121"/>
      <c r="C7" s="198" t="s">
        <v>29</v>
      </c>
      <c r="D7" s="198" t="s">
        <v>163</v>
      </c>
      <c r="E7" s="121"/>
      <c r="F7" s="121"/>
      <c r="G7" s="121"/>
      <c r="H7" s="199">
        <f>SUM(H8:H22)</f>
        <v>0</v>
      </c>
      <c r="I7" s="15"/>
      <c r="J7" s="16"/>
      <c r="K7" s="15"/>
      <c r="L7" s="16"/>
    </row>
    <row r="8" spans="1:14" s="139" customFormat="1">
      <c r="A8" s="122" t="s">
        <v>27</v>
      </c>
      <c r="B8" s="122" t="s">
        <v>319</v>
      </c>
      <c r="C8" s="13" t="s">
        <v>320</v>
      </c>
      <c r="D8" s="13" t="s">
        <v>321</v>
      </c>
      <c r="E8" s="122" t="s">
        <v>161</v>
      </c>
      <c r="F8" s="185">
        <v>0.92400000000000004</v>
      </c>
      <c r="G8" s="123"/>
      <c r="H8" s="123">
        <f t="shared" ref="H8:H22" si="0">ROUND(F8*G8,2)</f>
        <v>0</v>
      </c>
      <c r="I8" s="137"/>
      <c r="J8" s="138"/>
      <c r="K8" s="137"/>
      <c r="L8" s="138"/>
    </row>
    <row r="9" spans="1:14" s="6" customFormat="1">
      <c r="A9" s="122" t="s">
        <v>28</v>
      </c>
      <c r="B9" s="122" t="s">
        <v>49</v>
      </c>
      <c r="C9" s="13" t="s">
        <v>322</v>
      </c>
      <c r="D9" s="13" t="s">
        <v>323</v>
      </c>
      <c r="E9" s="122" t="s">
        <v>3</v>
      </c>
      <c r="F9" s="185">
        <v>54</v>
      </c>
      <c r="G9" s="123"/>
      <c r="H9" s="123">
        <f t="shared" si="0"/>
        <v>0</v>
      </c>
      <c r="J9" s="7">
        <f>SUM(J10:J29)</f>
        <v>14.483187429999999</v>
      </c>
      <c r="L9" s="7">
        <f>SUM(L10:L29)</f>
        <v>0</v>
      </c>
      <c r="N9" s="6" t="s">
        <v>27</v>
      </c>
    </row>
    <row r="10" spans="1:14" s="8" customFormat="1">
      <c r="A10" s="122" t="s">
        <v>29</v>
      </c>
      <c r="B10" s="122" t="s">
        <v>49</v>
      </c>
      <c r="C10" s="13" t="s">
        <v>324</v>
      </c>
      <c r="D10" s="13" t="s">
        <v>325</v>
      </c>
      <c r="E10" s="122" t="s">
        <v>4</v>
      </c>
      <c r="F10" s="185">
        <v>20</v>
      </c>
      <c r="G10" s="123"/>
      <c r="H10" s="123">
        <f t="shared" si="0"/>
        <v>0</v>
      </c>
      <c r="I10" s="10">
        <v>0.01</v>
      </c>
      <c r="J10" s="9">
        <f t="shared" ref="J10:J29" si="1">F10*I10</f>
        <v>0.2</v>
      </c>
      <c r="K10" s="10">
        <v>0</v>
      </c>
      <c r="L10" s="9">
        <f t="shared" ref="L10:L29" si="2">F10*K10</f>
        <v>0</v>
      </c>
      <c r="M10" s="11">
        <v>4</v>
      </c>
      <c r="N10" s="8" t="s">
        <v>28</v>
      </c>
    </row>
    <row r="11" spans="1:14" s="8" customFormat="1">
      <c r="A11" s="122" t="s">
        <v>30</v>
      </c>
      <c r="B11" s="122" t="s">
        <v>49</v>
      </c>
      <c r="C11" s="13" t="s">
        <v>326</v>
      </c>
      <c r="D11" s="13" t="s">
        <v>327</v>
      </c>
      <c r="E11" s="122" t="s">
        <v>4</v>
      </c>
      <c r="F11" s="185">
        <v>5</v>
      </c>
      <c r="G11" s="123"/>
      <c r="H11" s="123">
        <f t="shared" si="0"/>
        <v>0</v>
      </c>
      <c r="I11" s="10">
        <v>0.01</v>
      </c>
      <c r="J11" s="9">
        <f t="shared" si="1"/>
        <v>0.05</v>
      </c>
      <c r="K11" s="10">
        <v>0</v>
      </c>
      <c r="L11" s="9">
        <f t="shared" si="2"/>
        <v>0</v>
      </c>
      <c r="M11" s="11">
        <v>4</v>
      </c>
      <c r="N11" s="8" t="s">
        <v>28</v>
      </c>
    </row>
    <row r="12" spans="1:14" s="8" customFormat="1" ht="16.2" customHeight="1">
      <c r="A12" s="122" t="s">
        <v>31</v>
      </c>
      <c r="B12" s="122" t="s">
        <v>49</v>
      </c>
      <c r="C12" s="13" t="s">
        <v>328</v>
      </c>
      <c r="D12" s="13" t="s">
        <v>329</v>
      </c>
      <c r="E12" s="122" t="s">
        <v>4</v>
      </c>
      <c r="F12" s="185">
        <v>3</v>
      </c>
      <c r="G12" s="123"/>
      <c r="H12" s="123">
        <f t="shared" si="0"/>
        <v>0</v>
      </c>
      <c r="I12" s="10">
        <v>4.8869999999999997E-2</v>
      </c>
      <c r="J12" s="30" t="s">
        <v>253</v>
      </c>
      <c r="K12" s="10">
        <v>0</v>
      </c>
      <c r="L12" s="9">
        <f t="shared" si="2"/>
        <v>0</v>
      </c>
      <c r="M12" s="11">
        <v>4</v>
      </c>
      <c r="N12" s="8" t="s">
        <v>28</v>
      </c>
    </row>
    <row r="13" spans="1:14" s="8" customFormat="1">
      <c r="A13" s="122" t="s">
        <v>32</v>
      </c>
      <c r="B13" s="122" t="s">
        <v>49</v>
      </c>
      <c r="C13" s="13" t="s">
        <v>330</v>
      </c>
      <c r="D13" s="13" t="s">
        <v>331</v>
      </c>
      <c r="E13" s="122" t="s">
        <v>4</v>
      </c>
      <c r="F13" s="185">
        <v>1</v>
      </c>
      <c r="G13" s="123"/>
      <c r="H13" s="123">
        <f t="shared" si="0"/>
        <v>0</v>
      </c>
      <c r="I13" s="10">
        <v>4.8869999999999997E-2</v>
      </c>
      <c r="J13" s="9">
        <f t="shared" si="1"/>
        <v>4.8869999999999997E-2</v>
      </c>
      <c r="K13" s="10">
        <v>0</v>
      </c>
      <c r="L13" s="9">
        <f t="shared" si="2"/>
        <v>0</v>
      </c>
      <c r="M13" s="11">
        <v>4</v>
      </c>
      <c r="N13" s="8" t="s">
        <v>28</v>
      </c>
    </row>
    <row r="14" spans="1:14" s="8" customFormat="1">
      <c r="A14" s="122" t="s">
        <v>33</v>
      </c>
      <c r="B14" s="122" t="s">
        <v>49</v>
      </c>
      <c r="C14" s="13" t="s">
        <v>332</v>
      </c>
      <c r="D14" s="13" t="s">
        <v>333</v>
      </c>
      <c r="E14" s="122" t="s">
        <v>4</v>
      </c>
      <c r="F14" s="185">
        <v>1</v>
      </c>
      <c r="G14" s="123"/>
      <c r="H14" s="123">
        <f t="shared" si="0"/>
        <v>0</v>
      </c>
      <c r="I14" s="10">
        <v>4.8869999999999997E-2</v>
      </c>
      <c r="J14" s="9">
        <f t="shared" si="1"/>
        <v>4.8869999999999997E-2</v>
      </c>
      <c r="K14" s="10">
        <v>0</v>
      </c>
      <c r="L14" s="9">
        <f t="shared" si="2"/>
        <v>0</v>
      </c>
      <c r="M14" s="11">
        <v>4</v>
      </c>
      <c r="N14" s="8" t="s">
        <v>28</v>
      </c>
    </row>
    <row r="15" spans="1:14" s="8" customFormat="1">
      <c r="A15" s="122" t="s">
        <v>34</v>
      </c>
      <c r="B15" s="122" t="s">
        <v>49</v>
      </c>
      <c r="C15" s="13" t="s">
        <v>334</v>
      </c>
      <c r="D15" s="13" t="s">
        <v>335</v>
      </c>
      <c r="E15" s="122" t="s">
        <v>4</v>
      </c>
      <c r="F15" s="185">
        <v>1</v>
      </c>
      <c r="G15" s="123"/>
      <c r="H15" s="123">
        <f t="shared" si="0"/>
        <v>0</v>
      </c>
      <c r="I15" s="10">
        <v>4.8869999999999997E-2</v>
      </c>
      <c r="J15" s="9">
        <f t="shared" si="1"/>
        <v>4.8869999999999997E-2</v>
      </c>
      <c r="K15" s="10">
        <v>0</v>
      </c>
      <c r="L15" s="9">
        <f t="shared" si="2"/>
        <v>0</v>
      </c>
      <c r="M15" s="11">
        <v>4</v>
      </c>
      <c r="N15" s="8" t="s">
        <v>28</v>
      </c>
    </row>
    <row r="16" spans="1:14" s="8" customFormat="1">
      <c r="A16" s="122" t="s">
        <v>35</v>
      </c>
      <c r="B16" s="122" t="s">
        <v>319</v>
      </c>
      <c r="C16" s="13" t="s">
        <v>336</v>
      </c>
      <c r="D16" s="13" t="s">
        <v>337</v>
      </c>
      <c r="E16" s="122" t="s">
        <v>3</v>
      </c>
      <c r="F16" s="185">
        <v>0.84</v>
      </c>
      <c r="G16" s="123"/>
      <c r="H16" s="123">
        <f t="shared" si="0"/>
        <v>0</v>
      </c>
      <c r="I16" s="10">
        <v>4.8869999999999997E-2</v>
      </c>
      <c r="J16" s="9">
        <f t="shared" si="1"/>
        <v>4.1050799999999998E-2</v>
      </c>
      <c r="K16" s="10">
        <v>0</v>
      </c>
      <c r="L16" s="9">
        <f t="shared" si="2"/>
        <v>0</v>
      </c>
      <c r="M16" s="11">
        <v>4</v>
      </c>
      <c r="N16" s="8" t="s">
        <v>28</v>
      </c>
    </row>
    <row r="17" spans="1:14" s="8" customFormat="1">
      <c r="A17" s="122" t="s">
        <v>36</v>
      </c>
      <c r="B17" s="122" t="s">
        <v>319</v>
      </c>
      <c r="C17" s="13" t="s">
        <v>338</v>
      </c>
      <c r="D17" s="13" t="s">
        <v>339</v>
      </c>
      <c r="E17" s="122" t="s">
        <v>3</v>
      </c>
      <c r="F17" s="185">
        <v>20.649000000000001</v>
      </c>
      <c r="G17" s="123"/>
      <c r="H17" s="123">
        <f t="shared" si="0"/>
        <v>0</v>
      </c>
      <c r="I17" s="10">
        <v>4.8869999999999997E-2</v>
      </c>
      <c r="J17" s="9">
        <f t="shared" si="1"/>
        <v>1.0091166300000001</v>
      </c>
      <c r="K17" s="10">
        <v>0</v>
      </c>
      <c r="L17" s="9">
        <f t="shared" si="2"/>
        <v>0</v>
      </c>
      <c r="M17" s="11">
        <v>4</v>
      </c>
      <c r="N17" s="8" t="s">
        <v>28</v>
      </c>
    </row>
    <row r="18" spans="1:14" s="8" customFormat="1">
      <c r="A18" s="122" t="s">
        <v>37</v>
      </c>
      <c r="B18" s="122" t="s">
        <v>49</v>
      </c>
      <c r="C18" s="13" t="s">
        <v>340</v>
      </c>
      <c r="D18" s="13" t="s">
        <v>341</v>
      </c>
      <c r="E18" s="122" t="s">
        <v>3</v>
      </c>
      <c r="F18" s="185">
        <v>0.99</v>
      </c>
      <c r="G18" s="123"/>
      <c r="H18" s="123">
        <f t="shared" si="0"/>
        <v>0</v>
      </c>
      <c r="I18" s="10"/>
      <c r="J18" s="9"/>
      <c r="K18" s="10"/>
      <c r="L18" s="9"/>
      <c r="M18" s="11"/>
    </row>
    <row r="19" spans="1:14" s="143" customFormat="1">
      <c r="A19" s="122" t="s">
        <v>38</v>
      </c>
      <c r="B19" s="122" t="s">
        <v>49</v>
      </c>
      <c r="C19" s="13" t="s">
        <v>342</v>
      </c>
      <c r="D19" s="13" t="s">
        <v>343</v>
      </c>
      <c r="E19" s="122" t="s">
        <v>3</v>
      </c>
      <c r="F19" s="185">
        <v>54.6</v>
      </c>
      <c r="G19" s="123"/>
      <c r="H19" s="123">
        <f t="shared" si="0"/>
        <v>0</v>
      </c>
      <c r="I19" s="140">
        <v>4.8869999999999997E-2</v>
      </c>
      <c r="J19" s="141">
        <f t="shared" si="1"/>
        <v>2.6683019999999997</v>
      </c>
      <c r="K19" s="140">
        <v>0</v>
      </c>
      <c r="L19" s="141">
        <f t="shared" si="2"/>
        <v>0</v>
      </c>
      <c r="M19" s="142">
        <v>4</v>
      </c>
      <c r="N19" s="143" t="s">
        <v>28</v>
      </c>
    </row>
    <row r="20" spans="1:14" s="8" customFormat="1">
      <c r="A20" s="122" t="s">
        <v>39</v>
      </c>
      <c r="B20" s="122" t="s">
        <v>49</v>
      </c>
      <c r="C20" s="13" t="s">
        <v>220</v>
      </c>
      <c r="D20" s="13" t="s">
        <v>344</v>
      </c>
      <c r="E20" s="122" t="s">
        <v>3</v>
      </c>
      <c r="F20" s="185">
        <v>9.48</v>
      </c>
      <c r="G20" s="123"/>
      <c r="H20" s="123">
        <f t="shared" si="0"/>
        <v>0</v>
      </c>
      <c r="I20" s="10">
        <v>7.5600000000000001E-2</v>
      </c>
      <c r="J20" s="9">
        <f t="shared" si="1"/>
        <v>0.71668799999999999</v>
      </c>
      <c r="K20" s="10">
        <v>0</v>
      </c>
      <c r="L20" s="9">
        <f t="shared" si="2"/>
        <v>0</v>
      </c>
      <c r="M20" s="11">
        <v>4</v>
      </c>
      <c r="N20" s="8" t="s">
        <v>28</v>
      </c>
    </row>
    <row r="21" spans="1:14" s="8" customFormat="1">
      <c r="A21" s="122" t="s">
        <v>40</v>
      </c>
      <c r="B21" s="122" t="s">
        <v>49</v>
      </c>
      <c r="C21" s="13" t="s">
        <v>345</v>
      </c>
      <c r="D21" s="13" t="s">
        <v>346</v>
      </c>
      <c r="E21" s="122" t="s">
        <v>3</v>
      </c>
      <c r="F21" s="185">
        <v>695.625</v>
      </c>
      <c r="G21" s="123"/>
      <c r="H21" s="123">
        <f t="shared" si="0"/>
        <v>0</v>
      </c>
      <c r="I21" s="10"/>
      <c r="J21" s="9"/>
      <c r="K21" s="10"/>
      <c r="L21" s="9"/>
      <c r="M21" s="11"/>
    </row>
    <row r="22" spans="1:14" s="20" customFormat="1">
      <c r="A22" s="122" t="s">
        <v>42</v>
      </c>
      <c r="B22" s="122" t="s">
        <v>319</v>
      </c>
      <c r="C22" s="13" t="s">
        <v>347</v>
      </c>
      <c r="D22" s="13" t="s">
        <v>348</v>
      </c>
      <c r="E22" s="122" t="s">
        <v>3</v>
      </c>
      <c r="F22" s="185">
        <v>1.76</v>
      </c>
      <c r="G22" s="123"/>
      <c r="H22" s="123">
        <f t="shared" si="0"/>
        <v>0</v>
      </c>
      <c r="I22" s="17">
        <v>1.4999999999999999E-2</v>
      </c>
      <c r="J22" s="18">
        <f t="shared" si="1"/>
        <v>2.64E-2</v>
      </c>
      <c r="K22" s="17">
        <v>0</v>
      </c>
      <c r="L22" s="18">
        <f t="shared" si="2"/>
        <v>0</v>
      </c>
      <c r="M22" s="19">
        <v>4</v>
      </c>
      <c r="N22" s="20" t="s">
        <v>28</v>
      </c>
    </row>
    <row r="23" spans="1:14" s="20" customFormat="1">
      <c r="A23" s="122"/>
      <c r="B23" s="122"/>
      <c r="C23" s="13"/>
      <c r="D23" s="13"/>
      <c r="E23" s="122"/>
      <c r="F23" s="185"/>
      <c r="G23" s="123"/>
      <c r="H23" s="123"/>
      <c r="I23" s="17"/>
      <c r="J23" s="18"/>
      <c r="K23" s="17"/>
      <c r="L23" s="18"/>
      <c r="M23" s="19"/>
    </row>
    <row r="24" spans="1:14" s="8" customFormat="1">
      <c r="A24" s="121"/>
      <c r="B24" s="121"/>
      <c r="C24" s="198">
        <v>4</v>
      </c>
      <c r="D24" s="198" t="s">
        <v>1918</v>
      </c>
      <c r="E24" s="121"/>
      <c r="F24" s="121"/>
      <c r="G24" s="121"/>
      <c r="H24" s="199">
        <f>H25</f>
        <v>0</v>
      </c>
      <c r="I24" s="10">
        <v>1.4999999999999999E-2</v>
      </c>
      <c r="J24" s="9">
        <f t="shared" ref="J24:J25" si="3">F24*I24</f>
        <v>0</v>
      </c>
      <c r="K24" s="10">
        <v>0</v>
      </c>
      <c r="L24" s="9">
        <f t="shared" ref="L24:L25" si="4">F24*K24</f>
        <v>0</v>
      </c>
      <c r="M24" s="11">
        <v>4</v>
      </c>
      <c r="N24" s="8" t="s">
        <v>28</v>
      </c>
    </row>
    <row r="25" spans="1:14" s="525" customFormat="1" ht="26.4">
      <c r="A25" s="518" t="s">
        <v>43</v>
      </c>
      <c r="B25" s="518">
        <v>11</v>
      </c>
      <c r="C25" s="519">
        <v>430321001</v>
      </c>
      <c r="D25" s="519" t="s">
        <v>1919</v>
      </c>
      <c r="E25" s="518" t="s">
        <v>3</v>
      </c>
      <c r="F25" s="520">
        <v>4.59</v>
      </c>
      <c r="G25" s="521"/>
      <c r="H25" s="521">
        <f t="shared" ref="H25" si="5">ROUND(F25*G25,2)</f>
        <v>0</v>
      </c>
      <c r="I25" s="522">
        <v>1.4999999999999999E-2</v>
      </c>
      <c r="J25" s="523">
        <f t="shared" si="3"/>
        <v>6.8849999999999995E-2</v>
      </c>
      <c r="K25" s="522">
        <v>0</v>
      </c>
      <c r="L25" s="523">
        <f t="shared" si="4"/>
        <v>0</v>
      </c>
      <c r="M25" s="524">
        <v>4</v>
      </c>
      <c r="N25" s="525" t="s">
        <v>28</v>
      </c>
    </row>
    <row r="26" spans="1:14" s="20" customFormat="1">
      <c r="A26" s="122"/>
      <c r="B26" s="122"/>
      <c r="C26" s="13"/>
      <c r="D26" s="13"/>
      <c r="E26" s="122"/>
      <c r="F26" s="185"/>
      <c r="G26" s="123"/>
      <c r="H26" s="123"/>
      <c r="I26" s="17"/>
      <c r="J26" s="18"/>
      <c r="K26" s="17"/>
      <c r="L26" s="18"/>
      <c r="M26" s="19"/>
    </row>
    <row r="27" spans="1:14" s="8" customFormat="1">
      <c r="A27" s="121"/>
      <c r="B27" s="121"/>
      <c r="C27" s="198" t="s">
        <v>32</v>
      </c>
      <c r="D27" s="198" t="s">
        <v>164</v>
      </c>
      <c r="E27" s="121"/>
      <c r="F27" s="121"/>
      <c r="G27" s="121"/>
      <c r="H27" s="199">
        <f>SUM(H28:H48)</f>
        <v>0</v>
      </c>
      <c r="I27" s="10">
        <v>1.4999999999999999E-2</v>
      </c>
      <c r="J27" s="9">
        <f t="shared" si="1"/>
        <v>0</v>
      </c>
      <c r="K27" s="10">
        <v>0</v>
      </c>
      <c r="L27" s="9">
        <f t="shared" si="2"/>
        <v>0</v>
      </c>
      <c r="M27" s="11">
        <v>4</v>
      </c>
      <c r="N27" s="8" t="s">
        <v>28</v>
      </c>
    </row>
    <row r="28" spans="1:14" s="525" customFormat="1" ht="26.4">
      <c r="A28" s="518">
        <v>17</v>
      </c>
      <c r="B28" s="518" t="s">
        <v>319</v>
      </c>
      <c r="C28" s="519">
        <v>611421421</v>
      </c>
      <c r="D28" s="519" t="s">
        <v>1920</v>
      </c>
      <c r="E28" s="518" t="s">
        <v>3</v>
      </c>
      <c r="F28" s="520">
        <v>213.47</v>
      </c>
      <c r="G28" s="521"/>
      <c r="H28" s="521">
        <f t="shared" ref="H28:H48" si="6">ROUND(F28*G28,2)</f>
        <v>0</v>
      </c>
      <c r="I28" s="522">
        <v>1.4999999999999999E-2</v>
      </c>
      <c r="J28" s="523">
        <f t="shared" si="1"/>
        <v>3.2020499999999998</v>
      </c>
      <c r="K28" s="522">
        <v>0</v>
      </c>
      <c r="L28" s="523">
        <f t="shared" si="2"/>
        <v>0</v>
      </c>
      <c r="M28" s="524">
        <v>4</v>
      </c>
      <c r="N28" s="525" t="s">
        <v>28</v>
      </c>
    </row>
    <row r="29" spans="1:14" s="8" customFormat="1" ht="26.4">
      <c r="A29" s="122" t="s">
        <v>45</v>
      </c>
      <c r="B29" s="122" t="s">
        <v>49</v>
      </c>
      <c r="C29" s="13" t="s">
        <v>259</v>
      </c>
      <c r="D29" s="13" t="s">
        <v>350</v>
      </c>
      <c r="E29" s="122" t="s">
        <v>3</v>
      </c>
      <c r="F29" s="185">
        <v>423.608</v>
      </c>
      <c r="G29" s="123"/>
      <c r="H29" s="123">
        <f t="shared" si="6"/>
        <v>0</v>
      </c>
      <c r="I29" s="10">
        <v>1.4999999999999999E-2</v>
      </c>
      <c r="J29" s="9">
        <f t="shared" si="1"/>
        <v>6.35412</v>
      </c>
      <c r="K29" s="10">
        <v>0</v>
      </c>
      <c r="L29" s="9">
        <f t="shared" si="2"/>
        <v>0</v>
      </c>
      <c r="M29" s="11">
        <v>4</v>
      </c>
      <c r="N29" s="8" t="s">
        <v>28</v>
      </c>
    </row>
    <row r="30" spans="1:14" s="8" customFormat="1">
      <c r="A30" s="122" t="s">
        <v>46</v>
      </c>
      <c r="B30" s="122" t="s">
        <v>49</v>
      </c>
      <c r="C30" s="13" t="s">
        <v>166</v>
      </c>
      <c r="D30" s="13" t="s">
        <v>167</v>
      </c>
      <c r="E30" s="122" t="s">
        <v>3</v>
      </c>
      <c r="F30" s="185">
        <v>891.43</v>
      </c>
      <c r="G30" s="123"/>
      <c r="H30" s="123">
        <f t="shared" si="6"/>
        <v>0</v>
      </c>
      <c r="I30" s="10"/>
      <c r="J30" s="9"/>
      <c r="K30" s="10"/>
      <c r="L30" s="9"/>
      <c r="M30" s="11"/>
    </row>
    <row r="31" spans="1:14" s="526" customFormat="1">
      <c r="A31" s="518" t="s">
        <v>47</v>
      </c>
      <c r="B31" s="518" t="s">
        <v>319</v>
      </c>
      <c r="C31" s="519">
        <v>612421421</v>
      </c>
      <c r="D31" s="519" t="s">
        <v>1921</v>
      </c>
      <c r="E31" s="518" t="s">
        <v>3</v>
      </c>
      <c r="F31" s="520">
        <v>563.62099999999998</v>
      </c>
      <c r="G31" s="521"/>
      <c r="H31" s="521">
        <f t="shared" si="6"/>
        <v>0</v>
      </c>
      <c r="J31" s="527">
        <f>J32+SUM(J33:J34)</f>
        <v>0.55375484000000008</v>
      </c>
      <c r="L31" s="527">
        <f>L32+SUM(L33:L34)</f>
        <v>0</v>
      </c>
      <c r="N31" s="526" t="s">
        <v>27</v>
      </c>
    </row>
    <row r="32" spans="1:14" s="8" customFormat="1">
      <c r="A32" s="122" t="s">
        <v>48</v>
      </c>
      <c r="B32" s="122" t="s">
        <v>49</v>
      </c>
      <c r="C32" s="13" t="s">
        <v>351</v>
      </c>
      <c r="D32" s="13" t="s">
        <v>352</v>
      </c>
      <c r="E32" s="122" t="s">
        <v>3</v>
      </c>
      <c r="F32" s="185">
        <v>213.47</v>
      </c>
      <c r="G32" s="123"/>
      <c r="H32" s="123">
        <f t="shared" si="6"/>
        <v>0</v>
      </c>
      <c r="I32" s="10">
        <v>0</v>
      </c>
      <c r="J32" s="9">
        <f>F32*I32</f>
        <v>0</v>
      </c>
      <c r="K32" s="10">
        <v>0</v>
      </c>
      <c r="L32" s="9">
        <f>F32*K32</f>
        <v>0</v>
      </c>
      <c r="M32" s="11">
        <v>4</v>
      </c>
      <c r="N32" s="8" t="s">
        <v>28</v>
      </c>
    </row>
    <row r="33" spans="1:14" s="8" customFormat="1">
      <c r="A33" s="122" t="s">
        <v>50</v>
      </c>
      <c r="B33" s="122" t="s">
        <v>49</v>
      </c>
      <c r="C33" s="13" t="s">
        <v>353</v>
      </c>
      <c r="D33" s="13" t="s">
        <v>349</v>
      </c>
      <c r="E33" s="122" t="s">
        <v>3</v>
      </c>
      <c r="F33" s="185">
        <v>563.62099999999998</v>
      </c>
      <c r="G33" s="123"/>
      <c r="H33" s="123">
        <f t="shared" si="6"/>
        <v>0</v>
      </c>
      <c r="I33" s="10">
        <v>4.0000000000000003E-5</v>
      </c>
      <c r="J33" s="9">
        <f>F33*I33</f>
        <v>2.254484E-2</v>
      </c>
      <c r="K33" s="10">
        <v>0</v>
      </c>
      <c r="L33" s="9">
        <f>F33*K33</f>
        <v>0</v>
      </c>
      <c r="M33" s="11">
        <v>4</v>
      </c>
      <c r="N33" s="8" t="s">
        <v>28</v>
      </c>
    </row>
    <row r="34" spans="1:14" s="8" customFormat="1">
      <c r="A34" s="122" t="s">
        <v>51</v>
      </c>
      <c r="B34" s="122" t="s">
        <v>49</v>
      </c>
      <c r="C34" s="13" t="s">
        <v>221</v>
      </c>
      <c r="D34" s="13" t="s">
        <v>222</v>
      </c>
      <c r="E34" s="122" t="s">
        <v>161</v>
      </c>
      <c r="F34" s="185">
        <v>53.121000000000002</v>
      </c>
      <c r="G34" s="123"/>
      <c r="H34" s="123">
        <f t="shared" si="6"/>
        <v>0</v>
      </c>
      <c r="I34" s="10">
        <v>0.01</v>
      </c>
      <c r="J34" s="9">
        <f>F34*I34</f>
        <v>0.53121000000000007</v>
      </c>
      <c r="K34" s="10">
        <v>0</v>
      </c>
      <c r="L34" s="9">
        <f>F34*K34</f>
        <v>0</v>
      </c>
      <c r="M34" s="11">
        <v>4</v>
      </c>
      <c r="N34" s="8" t="s">
        <v>28</v>
      </c>
    </row>
    <row r="35" spans="1:14" s="8" customFormat="1" ht="26.4">
      <c r="A35" s="122" t="s">
        <v>52</v>
      </c>
      <c r="B35" s="122" t="s">
        <v>49</v>
      </c>
      <c r="C35" s="13" t="s">
        <v>181</v>
      </c>
      <c r="D35" s="13" t="s">
        <v>182</v>
      </c>
      <c r="E35" s="122" t="s">
        <v>161</v>
      </c>
      <c r="F35" s="185">
        <v>53.121000000000002</v>
      </c>
      <c r="G35" s="123"/>
      <c r="H35" s="123">
        <f t="shared" si="6"/>
        <v>0</v>
      </c>
      <c r="I35" s="10">
        <v>0</v>
      </c>
      <c r="J35" s="9">
        <f>F35*I35</f>
        <v>0</v>
      </c>
      <c r="K35" s="10">
        <v>0</v>
      </c>
      <c r="L35" s="9">
        <f>F35*K35</f>
        <v>0</v>
      </c>
      <c r="M35" s="11">
        <v>4</v>
      </c>
      <c r="N35" s="8" t="s">
        <v>29</v>
      </c>
    </row>
    <row r="36" spans="1:14" s="8" customFormat="1">
      <c r="A36" s="122" t="s">
        <v>53</v>
      </c>
      <c r="B36" s="122" t="s">
        <v>49</v>
      </c>
      <c r="C36" s="13" t="s">
        <v>186</v>
      </c>
      <c r="D36" s="13" t="s">
        <v>187</v>
      </c>
      <c r="E36" s="122" t="s">
        <v>64</v>
      </c>
      <c r="F36" s="185">
        <v>3.7559999999999998</v>
      </c>
      <c r="G36" s="123"/>
      <c r="H36" s="123">
        <f t="shared" si="6"/>
        <v>0</v>
      </c>
      <c r="I36" s="10"/>
      <c r="J36" s="9"/>
      <c r="K36" s="10"/>
      <c r="L36" s="9"/>
      <c r="M36" s="11"/>
    </row>
    <row r="37" spans="1:14" s="143" customFormat="1" ht="26.4">
      <c r="A37" s="122" t="s">
        <v>54</v>
      </c>
      <c r="B37" s="122" t="s">
        <v>49</v>
      </c>
      <c r="C37" s="13" t="s">
        <v>354</v>
      </c>
      <c r="D37" s="13" t="s">
        <v>355</v>
      </c>
      <c r="E37" s="122" t="s">
        <v>3</v>
      </c>
      <c r="F37" s="185">
        <v>57.4</v>
      </c>
      <c r="G37" s="123"/>
      <c r="H37" s="123">
        <f t="shared" si="6"/>
        <v>0</v>
      </c>
      <c r="I37" s="140"/>
      <c r="J37" s="141"/>
      <c r="K37" s="140"/>
      <c r="L37" s="141"/>
      <c r="M37" s="142"/>
    </row>
    <row r="38" spans="1:14" s="5" customFormat="1">
      <c r="A38" s="122" t="s">
        <v>55</v>
      </c>
      <c r="B38" s="122" t="s">
        <v>49</v>
      </c>
      <c r="C38" s="13" t="s">
        <v>356</v>
      </c>
      <c r="D38" s="13" t="s">
        <v>357</v>
      </c>
      <c r="E38" s="122" t="s">
        <v>3</v>
      </c>
      <c r="F38" s="185">
        <v>23.53</v>
      </c>
      <c r="G38" s="123"/>
      <c r="H38" s="123">
        <f t="shared" si="6"/>
        <v>0</v>
      </c>
      <c r="J38" s="12">
        <f>J39+J50+J91+J96+J100+J116</f>
        <v>4.0406146300000003</v>
      </c>
      <c r="L38" s="12">
        <f>L39+L50+L91+L96+L100+L116</f>
        <v>0</v>
      </c>
      <c r="N38" s="5" t="s">
        <v>26</v>
      </c>
    </row>
    <row r="39" spans="1:14" s="6" customFormat="1">
      <c r="A39" s="122" t="s">
        <v>56</v>
      </c>
      <c r="B39" s="122" t="s">
        <v>49</v>
      </c>
      <c r="C39" s="13" t="s">
        <v>358</v>
      </c>
      <c r="D39" s="13" t="s">
        <v>359</v>
      </c>
      <c r="E39" s="122" t="s">
        <v>4</v>
      </c>
      <c r="F39" s="185">
        <v>23</v>
      </c>
      <c r="G39" s="123"/>
      <c r="H39" s="123">
        <f t="shared" si="6"/>
        <v>0</v>
      </c>
      <c r="J39" s="7">
        <f>SUM(J40:J48)</f>
        <v>0.79188000000000003</v>
      </c>
      <c r="L39" s="7">
        <f>SUM(L40:L48)</f>
        <v>0</v>
      </c>
      <c r="N39" s="6" t="s">
        <v>27</v>
      </c>
    </row>
    <row r="40" spans="1:14" s="8" customFormat="1">
      <c r="A40" s="124" t="s">
        <v>57</v>
      </c>
      <c r="B40" s="124" t="s">
        <v>41</v>
      </c>
      <c r="C40" s="14" t="s">
        <v>360</v>
      </c>
      <c r="D40" s="14" t="s">
        <v>361</v>
      </c>
      <c r="E40" s="124" t="s">
        <v>4</v>
      </c>
      <c r="F40" s="200">
        <v>9</v>
      </c>
      <c r="G40" s="125"/>
      <c r="H40" s="125">
        <f t="shared" si="6"/>
        <v>0</v>
      </c>
      <c r="I40" s="10">
        <v>2.622E-2</v>
      </c>
      <c r="J40" s="9">
        <f t="shared" ref="J40:J48" si="7">F40*I40</f>
        <v>0.23598</v>
      </c>
      <c r="K40" s="10">
        <v>0</v>
      </c>
      <c r="L40" s="9">
        <f t="shared" ref="L40:L48" si="8">F40*K40</f>
        <v>0</v>
      </c>
      <c r="M40" s="11">
        <v>16</v>
      </c>
      <c r="N40" s="8" t="s">
        <v>28</v>
      </c>
    </row>
    <row r="41" spans="1:14" s="8" customFormat="1">
      <c r="A41" s="124" t="s">
        <v>58</v>
      </c>
      <c r="B41" s="124" t="s">
        <v>41</v>
      </c>
      <c r="C41" s="14" t="s">
        <v>362</v>
      </c>
      <c r="D41" s="14" t="s">
        <v>363</v>
      </c>
      <c r="E41" s="124" t="s">
        <v>4</v>
      </c>
      <c r="F41" s="200">
        <v>11</v>
      </c>
      <c r="G41" s="125"/>
      <c r="H41" s="125">
        <f t="shared" si="6"/>
        <v>0</v>
      </c>
      <c r="I41" s="10">
        <v>2.6579999999999999E-2</v>
      </c>
      <c r="J41" s="9">
        <f t="shared" si="7"/>
        <v>0.29237999999999997</v>
      </c>
      <c r="K41" s="10">
        <v>0</v>
      </c>
      <c r="L41" s="9">
        <f t="shared" si="8"/>
        <v>0</v>
      </c>
      <c r="M41" s="11">
        <v>16</v>
      </c>
      <c r="N41" s="8" t="s">
        <v>28</v>
      </c>
    </row>
    <row r="42" spans="1:14" s="8" customFormat="1">
      <c r="A42" s="124" t="s">
        <v>59</v>
      </c>
      <c r="B42" s="124" t="s">
        <v>41</v>
      </c>
      <c r="C42" s="14" t="s">
        <v>364</v>
      </c>
      <c r="D42" s="14" t="s">
        <v>365</v>
      </c>
      <c r="E42" s="124" t="s">
        <v>4</v>
      </c>
      <c r="F42" s="200">
        <v>1</v>
      </c>
      <c r="G42" s="125"/>
      <c r="H42" s="125">
        <f t="shared" si="6"/>
        <v>0</v>
      </c>
      <c r="I42" s="10">
        <v>5.296E-2</v>
      </c>
      <c r="J42" s="9">
        <f t="shared" si="7"/>
        <v>5.296E-2</v>
      </c>
      <c r="K42" s="10">
        <v>0</v>
      </c>
      <c r="L42" s="9">
        <f t="shared" si="8"/>
        <v>0</v>
      </c>
      <c r="M42" s="11">
        <v>16</v>
      </c>
      <c r="N42" s="8" t="s">
        <v>28</v>
      </c>
    </row>
    <row r="43" spans="1:14" s="8" customFormat="1">
      <c r="A43" s="124" t="s">
        <v>60</v>
      </c>
      <c r="B43" s="124" t="s">
        <v>41</v>
      </c>
      <c r="C43" s="14" t="s">
        <v>366</v>
      </c>
      <c r="D43" s="14" t="s">
        <v>367</v>
      </c>
      <c r="E43" s="124" t="s">
        <v>4</v>
      </c>
      <c r="F43" s="200">
        <v>1</v>
      </c>
      <c r="G43" s="125"/>
      <c r="H43" s="125">
        <f t="shared" si="6"/>
        <v>0</v>
      </c>
      <c r="I43" s="10"/>
      <c r="J43" s="9"/>
      <c r="K43" s="10"/>
      <c r="L43" s="9"/>
      <c r="M43" s="11"/>
    </row>
    <row r="44" spans="1:14" s="20" customFormat="1">
      <c r="A44" s="124" t="s">
        <v>61</v>
      </c>
      <c r="B44" s="124" t="s">
        <v>41</v>
      </c>
      <c r="C44" s="14" t="s">
        <v>368</v>
      </c>
      <c r="D44" s="14" t="s">
        <v>369</v>
      </c>
      <c r="E44" s="124" t="s">
        <v>4</v>
      </c>
      <c r="F44" s="200">
        <v>1</v>
      </c>
      <c r="G44" s="125"/>
      <c r="H44" s="125">
        <f t="shared" si="6"/>
        <v>0</v>
      </c>
      <c r="I44" s="17">
        <v>5.4809999999999998E-2</v>
      </c>
      <c r="J44" s="18">
        <f t="shared" si="7"/>
        <v>5.4809999999999998E-2</v>
      </c>
      <c r="K44" s="17">
        <v>0</v>
      </c>
      <c r="L44" s="18">
        <f t="shared" si="8"/>
        <v>0</v>
      </c>
      <c r="M44" s="19">
        <v>16</v>
      </c>
      <c r="N44" s="20" t="s">
        <v>28</v>
      </c>
    </row>
    <row r="45" spans="1:14" s="8" customFormat="1">
      <c r="A45" s="122" t="s">
        <v>62</v>
      </c>
      <c r="B45" s="122" t="s">
        <v>49</v>
      </c>
      <c r="C45" s="13" t="s">
        <v>370</v>
      </c>
      <c r="D45" s="13" t="s">
        <v>371</v>
      </c>
      <c r="E45" s="122" t="s">
        <v>4</v>
      </c>
      <c r="F45" s="185">
        <v>5</v>
      </c>
      <c r="G45" s="123"/>
      <c r="H45" s="123">
        <f t="shared" si="6"/>
        <v>0</v>
      </c>
      <c r="I45" s="10">
        <v>3.6000000000000002E-4</v>
      </c>
      <c r="J45" s="9">
        <f t="shared" si="7"/>
        <v>1.8000000000000002E-3</v>
      </c>
      <c r="K45" s="10">
        <v>0</v>
      </c>
      <c r="L45" s="9">
        <f t="shared" si="8"/>
        <v>0</v>
      </c>
      <c r="M45" s="11">
        <v>16</v>
      </c>
      <c r="N45" s="8" t="s">
        <v>28</v>
      </c>
    </row>
    <row r="46" spans="1:14" s="8" customFormat="1">
      <c r="A46" s="124" t="s">
        <v>63</v>
      </c>
      <c r="B46" s="124" t="s">
        <v>41</v>
      </c>
      <c r="C46" s="14" t="s">
        <v>372</v>
      </c>
      <c r="D46" s="14" t="s">
        <v>373</v>
      </c>
      <c r="E46" s="124" t="s">
        <v>4</v>
      </c>
      <c r="F46" s="200">
        <v>1</v>
      </c>
      <c r="G46" s="125"/>
      <c r="H46" s="125">
        <f t="shared" si="6"/>
        <v>0</v>
      </c>
      <c r="I46" s="10">
        <v>6.2030000000000002E-2</v>
      </c>
      <c r="J46" s="9">
        <f t="shared" si="7"/>
        <v>6.2030000000000002E-2</v>
      </c>
      <c r="K46" s="10">
        <v>0</v>
      </c>
      <c r="L46" s="9">
        <f t="shared" si="8"/>
        <v>0</v>
      </c>
      <c r="M46" s="11">
        <v>16</v>
      </c>
      <c r="N46" s="8" t="s">
        <v>28</v>
      </c>
    </row>
    <row r="47" spans="1:14" s="8" customFormat="1">
      <c r="A47" s="124" t="s">
        <v>65</v>
      </c>
      <c r="B47" s="124" t="s">
        <v>41</v>
      </c>
      <c r="C47" s="14" t="s">
        <v>374</v>
      </c>
      <c r="D47" s="14" t="s">
        <v>375</v>
      </c>
      <c r="E47" s="124" t="s">
        <v>4</v>
      </c>
      <c r="F47" s="200">
        <v>3</v>
      </c>
      <c r="G47" s="125"/>
      <c r="H47" s="125">
        <f t="shared" si="6"/>
        <v>0</v>
      </c>
      <c r="I47" s="10">
        <v>3.0640000000000001E-2</v>
      </c>
      <c r="J47" s="9">
        <f t="shared" si="7"/>
        <v>9.1920000000000002E-2</v>
      </c>
      <c r="K47" s="10">
        <v>0</v>
      </c>
      <c r="L47" s="9">
        <f t="shared" si="8"/>
        <v>0</v>
      </c>
      <c r="M47" s="11">
        <v>16</v>
      </c>
      <c r="N47" s="8" t="s">
        <v>28</v>
      </c>
    </row>
    <row r="48" spans="1:14" s="8" customFormat="1">
      <c r="A48" s="124" t="s">
        <v>66</v>
      </c>
      <c r="B48" s="124" t="s">
        <v>41</v>
      </c>
      <c r="C48" s="14" t="s">
        <v>376</v>
      </c>
      <c r="D48" s="14" t="s">
        <v>377</v>
      </c>
      <c r="E48" s="124" t="s">
        <v>4</v>
      </c>
      <c r="F48" s="200">
        <v>1</v>
      </c>
      <c r="G48" s="125"/>
      <c r="H48" s="125">
        <f t="shared" si="6"/>
        <v>0</v>
      </c>
      <c r="I48" s="10">
        <v>0</v>
      </c>
      <c r="J48" s="9">
        <f t="shared" si="7"/>
        <v>0</v>
      </c>
      <c r="K48" s="10">
        <v>0</v>
      </c>
      <c r="L48" s="9">
        <f t="shared" si="8"/>
        <v>0</v>
      </c>
      <c r="M48" s="11">
        <v>16</v>
      </c>
      <c r="N48" s="8" t="s">
        <v>28</v>
      </c>
    </row>
    <row r="49" spans="1:14" s="8" customFormat="1">
      <c r="A49" s="124"/>
      <c r="B49" s="124"/>
      <c r="C49" s="14"/>
      <c r="D49" s="14"/>
      <c r="E49" s="124"/>
      <c r="F49" s="200"/>
      <c r="G49" s="125"/>
      <c r="H49" s="125"/>
      <c r="I49" s="10"/>
      <c r="J49" s="9"/>
      <c r="K49" s="10"/>
      <c r="L49" s="9"/>
      <c r="M49" s="11"/>
    </row>
    <row r="50" spans="1:14" s="6" customFormat="1">
      <c r="A50" s="121"/>
      <c r="B50" s="121"/>
      <c r="C50" s="198" t="s">
        <v>35</v>
      </c>
      <c r="D50" s="198" t="s">
        <v>103</v>
      </c>
      <c r="E50" s="121"/>
      <c r="F50" s="121"/>
      <c r="G50" s="121"/>
      <c r="H50" s="199">
        <f>H51+SUM(H52:H56)</f>
        <v>0</v>
      </c>
      <c r="J50" s="7">
        <f>SUM(J51:J90)</f>
        <v>2.0465297500000004</v>
      </c>
      <c r="L50" s="7">
        <f>SUM(L51:L90)</f>
        <v>0</v>
      </c>
      <c r="N50" s="6" t="s">
        <v>27</v>
      </c>
    </row>
    <row r="51" spans="1:14" s="8" customFormat="1">
      <c r="A51" s="122" t="s">
        <v>67</v>
      </c>
      <c r="B51" s="122" t="s">
        <v>49</v>
      </c>
      <c r="C51" s="13" t="s">
        <v>378</v>
      </c>
      <c r="D51" s="13" t="s">
        <v>379</v>
      </c>
      <c r="E51" s="122" t="s">
        <v>0</v>
      </c>
      <c r="F51" s="185">
        <v>1</v>
      </c>
      <c r="G51" s="123"/>
      <c r="H51" s="123">
        <f>ROUND(F51*G51,2)</f>
        <v>0</v>
      </c>
      <c r="I51" s="10">
        <v>1.4999999999999999E-4</v>
      </c>
      <c r="J51" s="9">
        <f t="shared" ref="J51:J90" si="9">F51*I51</f>
        <v>1.4999999999999999E-4</v>
      </c>
      <c r="K51" s="10">
        <v>0</v>
      </c>
      <c r="L51" s="9">
        <f t="shared" ref="L51:L90" si="10">F51*K51</f>
        <v>0</v>
      </c>
      <c r="M51" s="11">
        <v>16</v>
      </c>
      <c r="N51" s="8" t="s">
        <v>28</v>
      </c>
    </row>
    <row r="52" spans="1:14" s="8" customFormat="1">
      <c r="A52" s="122" t="s">
        <v>68</v>
      </c>
      <c r="B52" s="122" t="s">
        <v>49</v>
      </c>
      <c r="C52" s="13" t="s">
        <v>380</v>
      </c>
      <c r="D52" s="13" t="s">
        <v>381</v>
      </c>
      <c r="E52" s="122" t="s">
        <v>0</v>
      </c>
      <c r="F52" s="185">
        <v>1</v>
      </c>
      <c r="G52" s="123"/>
      <c r="H52" s="123">
        <f>ROUND(F52*G52,2)</f>
        <v>0</v>
      </c>
      <c r="I52" s="10">
        <v>1.4999999999999999E-4</v>
      </c>
      <c r="J52" s="9">
        <f t="shared" si="9"/>
        <v>1.4999999999999999E-4</v>
      </c>
      <c r="K52" s="10">
        <v>0</v>
      </c>
      <c r="L52" s="9">
        <f t="shared" si="10"/>
        <v>0</v>
      </c>
      <c r="M52" s="11">
        <v>16</v>
      </c>
      <c r="N52" s="8" t="s">
        <v>28</v>
      </c>
    </row>
    <row r="53" spans="1:14" s="8" customFormat="1">
      <c r="A53" s="122" t="s">
        <v>69</v>
      </c>
      <c r="B53" s="122" t="s">
        <v>49</v>
      </c>
      <c r="C53" s="13" t="s">
        <v>382</v>
      </c>
      <c r="D53" s="13" t="s">
        <v>383</v>
      </c>
      <c r="E53" s="122" t="s">
        <v>4</v>
      </c>
      <c r="F53" s="185">
        <v>9</v>
      </c>
      <c r="G53" s="123"/>
      <c r="H53" s="123">
        <f>ROUND(F53*G53,2)</f>
        <v>0</v>
      </c>
      <c r="I53" s="10">
        <v>1.4999999999999999E-4</v>
      </c>
      <c r="J53" s="9">
        <f t="shared" si="9"/>
        <v>1.3499999999999999E-3</v>
      </c>
      <c r="K53" s="10">
        <v>0</v>
      </c>
      <c r="L53" s="9">
        <f t="shared" si="10"/>
        <v>0</v>
      </c>
      <c r="M53" s="11">
        <v>16</v>
      </c>
      <c r="N53" s="8" t="s">
        <v>28</v>
      </c>
    </row>
    <row r="54" spans="1:14" s="8" customFormat="1">
      <c r="A54" s="122" t="s">
        <v>70</v>
      </c>
      <c r="B54" s="122" t="s">
        <v>49</v>
      </c>
      <c r="C54" s="13" t="s">
        <v>384</v>
      </c>
      <c r="D54" s="13" t="s">
        <v>385</v>
      </c>
      <c r="E54" s="122" t="s">
        <v>0</v>
      </c>
      <c r="F54" s="185">
        <v>1</v>
      </c>
      <c r="G54" s="123"/>
      <c r="H54" s="123">
        <f>ROUND(F54*G54,2)</f>
        <v>0</v>
      </c>
      <c r="I54" s="10">
        <v>1.4999999999999999E-4</v>
      </c>
      <c r="J54" s="9">
        <f t="shared" si="9"/>
        <v>1.4999999999999999E-4</v>
      </c>
      <c r="K54" s="10">
        <v>0</v>
      </c>
      <c r="L54" s="9">
        <f t="shared" si="10"/>
        <v>0</v>
      </c>
      <c r="M54" s="11">
        <v>16</v>
      </c>
      <c r="N54" s="8" t="s">
        <v>28</v>
      </c>
    </row>
    <row r="55" spans="1:14" s="25" customFormat="1">
      <c r="A55" s="122" t="s">
        <v>71</v>
      </c>
      <c r="B55" s="122" t="s">
        <v>49</v>
      </c>
      <c r="C55" s="13" t="s">
        <v>104</v>
      </c>
      <c r="D55" s="13" t="s">
        <v>105</v>
      </c>
      <c r="E55" s="122" t="s">
        <v>3</v>
      </c>
      <c r="F55" s="185">
        <v>760</v>
      </c>
      <c r="G55" s="123"/>
      <c r="H55" s="123">
        <f>ROUND(F55*G55,2)</f>
        <v>0</v>
      </c>
      <c r="I55" s="22">
        <v>1.4999999999999999E-4</v>
      </c>
      <c r="J55" s="23">
        <f t="shared" si="9"/>
        <v>0.11399999999999999</v>
      </c>
      <c r="K55" s="22">
        <v>0</v>
      </c>
      <c r="L55" s="23">
        <f t="shared" si="10"/>
        <v>0</v>
      </c>
      <c r="M55" s="24">
        <v>16</v>
      </c>
      <c r="N55" s="25" t="s">
        <v>28</v>
      </c>
    </row>
    <row r="56" spans="1:14" s="25" customFormat="1">
      <c r="A56" s="121"/>
      <c r="B56" s="121"/>
      <c r="C56" s="126" t="s">
        <v>196</v>
      </c>
      <c r="D56" s="126" t="s">
        <v>197</v>
      </c>
      <c r="E56" s="121"/>
      <c r="F56" s="121"/>
      <c r="G56" s="121"/>
      <c r="H56" s="201">
        <f>H57</f>
        <v>0</v>
      </c>
      <c r="I56" s="22"/>
      <c r="J56" s="23"/>
      <c r="K56" s="22"/>
      <c r="L56" s="23"/>
      <c r="M56" s="24"/>
    </row>
    <row r="57" spans="1:14" s="143" customFormat="1">
      <c r="A57" s="122" t="s">
        <v>72</v>
      </c>
      <c r="B57" s="122" t="s">
        <v>49</v>
      </c>
      <c r="C57" s="13" t="s">
        <v>386</v>
      </c>
      <c r="D57" s="13" t="s">
        <v>387</v>
      </c>
      <c r="E57" s="122" t="s">
        <v>64</v>
      </c>
      <c r="F57" s="185">
        <v>294.17</v>
      </c>
      <c r="G57" s="123"/>
      <c r="H57" s="123">
        <f>ROUND(F57*G57,2)</f>
        <v>0</v>
      </c>
      <c r="I57" s="140">
        <v>1.4999999999999999E-4</v>
      </c>
      <c r="J57" s="141">
        <f t="shared" si="9"/>
        <v>4.4125499999999998E-2</v>
      </c>
      <c r="K57" s="140">
        <v>0</v>
      </c>
      <c r="L57" s="141">
        <f t="shared" si="10"/>
        <v>0</v>
      </c>
      <c r="M57" s="142">
        <v>16</v>
      </c>
      <c r="N57" s="143" t="s">
        <v>28</v>
      </c>
    </row>
    <row r="58" spans="1:14" s="143" customFormat="1">
      <c r="A58" s="122"/>
      <c r="B58" s="122"/>
      <c r="C58" s="13"/>
      <c r="D58" s="13"/>
      <c r="E58" s="122"/>
      <c r="F58" s="185"/>
      <c r="G58" s="123"/>
      <c r="H58" s="123"/>
      <c r="I58" s="140"/>
      <c r="J58" s="141"/>
      <c r="K58" s="140"/>
      <c r="L58" s="141"/>
      <c r="M58" s="142"/>
    </row>
    <row r="59" spans="1:14" s="143" customFormat="1">
      <c r="A59" s="122"/>
      <c r="B59" s="122"/>
      <c r="C59" s="13"/>
      <c r="D59" s="13"/>
      <c r="E59" s="122"/>
      <c r="F59" s="185"/>
      <c r="G59" s="123"/>
      <c r="H59" s="123"/>
      <c r="I59" s="140"/>
      <c r="J59" s="141"/>
      <c r="K59" s="140"/>
      <c r="L59" s="141"/>
      <c r="M59" s="142"/>
    </row>
    <row r="60" spans="1:14" s="8" customFormat="1">
      <c r="A60" s="121"/>
      <c r="B60" s="121"/>
      <c r="C60" s="127" t="s">
        <v>14</v>
      </c>
      <c r="D60" s="127" t="s">
        <v>106</v>
      </c>
      <c r="E60" s="121"/>
      <c r="F60" s="121"/>
      <c r="G60" s="121"/>
      <c r="H60" s="202">
        <f>H61+H74+H80+H86+H95+H107+H156+H168+H176+H181+H187+H190+H193</f>
        <v>0</v>
      </c>
      <c r="I60" s="10">
        <v>1.4999999999999999E-4</v>
      </c>
      <c r="J60" s="9">
        <f t="shared" si="9"/>
        <v>0</v>
      </c>
      <c r="K60" s="10">
        <v>0</v>
      </c>
      <c r="L60" s="9">
        <f t="shared" si="10"/>
        <v>0</v>
      </c>
      <c r="M60" s="11">
        <v>16</v>
      </c>
      <c r="N60" s="8" t="s">
        <v>28</v>
      </c>
    </row>
    <row r="61" spans="1:14" s="8" customFormat="1">
      <c r="A61" s="121"/>
      <c r="B61" s="121"/>
      <c r="C61" s="198" t="s">
        <v>198</v>
      </c>
      <c r="D61" s="198" t="s">
        <v>199</v>
      </c>
      <c r="E61" s="121"/>
      <c r="F61" s="121"/>
      <c r="G61" s="121"/>
      <c r="H61" s="199">
        <f>SUM(H62:H72)</f>
        <v>0</v>
      </c>
      <c r="I61" s="10">
        <v>1.4999999999999999E-4</v>
      </c>
      <c r="J61" s="9">
        <f t="shared" si="9"/>
        <v>0</v>
      </c>
      <c r="K61" s="10">
        <v>0</v>
      </c>
      <c r="L61" s="9">
        <f t="shared" si="10"/>
        <v>0</v>
      </c>
      <c r="M61" s="11">
        <v>16</v>
      </c>
      <c r="N61" s="8" t="s">
        <v>28</v>
      </c>
    </row>
    <row r="62" spans="1:14" s="8" customFormat="1">
      <c r="A62" s="122" t="s">
        <v>73</v>
      </c>
      <c r="B62" s="122" t="s">
        <v>198</v>
      </c>
      <c r="C62" s="13" t="s">
        <v>388</v>
      </c>
      <c r="D62" s="13" t="s">
        <v>389</v>
      </c>
      <c r="E62" s="122" t="s">
        <v>3</v>
      </c>
      <c r="F62" s="185">
        <v>74.8</v>
      </c>
      <c r="G62" s="123"/>
      <c r="H62" s="123">
        <f t="shared" ref="H62:H72" si="11">ROUND(F62*G62,2)</f>
        <v>0</v>
      </c>
      <c r="I62" s="10">
        <v>1.4999999999999999E-4</v>
      </c>
      <c r="J62" s="9">
        <f t="shared" si="9"/>
        <v>1.1219999999999999E-2</v>
      </c>
      <c r="K62" s="10">
        <v>0</v>
      </c>
      <c r="L62" s="9">
        <f t="shared" si="10"/>
        <v>0</v>
      </c>
      <c r="M62" s="11">
        <v>16</v>
      </c>
      <c r="N62" s="8" t="s">
        <v>28</v>
      </c>
    </row>
    <row r="63" spans="1:14" s="8" customFormat="1">
      <c r="A63" s="122" t="s">
        <v>74</v>
      </c>
      <c r="B63" s="122" t="s">
        <v>198</v>
      </c>
      <c r="C63" s="13" t="s">
        <v>390</v>
      </c>
      <c r="D63" s="13" t="s">
        <v>391</v>
      </c>
      <c r="E63" s="122" t="s">
        <v>3</v>
      </c>
      <c r="F63" s="185">
        <v>31.2</v>
      </c>
      <c r="G63" s="123"/>
      <c r="H63" s="123">
        <f t="shared" si="11"/>
        <v>0</v>
      </c>
      <c r="I63" s="10">
        <v>1.4999999999999999E-4</v>
      </c>
      <c r="J63" s="9">
        <f t="shared" si="9"/>
        <v>4.6799999999999993E-3</v>
      </c>
      <c r="K63" s="10">
        <v>0</v>
      </c>
      <c r="L63" s="9">
        <f t="shared" si="10"/>
        <v>0</v>
      </c>
      <c r="M63" s="11">
        <v>16</v>
      </c>
      <c r="N63" s="8" t="s">
        <v>28</v>
      </c>
    </row>
    <row r="64" spans="1:14" s="8" customFormat="1" ht="26.4">
      <c r="A64" s="122" t="s">
        <v>75</v>
      </c>
      <c r="B64" s="122" t="s">
        <v>198</v>
      </c>
      <c r="C64" s="13" t="s">
        <v>392</v>
      </c>
      <c r="D64" s="13" t="s">
        <v>393</v>
      </c>
      <c r="E64" s="122" t="s">
        <v>3</v>
      </c>
      <c r="F64" s="185">
        <v>57.4</v>
      </c>
      <c r="G64" s="123"/>
      <c r="H64" s="123">
        <f t="shared" si="11"/>
        <v>0</v>
      </c>
      <c r="I64" s="10">
        <v>1.4999999999999999E-4</v>
      </c>
      <c r="J64" s="9">
        <f t="shared" si="9"/>
        <v>8.6099999999999996E-3</v>
      </c>
      <c r="K64" s="10">
        <v>0</v>
      </c>
      <c r="L64" s="9">
        <f t="shared" si="10"/>
        <v>0</v>
      </c>
      <c r="M64" s="11">
        <v>16</v>
      </c>
      <c r="N64" s="8" t="s">
        <v>28</v>
      </c>
    </row>
    <row r="65" spans="1:14" s="8" customFormat="1">
      <c r="A65" s="124" t="s">
        <v>76</v>
      </c>
      <c r="B65" s="124" t="s">
        <v>41</v>
      </c>
      <c r="C65" s="14" t="s">
        <v>202</v>
      </c>
      <c r="D65" s="14" t="s">
        <v>260</v>
      </c>
      <c r="E65" s="124" t="s">
        <v>64</v>
      </c>
      <c r="F65" s="200">
        <v>1.7000000000000001E-2</v>
      </c>
      <c r="G65" s="125"/>
      <c r="H65" s="125">
        <f t="shared" si="11"/>
        <v>0</v>
      </c>
      <c r="I65" s="10">
        <v>1.4999999999999999E-4</v>
      </c>
      <c r="J65" s="9">
        <f t="shared" si="9"/>
        <v>2.5500000000000001E-6</v>
      </c>
      <c r="K65" s="10">
        <v>0</v>
      </c>
      <c r="L65" s="9">
        <f t="shared" si="10"/>
        <v>0</v>
      </c>
      <c r="M65" s="11">
        <v>16</v>
      </c>
      <c r="N65" s="8" t="s">
        <v>28</v>
      </c>
    </row>
    <row r="66" spans="1:14" s="8" customFormat="1">
      <c r="A66" s="122" t="s">
        <v>77</v>
      </c>
      <c r="B66" s="122" t="s">
        <v>198</v>
      </c>
      <c r="C66" s="13" t="s">
        <v>394</v>
      </c>
      <c r="D66" s="13" t="s">
        <v>395</v>
      </c>
      <c r="E66" s="122" t="s">
        <v>3</v>
      </c>
      <c r="F66" s="185">
        <v>23.2</v>
      </c>
      <c r="G66" s="123"/>
      <c r="H66" s="123">
        <f t="shared" si="11"/>
        <v>0</v>
      </c>
      <c r="I66" s="10">
        <v>1.4999999999999999E-4</v>
      </c>
      <c r="J66" s="9">
        <f t="shared" si="9"/>
        <v>3.4799999999999996E-3</v>
      </c>
      <c r="K66" s="10">
        <v>0</v>
      </c>
      <c r="L66" s="9">
        <f t="shared" si="10"/>
        <v>0</v>
      </c>
      <c r="M66" s="11">
        <v>16</v>
      </c>
      <c r="N66" s="8" t="s">
        <v>28</v>
      </c>
    </row>
    <row r="67" spans="1:14" s="8" customFormat="1">
      <c r="A67" s="124" t="s">
        <v>78</v>
      </c>
      <c r="B67" s="124" t="s">
        <v>41</v>
      </c>
      <c r="C67" s="14" t="s">
        <v>202</v>
      </c>
      <c r="D67" s="14" t="s">
        <v>260</v>
      </c>
      <c r="E67" s="124" t="s">
        <v>64</v>
      </c>
      <c r="F67" s="200">
        <v>8.0000000000000002E-3</v>
      </c>
      <c r="G67" s="125"/>
      <c r="H67" s="125">
        <f t="shared" si="11"/>
        <v>0</v>
      </c>
      <c r="I67" s="10">
        <v>1.4999999999999999E-4</v>
      </c>
      <c r="J67" s="9">
        <f t="shared" si="9"/>
        <v>1.1999999999999999E-6</v>
      </c>
      <c r="K67" s="10">
        <v>0</v>
      </c>
      <c r="L67" s="9">
        <f t="shared" si="10"/>
        <v>0</v>
      </c>
      <c r="M67" s="11">
        <v>16</v>
      </c>
      <c r="N67" s="8" t="s">
        <v>28</v>
      </c>
    </row>
    <row r="68" spans="1:14" s="8" customFormat="1">
      <c r="A68" s="122" t="s">
        <v>79</v>
      </c>
      <c r="B68" s="122" t="s">
        <v>198</v>
      </c>
      <c r="C68" s="13" t="s">
        <v>396</v>
      </c>
      <c r="D68" s="13" t="s">
        <v>397</v>
      </c>
      <c r="E68" s="122" t="s">
        <v>3</v>
      </c>
      <c r="F68" s="185">
        <v>114.8</v>
      </c>
      <c r="G68" s="123"/>
      <c r="H68" s="123">
        <f t="shared" si="11"/>
        <v>0</v>
      </c>
      <c r="I68" s="10">
        <v>1.4999999999999999E-4</v>
      </c>
      <c r="J68" s="9">
        <f t="shared" si="9"/>
        <v>1.7219999999999999E-2</v>
      </c>
      <c r="K68" s="10">
        <v>0</v>
      </c>
      <c r="L68" s="9">
        <f t="shared" si="10"/>
        <v>0</v>
      </c>
      <c r="M68" s="11">
        <v>16</v>
      </c>
      <c r="N68" s="8" t="s">
        <v>28</v>
      </c>
    </row>
    <row r="69" spans="1:14" s="8" customFormat="1">
      <c r="A69" s="124" t="s">
        <v>80</v>
      </c>
      <c r="B69" s="124" t="s">
        <v>41</v>
      </c>
      <c r="C69" s="14" t="s">
        <v>223</v>
      </c>
      <c r="D69" s="14" t="s">
        <v>398</v>
      </c>
      <c r="E69" s="124" t="s">
        <v>3</v>
      </c>
      <c r="F69" s="200">
        <v>132.02000000000001</v>
      </c>
      <c r="G69" s="125"/>
      <c r="H69" s="125">
        <f t="shared" si="11"/>
        <v>0</v>
      </c>
      <c r="I69" s="10">
        <v>1.4999999999999999E-4</v>
      </c>
      <c r="J69" s="9">
        <f t="shared" si="9"/>
        <v>1.9803000000000001E-2</v>
      </c>
      <c r="K69" s="10">
        <v>0</v>
      </c>
      <c r="L69" s="9">
        <f t="shared" si="10"/>
        <v>0</v>
      </c>
      <c r="M69" s="11">
        <v>16</v>
      </c>
      <c r="N69" s="8" t="s">
        <v>28</v>
      </c>
    </row>
    <row r="70" spans="1:14" s="8" customFormat="1">
      <c r="A70" s="122" t="s">
        <v>81</v>
      </c>
      <c r="B70" s="122" t="s">
        <v>198</v>
      </c>
      <c r="C70" s="13" t="s">
        <v>399</v>
      </c>
      <c r="D70" s="13" t="s">
        <v>400</v>
      </c>
      <c r="E70" s="122" t="s">
        <v>3</v>
      </c>
      <c r="F70" s="185">
        <v>46.4</v>
      </c>
      <c r="G70" s="123"/>
      <c r="H70" s="123">
        <f t="shared" si="11"/>
        <v>0</v>
      </c>
      <c r="I70" s="10">
        <v>1.4999999999999999E-4</v>
      </c>
      <c r="J70" s="9">
        <f t="shared" si="9"/>
        <v>6.9599999999999992E-3</v>
      </c>
      <c r="K70" s="10">
        <v>0</v>
      </c>
      <c r="L70" s="9">
        <f t="shared" si="10"/>
        <v>0</v>
      </c>
      <c r="M70" s="11">
        <v>16</v>
      </c>
      <c r="N70" s="8" t="s">
        <v>28</v>
      </c>
    </row>
    <row r="71" spans="1:14" s="8" customFormat="1">
      <c r="A71" s="124" t="s">
        <v>82</v>
      </c>
      <c r="B71" s="124" t="s">
        <v>41</v>
      </c>
      <c r="C71" s="14" t="s">
        <v>223</v>
      </c>
      <c r="D71" s="14" t="s">
        <v>398</v>
      </c>
      <c r="E71" s="124" t="s">
        <v>3</v>
      </c>
      <c r="F71" s="200">
        <v>55.68</v>
      </c>
      <c r="G71" s="125"/>
      <c r="H71" s="125">
        <f t="shared" si="11"/>
        <v>0</v>
      </c>
      <c r="I71" s="10">
        <v>1.4999999999999999E-4</v>
      </c>
      <c r="J71" s="9">
        <f t="shared" si="9"/>
        <v>8.352E-3</v>
      </c>
      <c r="K71" s="10">
        <v>0</v>
      </c>
      <c r="L71" s="9">
        <f t="shared" si="10"/>
        <v>0</v>
      </c>
      <c r="M71" s="11">
        <v>16</v>
      </c>
      <c r="N71" s="8" t="s">
        <v>28</v>
      </c>
    </row>
    <row r="72" spans="1:14" s="8" customFormat="1" ht="26.4">
      <c r="A72" s="122" t="s">
        <v>83</v>
      </c>
      <c r="B72" s="122" t="s">
        <v>198</v>
      </c>
      <c r="C72" s="13" t="s">
        <v>224</v>
      </c>
      <c r="D72" s="13" t="s">
        <v>225</v>
      </c>
      <c r="E72" s="122" t="s">
        <v>107</v>
      </c>
      <c r="F72" s="185">
        <v>1006.263</v>
      </c>
      <c r="G72" s="123"/>
      <c r="H72" s="123">
        <f t="shared" si="11"/>
        <v>0</v>
      </c>
      <c r="I72" s="10">
        <v>1.4999999999999999E-4</v>
      </c>
      <c r="J72" s="9">
        <f t="shared" si="9"/>
        <v>0.15093945</v>
      </c>
      <c r="K72" s="10">
        <v>0</v>
      </c>
      <c r="L72" s="9">
        <f t="shared" si="10"/>
        <v>0</v>
      </c>
      <c r="M72" s="11">
        <v>16</v>
      </c>
      <c r="N72" s="8" t="s">
        <v>28</v>
      </c>
    </row>
    <row r="73" spans="1:14" s="8" customFormat="1">
      <c r="A73" s="122"/>
      <c r="B73" s="122"/>
      <c r="C73" s="13"/>
      <c r="D73" s="13"/>
      <c r="E73" s="122"/>
      <c r="F73" s="185"/>
      <c r="G73" s="123"/>
      <c r="H73" s="123"/>
      <c r="I73" s="10"/>
      <c r="J73" s="9"/>
      <c r="K73" s="10"/>
      <c r="L73" s="9"/>
      <c r="M73" s="11"/>
    </row>
    <row r="74" spans="1:14" s="8" customFormat="1">
      <c r="A74" s="121"/>
      <c r="B74" s="121"/>
      <c r="C74" s="198" t="s">
        <v>208</v>
      </c>
      <c r="D74" s="198" t="s">
        <v>209</v>
      </c>
      <c r="E74" s="121"/>
      <c r="F74" s="121"/>
      <c r="G74" s="121"/>
      <c r="H74" s="199">
        <f>SUM(H75:H78)</f>
        <v>0</v>
      </c>
      <c r="I74" s="10">
        <v>1.4999999999999999E-4</v>
      </c>
      <c r="J74" s="9">
        <f t="shared" si="9"/>
        <v>0</v>
      </c>
      <c r="K74" s="10">
        <v>0</v>
      </c>
      <c r="L74" s="9">
        <f t="shared" si="10"/>
        <v>0</v>
      </c>
      <c r="M74" s="11">
        <v>16</v>
      </c>
      <c r="N74" s="8" t="s">
        <v>28</v>
      </c>
    </row>
    <row r="75" spans="1:14" s="8" customFormat="1" ht="26.4">
      <c r="A75" s="122" t="s">
        <v>84</v>
      </c>
      <c r="B75" s="122" t="s">
        <v>208</v>
      </c>
      <c r="C75" s="13" t="s">
        <v>210</v>
      </c>
      <c r="D75" s="13" t="s">
        <v>211</v>
      </c>
      <c r="E75" s="122" t="s">
        <v>3</v>
      </c>
      <c r="F75" s="185">
        <v>758.87</v>
      </c>
      <c r="G75" s="123"/>
      <c r="H75" s="123">
        <f>ROUND(F75*G75,2)</f>
        <v>0</v>
      </c>
      <c r="I75" s="10"/>
      <c r="J75" s="9"/>
      <c r="K75" s="10"/>
      <c r="L75" s="9"/>
      <c r="M75" s="11"/>
    </row>
    <row r="76" spans="1:14" s="143" customFormat="1">
      <c r="A76" s="124" t="s">
        <v>85</v>
      </c>
      <c r="B76" s="124" t="s">
        <v>41</v>
      </c>
      <c r="C76" s="14" t="s">
        <v>401</v>
      </c>
      <c r="D76" s="14" t="s">
        <v>402</v>
      </c>
      <c r="E76" s="124" t="s">
        <v>161</v>
      </c>
      <c r="F76" s="200">
        <v>47.4</v>
      </c>
      <c r="G76" s="125"/>
      <c r="H76" s="125">
        <f>ROUND(F76*G76,2)</f>
        <v>0</v>
      </c>
      <c r="I76" s="140">
        <v>1.4999999999999999E-4</v>
      </c>
      <c r="J76" s="141">
        <f t="shared" ref="J76" si="12">F76*I76</f>
        <v>7.1099999999999991E-3</v>
      </c>
      <c r="K76" s="140">
        <v>0</v>
      </c>
      <c r="L76" s="141">
        <f t="shared" ref="L76" si="13">F76*K76</f>
        <v>0</v>
      </c>
      <c r="M76" s="142">
        <v>16</v>
      </c>
      <c r="N76" s="143" t="s">
        <v>28</v>
      </c>
    </row>
    <row r="77" spans="1:14" s="8" customFormat="1">
      <c r="A77" s="124" t="s">
        <v>86</v>
      </c>
      <c r="B77" s="124" t="s">
        <v>41</v>
      </c>
      <c r="C77" s="14" t="s">
        <v>403</v>
      </c>
      <c r="D77" s="14" t="s">
        <v>404</v>
      </c>
      <c r="E77" s="124" t="s">
        <v>3</v>
      </c>
      <c r="F77" s="200">
        <v>506.68799999999999</v>
      </c>
      <c r="G77" s="125"/>
      <c r="H77" s="125">
        <f>ROUND(F77*G77,2)</f>
        <v>0</v>
      </c>
      <c r="I77" s="10"/>
      <c r="J77" s="9"/>
      <c r="K77" s="10"/>
      <c r="L77" s="9"/>
      <c r="M77" s="11"/>
    </row>
    <row r="78" spans="1:14" s="20" customFormat="1">
      <c r="A78" s="122" t="s">
        <v>87</v>
      </c>
      <c r="B78" s="122" t="s">
        <v>208</v>
      </c>
      <c r="C78" s="13" t="s">
        <v>226</v>
      </c>
      <c r="D78" s="13" t="s">
        <v>227</v>
      </c>
      <c r="E78" s="122" t="s">
        <v>107</v>
      </c>
      <c r="F78" s="185">
        <v>3342.9209999999998</v>
      </c>
      <c r="G78" s="123"/>
      <c r="H78" s="123">
        <f>ROUND(F78*G78,2)</f>
        <v>0</v>
      </c>
      <c r="I78" s="17">
        <v>1.4999999999999999E-4</v>
      </c>
      <c r="J78" s="18">
        <f t="shared" si="9"/>
        <v>0.50143814999999992</v>
      </c>
      <c r="K78" s="17">
        <v>0</v>
      </c>
      <c r="L78" s="18">
        <f t="shared" si="10"/>
        <v>0</v>
      </c>
      <c r="M78" s="19">
        <v>16</v>
      </c>
      <c r="N78" s="20" t="s">
        <v>28</v>
      </c>
    </row>
    <row r="79" spans="1:14" s="20" customFormat="1">
      <c r="A79" s="122"/>
      <c r="B79" s="122"/>
      <c r="C79" s="13"/>
      <c r="D79" s="13"/>
      <c r="E79" s="122"/>
      <c r="F79" s="185"/>
      <c r="G79" s="123"/>
      <c r="H79" s="123"/>
      <c r="I79" s="17"/>
      <c r="J79" s="18"/>
      <c r="K79" s="17"/>
      <c r="L79" s="18"/>
      <c r="M79" s="19"/>
    </row>
    <row r="80" spans="1:14" s="8" customFormat="1">
      <c r="A80" s="121"/>
      <c r="B80" s="121"/>
      <c r="C80" s="198" t="s">
        <v>254</v>
      </c>
      <c r="D80" s="198" t="s">
        <v>255</v>
      </c>
      <c r="E80" s="121"/>
      <c r="F80" s="121"/>
      <c r="G80" s="121"/>
      <c r="H80" s="199">
        <f>SUM(H81:H84)</f>
        <v>0</v>
      </c>
      <c r="I80" s="10">
        <v>1.4999999999999999E-4</v>
      </c>
      <c r="J80" s="9">
        <f t="shared" si="9"/>
        <v>0</v>
      </c>
      <c r="K80" s="10">
        <v>0</v>
      </c>
      <c r="L80" s="9">
        <f t="shared" si="10"/>
        <v>0</v>
      </c>
      <c r="M80" s="11">
        <v>16</v>
      </c>
      <c r="N80" s="8" t="s">
        <v>28</v>
      </c>
    </row>
    <row r="81" spans="1:14" s="8" customFormat="1" ht="26.4">
      <c r="A81" s="122" t="s">
        <v>88</v>
      </c>
      <c r="B81" s="122" t="s">
        <v>254</v>
      </c>
      <c r="C81" s="13" t="s">
        <v>405</v>
      </c>
      <c r="D81" s="13" t="s">
        <v>406</v>
      </c>
      <c r="E81" s="122" t="s">
        <v>3</v>
      </c>
      <c r="F81" s="185">
        <v>4.41</v>
      </c>
      <c r="G81" s="123"/>
      <c r="H81" s="123">
        <f>ROUND(F81*G81,2)</f>
        <v>0</v>
      </c>
      <c r="I81" s="10">
        <v>1.4999999999999999E-4</v>
      </c>
      <c r="J81" s="9">
        <f t="shared" si="9"/>
        <v>6.6149999999999998E-4</v>
      </c>
      <c r="K81" s="10">
        <v>0</v>
      </c>
      <c r="L81" s="9">
        <f t="shared" si="10"/>
        <v>0</v>
      </c>
      <c r="M81" s="11">
        <v>16</v>
      </c>
      <c r="N81" s="8" t="s">
        <v>28</v>
      </c>
    </row>
    <row r="82" spans="1:14" s="8" customFormat="1" ht="26.4">
      <c r="A82" s="122" t="s">
        <v>89</v>
      </c>
      <c r="B82" s="122" t="s">
        <v>254</v>
      </c>
      <c r="C82" s="13" t="s">
        <v>407</v>
      </c>
      <c r="D82" s="13" t="s">
        <v>408</v>
      </c>
      <c r="E82" s="122" t="s">
        <v>3</v>
      </c>
      <c r="F82" s="185">
        <v>417.29</v>
      </c>
      <c r="G82" s="123"/>
      <c r="H82" s="123">
        <f>ROUND(F82*G82,2)</f>
        <v>0</v>
      </c>
      <c r="I82" s="10"/>
      <c r="J82" s="9"/>
      <c r="K82" s="10"/>
      <c r="L82" s="9"/>
      <c r="M82" s="11"/>
    </row>
    <row r="83" spans="1:14" s="8" customFormat="1" ht="26.4">
      <c r="A83" s="122" t="s">
        <v>90</v>
      </c>
      <c r="B83" s="122" t="s">
        <v>254</v>
      </c>
      <c r="C83" s="13" t="s">
        <v>409</v>
      </c>
      <c r="D83" s="13" t="s">
        <v>410</v>
      </c>
      <c r="E83" s="122" t="s">
        <v>3</v>
      </c>
      <c r="F83" s="185">
        <v>375.1</v>
      </c>
      <c r="G83" s="123"/>
      <c r="H83" s="123">
        <f>ROUND(F83*G83,2)</f>
        <v>0</v>
      </c>
      <c r="I83" s="10"/>
      <c r="J83" s="9"/>
      <c r="K83" s="10"/>
      <c r="L83" s="9"/>
      <c r="M83" s="11"/>
    </row>
    <row r="84" spans="1:14" s="20" customFormat="1">
      <c r="A84" s="122" t="s">
        <v>91</v>
      </c>
      <c r="B84" s="122" t="s">
        <v>254</v>
      </c>
      <c r="C84" s="13" t="s">
        <v>256</v>
      </c>
      <c r="D84" s="13" t="s">
        <v>411</v>
      </c>
      <c r="E84" s="122" t="s">
        <v>107</v>
      </c>
      <c r="F84" s="185">
        <v>7623.1760000000004</v>
      </c>
      <c r="G84" s="123"/>
      <c r="H84" s="123">
        <f>ROUND(F84*G84,2)</f>
        <v>0</v>
      </c>
      <c r="I84" s="17">
        <v>1.4999999999999999E-4</v>
      </c>
      <c r="J84" s="18">
        <f t="shared" si="9"/>
        <v>1.1434763999999999</v>
      </c>
      <c r="K84" s="17">
        <v>0</v>
      </c>
      <c r="L84" s="18">
        <f t="shared" si="10"/>
        <v>0</v>
      </c>
      <c r="M84" s="19">
        <v>16</v>
      </c>
      <c r="N84" s="20" t="s">
        <v>28</v>
      </c>
    </row>
    <row r="85" spans="1:14" s="20" customFormat="1">
      <c r="A85" s="122"/>
      <c r="B85" s="122"/>
      <c r="C85" s="13"/>
      <c r="D85" s="13"/>
      <c r="E85" s="122"/>
      <c r="F85" s="185"/>
      <c r="G85" s="123"/>
      <c r="H85" s="123"/>
      <c r="I85" s="17"/>
      <c r="J85" s="18"/>
      <c r="K85" s="17"/>
      <c r="L85" s="18"/>
      <c r="M85" s="19"/>
    </row>
    <row r="86" spans="1:14" s="8" customFormat="1">
      <c r="A86" s="121"/>
      <c r="B86" s="121"/>
      <c r="C86" s="198" t="s">
        <v>212</v>
      </c>
      <c r="D86" s="198" t="s">
        <v>213</v>
      </c>
      <c r="E86" s="121"/>
      <c r="F86" s="121"/>
      <c r="G86" s="121"/>
      <c r="H86" s="199">
        <f>SUM(H87:H93)</f>
        <v>0</v>
      </c>
      <c r="I86" s="10"/>
      <c r="J86" s="9"/>
      <c r="K86" s="10"/>
      <c r="L86" s="9"/>
      <c r="M86" s="11"/>
    </row>
    <row r="87" spans="1:14" s="143" customFormat="1" ht="26.4">
      <c r="A87" s="122" t="s">
        <v>92</v>
      </c>
      <c r="B87" s="122" t="s">
        <v>212</v>
      </c>
      <c r="C87" s="13" t="s">
        <v>261</v>
      </c>
      <c r="D87" s="13" t="s">
        <v>412</v>
      </c>
      <c r="E87" s="122" t="s">
        <v>4</v>
      </c>
      <c r="F87" s="185">
        <v>16</v>
      </c>
      <c r="G87" s="123"/>
      <c r="H87" s="123">
        <f t="shared" ref="H87:H93" si="14">ROUND(F87*G87,2)</f>
        <v>0</v>
      </c>
      <c r="I87" s="140">
        <v>1.4999999999999999E-4</v>
      </c>
      <c r="J87" s="141">
        <f t="shared" si="9"/>
        <v>2.3999999999999998E-3</v>
      </c>
      <c r="K87" s="140">
        <v>0</v>
      </c>
      <c r="L87" s="141">
        <f t="shared" si="10"/>
        <v>0</v>
      </c>
      <c r="M87" s="142">
        <v>16</v>
      </c>
      <c r="N87" s="143" t="s">
        <v>28</v>
      </c>
    </row>
    <row r="88" spans="1:14" s="8" customFormat="1" ht="26.4">
      <c r="A88" s="122" t="s">
        <v>93</v>
      </c>
      <c r="B88" s="122" t="s">
        <v>212</v>
      </c>
      <c r="C88" s="13" t="s">
        <v>413</v>
      </c>
      <c r="D88" s="13" t="s">
        <v>414</v>
      </c>
      <c r="E88" s="122" t="s">
        <v>4</v>
      </c>
      <c r="F88" s="185">
        <v>3</v>
      </c>
      <c r="G88" s="123"/>
      <c r="H88" s="123">
        <f t="shared" si="14"/>
        <v>0</v>
      </c>
      <c r="I88" s="10">
        <v>5.0000000000000002E-5</v>
      </c>
      <c r="J88" s="9">
        <f t="shared" si="9"/>
        <v>1.5000000000000001E-4</v>
      </c>
      <c r="K88" s="10">
        <v>0</v>
      </c>
      <c r="L88" s="9">
        <f t="shared" si="10"/>
        <v>0</v>
      </c>
      <c r="M88" s="11">
        <v>16</v>
      </c>
      <c r="N88" s="8" t="s">
        <v>28</v>
      </c>
    </row>
    <row r="89" spans="1:14" s="8" customFormat="1" ht="26.4">
      <c r="A89" s="122" t="s">
        <v>94</v>
      </c>
      <c r="B89" s="122" t="s">
        <v>212</v>
      </c>
      <c r="C89" s="13" t="s">
        <v>415</v>
      </c>
      <c r="D89" s="13" t="s">
        <v>416</v>
      </c>
      <c r="E89" s="122" t="s">
        <v>4</v>
      </c>
      <c r="F89" s="185">
        <v>2</v>
      </c>
      <c r="G89" s="123"/>
      <c r="H89" s="123">
        <f t="shared" si="14"/>
        <v>0</v>
      </c>
      <c r="I89" s="10">
        <v>5.0000000000000002E-5</v>
      </c>
      <c r="J89" s="9">
        <f t="shared" si="9"/>
        <v>1E-4</v>
      </c>
      <c r="K89" s="10">
        <v>0</v>
      </c>
      <c r="L89" s="9">
        <f t="shared" si="10"/>
        <v>0</v>
      </c>
      <c r="M89" s="11">
        <v>16</v>
      </c>
      <c r="N89" s="8" t="s">
        <v>28</v>
      </c>
    </row>
    <row r="90" spans="1:14" s="29" customFormat="1" ht="26.4">
      <c r="A90" s="122" t="s">
        <v>95</v>
      </c>
      <c r="B90" s="122" t="s">
        <v>212</v>
      </c>
      <c r="C90" s="13" t="s">
        <v>417</v>
      </c>
      <c r="D90" s="13" t="s">
        <v>418</v>
      </c>
      <c r="E90" s="122" t="s">
        <v>4</v>
      </c>
      <c r="F90" s="185">
        <v>4</v>
      </c>
      <c r="G90" s="123"/>
      <c r="H90" s="123">
        <f t="shared" si="14"/>
        <v>0</v>
      </c>
      <c r="I90" s="26">
        <v>0</v>
      </c>
      <c r="J90" s="27">
        <f t="shared" si="9"/>
        <v>0</v>
      </c>
      <c r="K90" s="26">
        <v>0</v>
      </c>
      <c r="L90" s="27">
        <f t="shared" si="10"/>
        <v>0</v>
      </c>
      <c r="M90" s="28">
        <v>16</v>
      </c>
      <c r="N90" s="29" t="s">
        <v>28</v>
      </c>
    </row>
    <row r="91" spans="1:14" s="6" customFormat="1" ht="26.4">
      <c r="A91" s="122" t="s">
        <v>96</v>
      </c>
      <c r="B91" s="122" t="s">
        <v>212</v>
      </c>
      <c r="C91" s="13" t="s">
        <v>419</v>
      </c>
      <c r="D91" s="13" t="s">
        <v>420</v>
      </c>
      <c r="E91" s="122" t="s">
        <v>4</v>
      </c>
      <c r="F91" s="185">
        <v>1</v>
      </c>
      <c r="G91" s="123"/>
      <c r="H91" s="123">
        <f t="shared" si="14"/>
        <v>0</v>
      </c>
      <c r="J91" s="7">
        <f>SUM(J92:J95)</f>
        <v>0.17529</v>
      </c>
      <c r="L91" s="7">
        <f>SUM(L92:L95)</f>
        <v>0</v>
      </c>
      <c r="N91" s="6" t="s">
        <v>27</v>
      </c>
    </row>
    <row r="92" spans="1:14" s="8" customFormat="1" ht="26.4">
      <c r="A92" s="122" t="s">
        <v>97</v>
      </c>
      <c r="B92" s="122" t="s">
        <v>212</v>
      </c>
      <c r="C92" s="13" t="s">
        <v>421</v>
      </c>
      <c r="D92" s="13" t="s">
        <v>422</v>
      </c>
      <c r="E92" s="122" t="s">
        <v>4</v>
      </c>
      <c r="F92" s="185">
        <v>1</v>
      </c>
      <c r="G92" s="123"/>
      <c r="H92" s="123">
        <f t="shared" si="14"/>
        <v>0</v>
      </c>
      <c r="I92" s="10">
        <v>1.0630000000000001E-2</v>
      </c>
      <c r="J92" s="9">
        <f>F92*I92</f>
        <v>1.0630000000000001E-2</v>
      </c>
      <c r="K92" s="10">
        <v>0</v>
      </c>
      <c r="L92" s="9">
        <f>F92*K92</f>
        <v>0</v>
      </c>
      <c r="M92" s="11">
        <v>16</v>
      </c>
      <c r="N92" s="8" t="s">
        <v>28</v>
      </c>
    </row>
    <row r="93" spans="1:14" s="8" customFormat="1">
      <c r="A93" s="122" t="s">
        <v>98</v>
      </c>
      <c r="B93" s="122" t="s">
        <v>212</v>
      </c>
      <c r="C93" s="13" t="s">
        <v>228</v>
      </c>
      <c r="D93" s="13" t="s">
        <v>229</v>
      </c>
      <c r="E93" s="122" t="s">
        <v>107</v>
      </c>
      <c r="F93" s="185">
        <v>411.65</v>
      </c>
      <c r="G93" s="123"/>
      <c r="H93" s="123">
        <f t="shared" si="14"/>
        <v>0</v>
      </c>
      <c r="I93" s="10">
        <v>4.0000000000000002E-4</v>
      </c>
      <c r="J93" s="9">
        <f>F93*I93</f>
        <v>0.16466</v>
      </c>
      <c r="K93" s="10">
        <v>0</v>
      </c>
      <c r="L93" s="9">
        <f>F93*K93</f>
        <v>0</v>
      </c>
      <c r="M93" s="11">
        <v>32</v>
      </c>
      <c r="N93" s="8" t="s">
        <v>28</v>
      </c>
    </row>
    <row r="94" spans="1:14" s="8" customFormat="1">
      <c r="A94" s="122"/>
      <c r="B94" s="122"/>
      <c r="C94" s="13"/>
      <c r="D94" s="13"/>
      <c r="E94" s="122"/>
      <c r="F94" s="185"/>
      <c r="G94" s="123"/>
      <c r="H94" s="123"/>
      <c r="I94" s="10"/>
      <c r="J94" s="9"/>
      <c r="K94" s="10"/>
      <c r="L94" s="9"/>
      <c r="M94" s="11"/>
    </row>
    <row r="95" spans="1:14" s="8" customFormat="1">
      <c r="A95" s="121"/>
      <c r="B95" s="121"/>
      <c r="C95" s="198" t="s">
        <v>214</v>
      </c>
      <c r="D95" s="198" t="s">
        <v>215</v>
      </c>
      <c r="E95" s="121"/>
      <c r="F95" s="121"/>
      <c r="G95" s="121"/>
      <c r="H95" s="199">
        <f>SUM(H96:H105)</f>
        <v>0</v>
      </c>
      <c r="I95" s="10">
        <v>0</v>
      </c>
      <c r="J95" s="9">
        <f>F95*I95</f>
        <v>0</v>
      </c>
      <c r="K95" s="10">
        <v>0</v>
      </c>
      <c r="L95" s="9">
        <f>F95*K95</f>
        <v>0</v>
      </c>
      <c r="M95" s="11">
        <v>16</v>
      </c>
      <c r="N95" s="8" t="s">
        <v>28</v>
      </c>
    </row>
    <row r="96" spans="1:14" s="6" customFormat="1" ht="26.4">
      <c r="A96" s="122" t="s">
        <v>99</v>
      </c>
      <c r="B96" s="122" t="s">
        <v>214</v>
      </c>
      <c r="C96" s="13" t="s">
        <v>262</v>
      </c>
      <c r="D96" s="13" t="s">
        <v>423</v>
      </c>
      <c r="E96" s="122" t="s">
        <v>4</v>
      </c>
      <c r="F96" s="185">
        <v>3</v>
      </c>
      <c r="G96" s="123"/>
      <c r="H96" s="123">
        <f t="shared" ref="H96:H105" si="15">ROUND(F96*G96,2)</f>
        <v>0</v>
      </c>
      <c r="J96" s="7">
        <f>SUM(J97:J99)</f>
        <v>3.1600000000000003E-2</v>
      </c>
      <c r="L96" s="7">
        <f>SUM(L97:L99)</f>
        <v>0</v>
      </c>
      <c r="N96" s="6" t="s">
        <v>27</v>
      </c>
    </row>
    <row r="97" spans="1:14" s="8" customFormat="1" ht="26.4">
      <c r="A97" s="122" t="s">
        <v>100</v>
      </c>
      <c r="B97" s="122" t="s">
        <v>214</v>
      </c>
      <c r="C97" s="13" t="s">
        <v>263</v>
      </c>
      <c r="D97" s="13" t="s">
        <v>424</v>
      </c>
      <c r="E97" s="122" t="s">
        <v>4</v>
      </c>
      <c r="F97" s="185">
        <v>6</v>
      </c>
      <c r="G97" s="123"/>
      <c r="H97" s="123">
        <f t="shared" si="15"/>
        <v>0</v>
      </c>
      <c r="I97" s="10">
        <v>5.0000000000000001E-4</v>
      </c>
      <c r="J97" s="9">
        <f>F97*I97</f>
        <v>3.0000000000000001E-3</v>
      </c>
      <c r="K97" s="10">
        <v>0</v>
      </c>
      <c r="L97" s="9">
        <f>F97*K97</f>
        <v>0</v>
      </c>
      <c r="M97" s="11">
        <v>16</v>
      </c>
      <c r="N97" s="8" t="s">
        <v>28</v>
      </c>
    </row>
    <row r="98" spans="1:14" s="8" customFormat="1" ht="26.4">
      <c r="A98" s="122" t="s">
        <v>101</v>
      </c>
      <c r="B98" s="122" t="s">
        <v>214</v>
      </c>
      <c r="C98" s="13" t="s">
        <v>264</v>
      </c>
      <c r="D98" s="13" t="s">
        <v>425</v>
      </c>
      <c r="E98" s="122" t="s">
        <v>4</v>
      </c>
      <c r="F98" s="185">
        <v>11</v>
      </c>
      <c r="G98" s="123"/>
      <c r="H98" s="123">
        <f t="shared" si="15"/>
        <v>0</v>
      </c>
      <c r="I98" s="10">
        <v>2.5999999999999999E-3</v>
      </c>
      <c r="J98" s="9">
        <f>F98*I98</f>
        <v>2.86E-2</v>
      </c>
      <c r="K98" s="10">
        <v>0</v>
      </c>
      <c r="L98" s="9">
        <f>F98*K98</f>
        <v>0</v>
      </c>
      <c r="M98" s="11">
        <v>32</v>
      </c>
      <c r="N98" s="8" t="s">
        <v>28</v>
      </c>
    </row>
    <row r="99" spans="1:14" s="8" customFormat="1" ht="39.6">
      <c r="A99" s="122" t="s">
        <v>102</v>
      </c>
      <c r="B99" s="122" t="s">
        <v>214</v>
      </c>
      <c r="C99" s="13" t="s">
        <v>426</v>
      </c>
      <c r="D99" s="13" t="s">
        <v>427</v>
      </c>
      <c r="E99" s="122" t="s">
        <v>4</v>
      </c>
      <c r="F99" s="185">
        <v>1</v>
      </c>
      <c r="G99" s="123"/>
      <c r="H99" s="123">
        <f t="shared" si="15"/>
        <v>0</v>
      </c>
      <c r="I99" s="10">
        <v>0</v>
      </c>
      <c r="J99" s="9">
        <f>F99*I99</f>
        <v>0</v>
      </c>
      <c r="K99" s="10">
        <v>0</v>
      </c>
      <c r="L99" s="9">
        <f>F99*K99</f>
        <v>0</v>
      </c>
      <c r="M99" s="11">
        <v>16</v>
      </c>
      <c r="N99" s="8" t="s">
        <v>28</v>
      </c>
    </row>
    <row r="100" spans="1:14" s="6" customFormat="1" ht="39.6">
      <c r="A100" s="122" t="s">
        <v>165</v>
      </c>
      <c r="B100" s="122" t="s">
        <v>214</v>
      </c>
      <c r="C100" s="13" t="s">
        <v>265</v>
      </c>
      <c r="D100" s="13" t="s">
        <v>428</v>
      </c>
      <c r="E100" s="122" t="s">
        <v>4</v>
      </c>
      <c r="F100" s="185">
        <v>1</v>
      </c>
      <c r="G100" s="123"/>
      <c r="H100" s="123">
        <f t="shared" si="15"/>
        <v>0</v>
      </c>
      <c r="J100" s="7">
        <f>SUM(J101:J115)</f>
        <v>0.99451487999999999</v>
      </c>
      <c r="L100" s="7">
        <f>SUM(L101:L115)</f>
        <v>0</v>
      </c>
      <c r="N100" s="6" t="s">
        <v>27</v>
      </c>
    </row>
    <row r="101" spans="1:14" s="8" customFormat="1" ht="39.6">
      <c r="A101" s="122" t="s">
        <v>168</v>
      </c>
      <c r="B101" s="122" t="s">
        <v>214</v>
      </c>
      <c r="C101" s="13" t="s">
        <v>266</v>
      </c>
      <c r="D101" s="13" t="s">
        <v>429</v>
      </c>
      <c r="E101" s="122" t="s">
        <v>4</v>
      </c>
      <c r="F101" s="185">
        <v>1</v>
      </c>
      <c r="G101" s="123"/>
      <c r="H101" s="123">
        <f t="shared" si="15"/>
        <v>0</v>
      </c>
      <c r="I101" s="10">
        <v>2.4000000000000001E-4</v>
      </c>
      <c r="J101" s="9">
        <f t="shared" ref="J101:J115" si="16">F101*I101</f>
        <v>2.4000000000000001E-4</v>
      </c>
      <c r="K101" s="10">
        <v>0</v>
      </c>
      <c r="L101" s="9">
        <f t="shared" ref="L101:L115" si="17">F101*K101</f>
        <v>0</v>
      </c>
      <c r="M101" s="11">
        <v>16</v>
      </c>
      <c r="N101" s="8" t="s">
        <v>28</v>
      </c>
    </row>
    <row r="102" spans="1:14" s="8" customFormat="1" ht="39.6">
      <c r="A102" s="122" t="s">
        <v>169</v>
      </c>
      <c r="B102" s="122" t="s">
        <v>214</v>
      </c>
      <c r="C102" s="13" t="s">
        <v>430</v>
      </c>
      <c r="D102" s="13" t="s">
        <v>431</v>
      </c>
      <c r="E102" s="122" t="s">
        <v>4</v>
      </c>
      <c r="F102" s="185">
        <v>3</v>
      </c>
      <c r="G102" s="123"/>
      <c r="H102" s="123">
        <f t="shared" si="15"/>
        <v>0</v>
      </c>
      <c r="I102" s="10">
        <v>2.4000000000000001E-4</v>
      </c>
      <c r="J102" s="9">
        <f t="shared" si="16"/>
        <v>7.2000000000000005E-4</v>
      </c>
      <c r="K102" s="10">
        <v>0</v>
      </c>
      <c r="L102" s="9">
        <f t="shared" si="17"/>
        <v>0</v>
      </c>
      <c r="M102" s="11">
        <v>16</v>
      </c>
      <c r="N102" s="8" t="s">
        <v>28</v>
      </c>
    </row>
    <row r="103" spans="1:14" s="8" customFormat="1" ht="39.6">
      <c r="A103" s="122" t="s">
        <v>170</v>
      </c>
      <c r="B103" s="122" t="s">
        <v>214</v>
      </c>
      <c r="C103" s="13" t="s">
        <v>432</v>
      </c>
      <c r="D103" s="13" t="s">
        <v>433</v>
      </c>
      <c r="E103" s="122" t="s">
        <v>4</v>
      </c>
      <c r="F103" s="185">
        <v>1</v>
      </c>
      <c r="G103" s="123"/>
      <c r="H103" s="123">
        <f t="shared" si="15"/>
        <v>0</v>
      </c>
      <c r="I103" s="10"/>
      <c r="J103" s="9"/>
      <c r="K103" s="10"/>
      <c r="L103" s="9"/>
      <c r="M103" s="11"/>
    </row>
    <row r="104" spans="1:14" s="8" customFormat="1" ht="39.6">
      <c r="A104" s="122" t="s">
        <v>171</v>
      </c>
      <c r="B104" s="122" t="s">
        <v>214</v>
      </c>
      <c r="C104" s="13" t="s">
        <v>434</v>
      </c>
      <c r="D104" s="13" t="s">
        <v>435</v>
      </c>
      <c r="E104" s="122" t="s">
        <v>4</v>
      </c>
      <c r="F104" s="185">
        <v>1</v>
      </c>
      <c r="G104" s="123"/>
      <c r="H104" s="123">
        <f t="shared" si="15"/>
        <v>0</v>
      </c>
      <c r="I104" s="10"/>
      <c r="J104" s="9"/>
      <c r="K104" s="10"/>
      <c r="L104" s="9"/>
      <c r="M104" s="11"/>
    </row>
    <row r="105" spans="1:14" s="143" customFormat="1">
      <c r="A105" s="122" t="s">
        <v>172</v>
      </c>
      <c r="B105" s="122" t="s">
        <v>214</v>
      </c>
      <c r="C105" s="13" t="s">
        <v>230</v>
      </c>
      <c r="D105" s="13" t="s">
        <v>231</v>
      </c>
      <c r="E105" s="122" t="s">
        <v>107</v>
      </c>
      <c r="F105" s="185">
        <v>3273</v>
      </c>
      <c r="G105" s="123"/>
      <c r="H105" s="123">
        <f t="shared" si="15"/>
        <v>0</v>
      </c>
      <c r="I105" s="140">
        <v>2.4000000000000001E-4</v>
      </c>
      <c r="J105" s="141">
        <f t="shared" si="16"/>
        <v>0.78552</v>
      </c>
      <c r="K105" s="140">
        <v>0</v>
      </c>
      <c r="L105" s="141">
        <f t="shared" si="17"/>
        <v>0</v>
      </c>
      <c r="M105" s="142">
        <v>16</v>
      </c>
      <c r="N105" s="143" t="s">
        <v>28</v>
      </c>
    </row>
    <row r="106" spans="1:14" s="143" customFormat="1">
      <c r="A106" s="122"/>
      <c r="B106" s="122"/>
      <c r="C106" s="13"/>
      <c r="D106" s="13"/>
      <c r="E106" s="122"/>
      <c r="F106" s="185"/>
      <c r="G106" s="123"/>
      <c r="H106" s="123"/>
      <c r="I106" s="140"/>
      <c r="J106" s="141"/>
      <c r="K106" s="140"/>
      <c r="L106" s="141"/>
      <c r="M106" s="142"/>
    </row>
    <row r="107" spans="1:14" s="8" customFormat="1">
      <c r="A107" s="121"/>
      <c r="B107" s="121"/>
      <c r="C107" s="198" t="s">
        <v>108</v>
      </c>
      <c r="D107" s="198" t="s">
        <v>109</v>
      </c>
      <c r="E107" s="121"/>
      <c r="F107" s="121"/>
      <c r="G107" s="121"/>
      <c r="H107" s="199">
        <f>SUM(H108:H154)</f>
        <v>0</v>
      </c>
      <c r="I107" s="10">
        <v>2.4000000000000001E-4</v>
      </c>
      <c r="J107" s="9">
        <f t="shared" si="16"/>
        <v>0</v>
      </c>
      <c r="K107" s="10">
        <v>0</v>
      </c>
      <c r="L107" s="9">
        <f t="shared" si="17"/>
        <v>0</v>
      </c>
      <c r="M107" s="11">
        <v>16</v>
      </c>
      <c r="N107" s="8" t="s">
        <v>28</v>
      </c>
    </row>
    <row r="108" spans="1:14" s="8" customFormat="1" ht="26.4">
      <c r="A108" s="122" t="s">
        <v>173</v>
      </c>
      <c r="B108" s="122" t="s">
        <v>108</v>
      </c>
      <c r="C108" s="13" t="s">
        <v>436</v>
      </c>
      <c r="D108" s="13" t="s">
        <v>437</v>
      </c>
      <c r="E108" s="122" t="s">
        <v>3</v>
      </c>
      <c r="F108" s="185">
        <v>482.56</v>
      </c>
      <c r="G108" s="123"/>
      <c r="H108" s="123">
        <f t="shared" ref="H108:H154" si="18">ROUND(F108*G108,2)</f>
        <v>0</v>
      </c>
      <c r="I108" s="10">
        <v>2.4000000000000001E-4</v>
      </c>
      <c r="J108" s="9">
        <f t="shared" si="16"/>
        <v>0.1158144</v>
      </c>
      <c r="K108" s="10">
        <v>0</v>
      </c>
      <c r="L108" s="9">
        <f t="shared" si="17"/>
        <v>0</v>
      </c>
      <c r="M108" s="11">
        <v>16</v>
      </c>
      <c r="N108" s="8" t="s">
        <v>28</v>
      </c>
    </row>
    <row r="109" spans="1:14" s="8" customFormat="1" ht="26.4">
      <c r="A109" s="122" t="s">
        <v>174</v>
      </c>
      <c r="B109" s="122" t="s">
        <v>108</v>
      </c>
      <c r="C109" s="13" t="s">
        <v>438</v>
      </c>
      <c r="D109" s="13" t="s">
        <v>439</v>
      </c>
      <c r="E109" s="122" t="s">
        <v>3</v>
      </c>
      <c r="F109" s="185">
        <v>376.25200000000001</v>
      </c>
      <c r="G109" s="123"/>
      <c r="H109" s="123">
        <f t="shared" si="18"/>
        <v>0</v>
      </c>
      <c r="I109" s="10">
        <v>2.4000000000000001E-4</v>
      </c>
      <c r="J109" s="9">
        <f t="shared" si="16"/>
        <v>9.0300480000000002E-2</v>
      </c>
      <c r="K109" s="10">
        <v>0</v>
      </c>
      <c r="L109" s="9">
        <f t="shared" si="17"/>
        <v>0</v>
      </c>
      <c r="M109" s="11">
        <v>16</v>
      </c>
      <c r="N109" s="8" t="s">
        <v>28</v>
      </c>
    </row>
    <row r="110" spans="1:14" s="8" customFormat="1" ht="26.4">
      <c r="A110" s="122" t="s">
        <v>175</v>
      </c>
      <c r="B110" s="122" t="s">
        <v>108</v>
      </c>
      <c r="C110" s="13" t="s">
        <v>440</v>
      </c>
      <c r="D110" s="13" t="s">
        <v>441</v>
      </c>
      <c r="E110" s="122" t="s">
        <v>4</v>
      </c>
      <c r="F110" s="185">
        <v>2</v>
      </c>
      <c r="G110" s="123"/>
      <c r="H110" s="123">
        <f t="shared" si="18"/>
        <v>0</v>
      </c>
      <c r="I110" s="10"/>
      <c r="J110" s="9"/>
      <c r="K110" s="10"/>
      <c r="L110" s="9"/>
      <c r="M110" s="11"/>
    </row>
    <row r="111" spans="1:14" s="143" customFormat="1" ht="26.4">
      <c r="A111" s="122" t="s">
        <v>176</v>
      </c>
      <c r="B111" s="122" t="s">
        <v>108</v>
      </c>
      <c r="C111" s="13" t="s">
        <v>442</v>
      </c>
      <c r="D111" s="13" t="s">
        <v>443</v>
      </c>
      <c r="E111" s="122" t="s">
        <v>4</v>
      </c>
      <c r="F111" s="185">
        <v>7</v>
      </c>
      <c r="G111" s="123"/>
      <c r="H111" s="123">
        <f t="shared" si="18"/>
        <v>0</v>
      </c>
      <c r="I111" s="140"/>
      <c r="J111" s="141"/>
      <c r="K111" s="140"/>
      <c r="L111" s="141"/>
      <c r="M111" s="142"/>
    </row>
    <row r="112" spans="1:14" s="20" customFormat="1" ht="26.4">
      <c r="A112" s="122" t="s">
        <v>177</v>
      </c>
      <c r="B112" s="122" t="s">
        <v>108</v>
      </c>
      <c r="C112" s="13" t="s">
        <v>444</v>
      </c>
      <c r="D112" s="13" t="s">
        <v>445</v>
      </c>
      <c r="E112" s="122" t="s">
        <v>4</v>
      </c>
      <c r="F112" s="185">
        <v>1</v>
      </c>
      <c r="G112" s="123"/>
      <c r="H112" s="123">
        <f t="shared" si="18"/>
        <v>0</v>
      </c>
      <c r="I112" s="17">
        <v>2.4000000000000001E-4</v>
      </c>
      <c r="J112" s="18">
        <f t="shared" si="16"/>
        <v>2.4000000000000001E-4</v>
      </c>
      <c r="K112" s="17">
        <v>0</v>
      </c>
      <c r="L112" s="18">
        <f t="shared" si="17"/>
        <v>0</v>
      </c>
      <c r="M112" s="19">
        <v>16</v>
      </c>
      <c r="N112" s="20" t="s">
        <v>28</v>
      </c>
    </row>
    <row r="113" spans="1:14" s="8" customFormat="1" ht="26.4">
      <c r="A113" s="122" t="s">
        <v>178</v>
      </c>
      <c r="B113" s="122" t="s">
        <v>108</v>
      </c>
      <c r="C113" s="13" t="s">
        <v>446</v>
      </c>
      <c r="D113" s="13" t="s">
        <v>447</v>
      </c>
      <c r="E113" s="122" t="s">
        <v>4</v>
      </c>
      <c r="F113" s="185">
        <v>2</v>
      </c>
      <c r="G113" s="123"/>
      <c r="H113" s="123">
        <f t="shared" si="18"/>
        <v>0</v>
      </c>
      <c r="I113" s="10">
        <v>2.4000000000000001E-4</v>
      </c>
      <c r="J113" s="9">
        <f t="shared" si="16"/>
        <v>4.8000000000000001E-4</v>
      </c>
      <c r="K113" s="10">
        <v>0</v>
      </c>
      <c r="L113" s="9">
        <f t="shared" si="17"/>
        <v>0</v>
      </c>
      <c r="M113" s="11">
        <v>16</v>
      </c>
      <c r="N113" s="8" t="s">
        <v>28</v>
      </c>
    </row>
    <row r="114" spans="1:14" s="8" customFormat="1" ht="26.4">
      <c r="A114" s="122" t="s">
        <v>179</v>
      </c>
      <c r="B114" s="122" t="s">
        <v>108</v>
      </c>
      <c r="C114" s="13" t="s">
        <v>448</v>
      </c>
      <c r="D114" s="13" t="s">
        <v>449</v>
      </c>
      <c r="E114" s="122" t="s">
        <v>4</v>
      </c>
      <c r="F114" s="185">
        <v>4</v>
      </c>
      <c r="G114" s="123"/>
      <c r="H114" s="123">
        <f t="shared" si="18"/>
        <v>0</v>
      </c>
      <c r="I114" s="10">
        <v>2.4000000000000001E-4</v>
      </c>
      <c r="J114" s="9">
        <f t="shared" si="16"/>
        <v>9.6000000000000002E-4</v>
      </c>
      <c r="K114" s="10">
        <v>0</v>
      </c>
      <c r="L114" s="9">
        <f t="shared" si="17"/>
        <v>0</v>
      </c>
      <c r="M114" s="11">
        <v>16</v>
      </c>
      <c r="N114" s="8" t="s">
        <v>28</v>
      </c>
    </row>
    <row r="115" spans="1:14" s="8" customFormat="1" ht="26.4">
      <c r="A115" s="122" t="s">
        <v>180</v>
      </c>
      <c r="B115" s="122" t="s">
        <v>108</v>
      </c>
      <c r="C115" s="13" t="s">
        <v>450</v>
      </c>
      <c r="D115" s="13" t="s">
        <v>451</v>
      </c>
      <c r="E115" s="122" t="s">
        <v>4</v>
      </c>
      <c r="F115" s="185">
        <v>1</v>
      </c>
      <c r="G115" s="123"/>
      <c r="H115" s="123">
        <f t="shared" si="18"/>
        <v>0</v>
      </c>
      <c r="I115" s="10">
        <v>2.4000000000000001E-4</v>
      </c>
      <c r="J115" s="9">
        <f t="shared" si="16"/>
        <v>2.4000000000000001E-4</v>
      </c>
      <c r="K115" s="10">
        <v>0</v>
      </c>
      <c r="L115" s="9">
        <f t="shared" si="17"/>
        <v>0</v>
      </c>
      <c r="M115" s="11">
        <v>16</v>
      </c>
      <c r="N115" s="8" t="s">
        <v>28</v>
      </c>
    </row>
    <row r="116" spans="1:14" s="6" customFormat="1" ht="26.4">
      <c r="A116" s="122" t="s">
        <v>183</v>
      </c>
      <c r="B116" s="122" t="s">
        <v>108</v>
      </c>
      <c r="C116" s="13" t="s">
        <v>279</v>
      </c>
      <c r="D116" s="13" t="s">
        <v>452</v>
      </c>
      <c r="E116" s="122" t="s">
        <v>4</v>
      </c>
      <c r="F116" s="185">
        <v>2</v>
      </c>
      <c r="G116" s="123"/>
      <c r="H116" s="123">
        <f t="shared" si="18"/>
        <v>0</v>
      </c>
      <c r="J116" s="7">
        <f>SUM(J117:J118)</f>
        <v>8.0000000000000004E-4</v>
      </c>
      <c r="L116" s="7">
        <f>SUM(L117:L118)</f>
        <v>0</v>
      </c>
      <c r="N116" s="6" t="s">
        <v>27</v>
      </c>
    </row>
    <row r="117" spans="1:14" s="8" customFormat="1" ht="26.4">
      <c r="A117" s="122" t="s">
        <v>184</v>
      </c>
      <c r="B117" s="122" t="s">
        <v>108</v>
      </c>
      <c r="C117" s="13" t="s">
        <v>281</v>
      </c>
      <c r="D117" s="13" t="s">
        <v>453</v>
      </c>
      <c r="E117" s="122" t="s">
        <v>4</v>
      </c>
      <c r="F117" s="185">
        <v>1</v>
      </c>
      <c r="G117" s="123"/>
      <c r="H117" s="123">
        <f t="shared" si="18"/>
        <v>0</v>
      </c>
      <c r="I117" s="10">
        <v>4.0000000000000002E-4</v>
      </c>
      <c r="J117" s="9">
        <f>F117*I117</f>
        <v>4.0000000000000002E-4</v>
      </c>
      <c r="K117" s="10">
        <v>0</v>
      </c>
      <c r="L117" s="9">
        <f>F117*K117</f>
        <v>0</v>
      </c>
      <c r="M117" s="11">
        <v>16</v>
      </c>
      <c r="N117" s="8" t="s">
        <v>28</v>
      </c>
    </row>
    <row r="118" spans="1:14" s="8" customFormat="1" ht="39.6">
      <c r="A118" s="122" t="s">
        <v>185</v>
      </c>
      <c r="B118" s="122" t="s">
        <v>108</v>
      </c>
      <c r="C118" s="13" t="s">
        <v>283</v>
      </c>
      <c r="D118" s="13" t="s">
        <v>454</v>
      </c>
      <c r="E118" s="122" t="s">
        <v>4</v>
      </c>
      <c r="F118" s="185">
        <v>1</v>
      </c>
      <c r="G118" s="123"/>
      <c r="H118" s="123">
        <f t="shared" si="18"/>
        <v>0</v>
      </c>
      <c r="I118" s="10">
        <v>4.0000000000000002E-4</v>
      </c>
      <c r="J118" s="9">
        <f>F118*I118</f>
        <v>4.0000000000000002E-4</v>
      </c>
      <c r="K118" s="10">
        <v>0</v>
      </c>
      <c r="L118" s="9">
        <f>F118*K118</f>
        <v>0</v>
      </c>
      <c r="M118" s="11">
        <v>16</v>
      </c>
      <c r="N118" s="8" t="s">
        <v>28</v>
      </c>
    </row>
    <row r="119" spans="1:14" ht="39.6">
      <c r="A119" s="122" t="s">
        <v>188</v>
      </c>
      <c r="B119" s="122" t="s">
        <v>108</v>
      </c>
      <c r="C119" s="13" t="s">
        <v>455</v>
      </c>
      <c r="D119" s="13" t="s">
        <v>456</v>
      </c>
      <c r="E119" s="122" t="s">
        <v>4</v>
      </c>
      <c r="F119" s="185">
        <v>1</v>
      </c>
      <c r="G119" s="123"/>
      <c r="H119" s="123">
        <f t="shared" si="18"/>
        <v>0</v>
      </c>
    </row>
    <row r="120" spans="1:14" ht="39.6">
      <c r="A120" s="122" t="s">
        <v>189</v>
      </c>
      <c r="B120" s="122" t="s">
        <v>108</v>
      </c>
      <c r="C120" s="13" t="s">
        <v>457</v>
      </c>
      <c r="D120" s="13" t="s">
        <v>458</v>
      </c>
      <c r="E120" s="122" t="s">
        <v>4</v>
      </c>
      <c r="F120" s="185">
        <v>1</v>
      </c>
      <c r="G120" s="123"/>
      <c r="H120" s="123">
        <f t="shared" si="18"/>
        <v>0</v>
      </c>
    </row>
    <row r="121" spans="1:14" ht="39.6">
      <c r="A121" s="122" t="s">
        <v>190</v>
      </c>
      <c r="B121" s="122" t="s">
        <v>108</v>
      </c>
      <c r="C121" s="13" t="s">
        <v>459</v>
      </c>
      <c r="D121" s="13" t="s">
        <v>460</v>
      </c>
      <c r="E121" s="122" t="s">
        <v>4</v>
      </c>
      <c r="F121" s="185">
        <v>1</v>
      </c>
      <c r="G121" s="123"/>
      <c r="H121" s="123">
        <f t="shared" si="18"/>
        <v>0</v>
      </c>
    </row>
    <row r="122" spans="1:14" ht="39.6">
      <c r="A122" s="122" t="s">
        <v>191</v>
      </c>
      <c r="B122" s="122" t="s">
        <v>108</v>
      </c>
      <c r="C122" s="13" t="s">
        <v>461</v>
      </c>
      <c r="D122" s="13" t="s">
        <v>462</v>
      </c>
      <c r="E122" s="122" t="s">
        <v>4</v>
      </c>
      <c r="F122" s="185">
        <v>1</v>
      </c>
      <c r="G122" s="123"/>
      <c r="H122" s="123">
        <f t="shared" si="18"/>
        <v>0</v>
      </c>
    </row>
    <row r="123" spans="1:14" s="145" customFormat="1" ht="39.6">
      <c r="A123" s="122" t="s">
        <v>192</v>
      </c>
      <c r="B123" s="122" t="s">
        <v>108</v>
      </c>
      <c r="C123" s="13" t="s">
        <v>463</v>
      </c>
      <c r="D123" s="13" t="s">
        <v>464</v>
      </c>
      <c r="E123" s="122" t="s">
        <v>4</v>
      </c>
      <c r="F123" s="185">
        <v>1</v>
      </c>
      <c r="G123" s="123"/>
      <c r="H123" s="123">
        <f t="shared" si="18"/>
        <v>0</v>
      </c>
    </row>
    <row r="124" spans="1:14" ht="39.6">
      <c r="A124" s="122" t="s">
        <v>193</v>
      </c>
      <c r="B124" s="122" t="s">
        <v>108</v>
      </c>
      <c r="C124" s="13" t="s">
        <v>465</v>
      </c>
      <c r="D124" s="13" t="s">
        <v>466</v>
      </c>
      <c r="E124" s="122" t="s">
        <v>4</v>
      </c>
      <c r="F124" s="185">
        <v>1</v>
      </c>
      <c r="G124" s="123"/>
      <c r="H124" s="123">
        <f t="shared" si="18"/>
        <v>0</v>
      </c>
    </row>
    <row r="125" spans="1:14" ht="39.6">
      <c r="A125" s="122" t="s">
        <v>194</v>
      </c>
      <c r="B125" s="122" t="s">
        <v>108</v>
      </c>
      <c r="C125" s="13" t="s">
        <v>467</v>
      </c>
      <c r="D125" s="13" t="s">
        <v>468</v>
      </c>
      <c r="E125" s="122" t="s">
        <v>4</v>
      </c>
      <c r="F125" s="185">
        <v>1</v>
      </c>
      <c r="G125" s="123"/>
      <c r="H125" s="123">
        <f t="shared" si="18"/>
        <v>0</v>
      </c>
    </row>
    <row r="126" spans="1:14" ht="26.4">
      <c r="A126" s="122" t="s">
        <v>195</v>
      </c>
      <c r="B126" s="122" t="s">
        <v>108</v>
      </c>
      <c r="C126" s="13" t="s">
        <v>469</v>
      </c>
      <c r="D126" s="13" t="s">
        <v>470</v>
      </c>
      <c r="E126" s="122" t="s">
        <v>4</v>
      </c>
      <c r="F126" s="185">
        <v>1</v>
      </c>
      <c r="G126" s="123"/>
      <c r="H126" s="123">
        <f t="shared" si="18"/>
        <v>0</v>
      </c>
    </row>
    <row r="127" spans="1:14" ht="26.4">
      <c r="A127" s="122" t="s">
        <v>196</v>
      </c>
      <c r="B127" s="122" t="s">
        <v>108</v>
      </c>
      <c r="C127" s="13" t="s">
        <v>471</v>
      </c>
      <c r="D127" s="13" t="s">
        <v>472</v>
      </c>
      <c r="E127" s="122" t="s">
        <v>4</v>
      </c>
      <c r="F127" s="185">
        <v>1</v>
      </c>
      <c r="G127" s="123"/>
      <c r="H127" s="123">
        <f t="shared" si="18"/>
        <v>0</v>
      </c>
    </row>
    <row r="128" spans="1:14" ht="26.4">
      <c r="A128" s="122" t="s">
        <v>200</v>
      </c>
      <c r="B128" s="122" t="s">
        <v>108</v>
      </c>
      <c r="C128" s="13" t="s">
        <v>473</v>
      </c>
      <c r="D128" s="13" t="s">
        <v>474</v>
      </c>
      <c r="E128" s="122" t="s">
        <v>4</v>
      </c>
      <c r="F128" s="185">
        <v>16</v>
      </c>
      <c r="G128" s="123"/>
      <c r="H128" s="123">
        <f t="shared" si="18"/>
        <v>0</v>
      </c>
    </row>
    <row r="129" spans="1:8" ht="26.4">
      <c r="A129" s="122" t="s">
        <v>201</v>
      </c>
      <c r="B129" s="122" t="s">
        <v>108</v>
      </c>
      <c r="C129" s="13" t="s">
        <v>475</v>
      </c>
      <c r="D129" s="13" t="s">
        <v>476</v>
      </c>
      <c r="E129" s="122" t="s">
        <v>4</v>
      </c>
      <c r="F129" s="185">
        <v>3</v>
      </c>
      <c r="G129" s="123"/>
      <c r="H129" s="123">
        <f t="shared" si="18"/>
        <v>0</v>
      </c>
    </row>
    <row r="130" spans="1:8" ht="26.4">
      <c r="A130" s="122" t="s">
        <v>203</v>
      </c>
      <c r="B130" s="122" t="s">
        <v>108</v>
      </c>
      <c r="C130" s="13" t="s">
        <v>477</v>
      </c>
      <c r="D130" s="13" t="s">
        <v>478</v>
      </c>
      <c r="E130" s="122" t="s">
        <v>4</v>
      </c>
      <c r="F130" s="185">
        <v>1</v>
      </c>
      <c r="G130" s="123"/>
      <c r="H130" s="123">
        <f t="shared" si="18"/>
        <v>0</v>
      </c>
    </row>
    <row r="131" spans="1:8" ht="26.4">
      <c r="A131" s="122" t="s">
        <v>204</v>
      </c>
      <c r="B131" s="122" t="s">
        <v>108</v>
      </c>
      <c r="C131" s="13" t="s">
        <v>479</v>
      </c>
      <c r="D131" s="13" t="s">
        <v>480</v>
      </c>
      <c r="E131" s="122" t="s">
        <v>4</v>
      </c>
      <c r="F131" s="185">
        <v>2</v>
      </c>
      <c r="G131" s="123"/>
      <c r="H131" s="123">
        <f t="shared" si="18"/>
        <v>0</v>
      </c>
    </row>
    <row r="132" spans="1:8" ht="26.4">
      <c r="A132" s="122" t="s">
        <v>205</v>
      </c>
      <c r="B132" s="122" t="s">
        <v>108</v>
      </c>
      <c r="C132" s="13" t="s">
        <v>481</v>
      </c>
      <c r="D132" s="13" t="s">
        <v>482</v>
      </c>
      <c r="E132" s="122" t="s">
        <v>4</v>
      </c>
      <c r="F132" s="185">
        <v>4</v>
      </c>
      <c r="G132" s="123"/>
      <c r="H132" s="123">
        <f t="shared" si="18"/>
        <v>0</v>
      </c>
    </row>
    <row r="133" spans="1:8" s="145" customFormat="1" ht="39.6">
      <c r="A133" s="122" t="s">
        <v>206</v>
      </c>
      <c r="B133" s="122" t="s">
        <v>108</v>
      </c>
      <c r="C133" s="13" t="s">
        <v>483</v>
      </c>
      <c r="D133" s="13" t="s">
        <v>484</v>
      </c>
      <c r="E133" s="122" t="s">
        <v>4</v>
      </c>
      <c r="F133" s="185">
        <v>2</v>
      </c>
      <c r="G133" s="123"/>
      <c r="H133" s="123">
        <f t="shared" si="18"/>
        <v>0</v>
      </c>
    </row>
    <row r="134" spans="1:8" ht="26.4">
      <c r="A134" s="122" t="s">
        <v>207</v>
      </c>
      <c r="B134" s="122" t="s">
        <v>108</v>
      </c>
      <c r="C134" s="13" t="s">
        <v>485</v>
      </c>
      <c r="D134" s="13" t="s">
        <v>486</v>
      </c>
      <c r="E134" s="122" t="s">
        <v>4</v>
      </c>
      <c r="F134" s="185">
        <v>2</v>
      </c>
      <c r="G134" s="123"/>
      <c r="H134" s="123">
        <f t="shared" si="18"/>
        <v>0</v>
      </c>
    </row>
    <row r="135" spans="1:8" ht="39.6">
      <c r="A135" s="122" t="s">
        <v>267</v>
      </c>
      <c r="B135" s="122" t="s">
        <v>108</v>
      </c>
      <c r="C135" s="13" t="s">
        <v>487</v>
      </c>
      <c r="D135" s="13" t="s">
        <v>488</v>
      </c>
      <c r="E135" s="122" t="s">
        <v>4</v>
      </c>
      <c r="F135" s="185">
        <v>1</v>
      </c>
      <c r="G135" s="123"/>
      <c r="H135" s="123">
        <f t="shared" si="18"/>
        <v>0</v>
      </c>
    </row>
    <row r="136" spans="1:8" s="21" customFormat="1" ht="26.4">
      <c r="A136" s="122" t="s">
        <v>268</v>
      </c>
      <c r="B136" s="122" t="s">
        <v>108</v>
      </c>
      <c r="C136" s="13" t="s">
        <v>489</v>
      </c>
      <c r="D136" s="13" t="s">
        <v>490</v>
      </c>
      <c r="E136" s="122" t="s">
        <v>4</v>
      </c>
      <c r="F136" s="185">
        <v>1</v>
      </c>
      <c r="G136" s="123"/>
      <c r="H136" s="123">
        <f t="shared" si="18"/>
        <v>0</v>
      </c>
    </row>
    <row r="137" spans="1:8" s="21" customFormat="1" ht="39.6">
      <c r="A137" s="122" t="s">
        <v>269</v>
      </c>
      <c r="B137" s="122" t="s">
        <v>108</v>
      </c>
      <c r="C137" s="13" t="s">
        <v>491</v>
      </c>
      <c r="D137" s="13" t="s">
        <v>492</v>
      </c>
      <c r="E137" s="122" t="s">
        <v>4</v>
      </c>
      <c r="F137" s="185">
        <v>1</v>
      </c>
      <c r="G137" s="123"/>
      <c r="H137" s="123">
        <f t="shared" si="18"/>
        <v>0</v>
      </c>
    </row>
    <row r="138" spans="1:8" s="145" customFormat="1" ht="26.4">
      <c r="A138" s="122" t="s">
        <v>270</v>
      </c>
      <c r="B138" s="122" t="s">
        <v>108</v>
      </c>
      <c r="C138" s="13" t="s">
        <v>493</v>
      </c>
      <c r="D138" s="13" t="s">
        <v>494</v>
      </c>
      <c r="E138" s="122" t="s">
        <v>4</v>
      </c>
      <c r="F138" s="185">
        <v>1</v>
      </c>
      <c r="G138" s="123"/>
      <c r="H138" s="123">
        <f t="shared" si="18"/>
        <v>0</v>
      </c>
    </row>
    <row r="139" spans="1:8" ht="39.6">
      <c r="A139" s="122" t="s">
        <v>271</v>
      </c>
      <c r="B139" s="122" t="s">
        <v>108</v>
      </c>
      <c r="C139" s="13" t="s">
        <v>495</v>
      </c>
      <c r="D139" s="13" t="s">
        <v>496</v>
      </c>
      <c r="E139" s="122" t="s">
        <v>4</v>
      </c>
      <c r="F139" s="185">
        <v>1</v>
      </c>
      <c r="G139" s="123"/>
      <c r="H139" s="123">
        <f t="shared" si="18"/>
        <v>0</v>
      </c>
    </row>
    <row r="140" spans="1:8" ht="26.4">
      <c r="A140" s="122" t="s">
        <v>272</v>
      </c>
      <c r="B140" s="122" t="s">
        <v>108</v>
      </c>
      <c r="C140" s="13" t="s">
        <v>497</v>
      </c>
      <c r="D140" s="13" t="s">
        <v>498</v>
      </c>
      <c r="E140" s="122" t="s">
        <v>4</v>
      </c>
      <c r="F140" s="185">
        <v>1</v>
      </c>
      <c r="G140" s="123"/>
      <c r="H140" s="123">
        <f t="shared" si="18"/>
        <v>0</v>
      </c>
    </row>
    <row r="141" spans="1:8" ht="26.4">
      <c r="A141" s="122" t="s">
        <v>273</v>
      </c>
      <c r="B141" s="122" t="s">
        <v>108</v>
      </c>
      <c r="C141" s="13" t="s">
        <v>499</v>
      </c>
      <c r="D141" s="13" t="s">
        <v>500</v>
      </c>
      <c r="E141" s="122" t="s">
        <v>4</v>
      </c>
      <c r="F141" s="185">
        <v>3</v>
      </c>
      <c r="G141" s="123"/>
      <c r="H141" s="123">
        <f t="shared" si="18"/>
        <v>0</v>
      </c>
    </row>
    <row r="142" spans="1:8" ht="26.4">
      <c r="A142" s="122" t="s">
        <v>274</v>
      </c>
      <c r="B142" s="122" t="s">
        <v>108</v>
      </c>
      <c r="C142" s="13" t="s">
        <v>501</v>
      </c>
      <c r="D142" s="13" t="s">
        <v>502</v>
      </c>
      <c r="E142" s="122" t="s">
        <v>4</v>
      </c>
      <c r="F142" s="185">
        <v>2</v>
      </c>
      <c r="G142" s="123"/>
      <c r="H142" s="123">
        <f t="shared" si="18"/>
        <v>0</v>
      </c>
    </row>
    <row r="143" spans="1:8" ht="26.4">
      <c r="A143" s="122" t="s">
        <v>275</v>
      </c>
      <c r="B143" s="122" t="s">
        <v>108</v>
      </c>
      <c r="C143" s="13" t="s">
        <v>503</v>
      </c>
      <c r="D143" s="13" t="s">
        <v>504</v>
      </c>
      <c r="E143" s="122" t="s">
        <v>4</v>
      </c>
      <c r="F143" s="185">
        <v>2</v>
      </c>
      <c r="G143" s="123"/>
      <c r="H143" s="123">
        <f t="shared" si="18"/>
        <v>0</v>
      </c>
    </row>
    <row r="144" spans="1:8">
      <c r="A144" s="122" t="s">
        <v>276</v>
      </c>
      <c r="B144" s="122" t="s">
        <v>108</v>
      </c>
      <c r="C144" s="13" t="s">
        <v>505</v>
      </c>
      <c r="D144" s="13" t="s">
        <v>506</v>
      </c>
      <c r="E144" s="122" t="s">
        <v>0</v>
      </c>
      <c r="F144" s="185">
        <v>1</v>
      </c>
      <c r="G144" s="123"/>
      <c r="H144" s="123">
        <f t="shared" si="18"/>
        <v>0</v>
      </c>
    </row>
    <row r="145" spans="1:8" ht="26.4">
      <c r="A145" s="122" t="s">
        <v>277</v>
      </c>
      <c r="B145" s="122" t="s">
        <v>108</v>
      </c>
      <c r="C145" s="13" t="s">
        <v>288</v>
      </c>
      <c r="D145" s="13" t="s">
        <v>507</v>
      </c>
      <c r="E145" s="122" t="s">
        <v>4</v>
      </c>
      <c r="F145" s="185">
        <v>1</v>
      </c>
      <c r="G145" s="123"/>
      <c r="H145" s="123">
        <f t="shared" si="18"/>
        <v>0</v>
      </c>
    </row>
    <row r="146" spans="1:8" ht="26.4">
      <c r="A146" s="122" t="s">
        <v>278</v>
      </c>
      <c r="B146" s="122" t="s">
        <v>108</v>
      </c>
      <c r="C146" s="13" t="s">
        <v>508</v>
      </c>
      <c r="D146" s="13" t="s">
        <v>509</v>
      </c>
      <c r="E146" s="122" t="s">
        <v>4</v>
      </c>
      <c r="F146" s="185">
        <v>1</v>
      </c>
      <c r="G146" s="123"/>
      <c r="H146" s="123">
        <f t="shared" si="18"/>
        <v>0</v>
      </c>
    </row>
    <row r="147" spans="1:8" ht="26.4">
      <c r="A147" s="122" t="s">
        <v>280</v>
      </c>
      <c r="B147" s="122" t="s">
        <v>108</v>
      </c>
      <c r="C147" s="13" t="s">
        <v>510</v>
      </c>
      <c r="D147" s="13" t="s">
        <v>511</v>
      </c>
      <c r="E147" s="122" t="s">
        <v>4</v>
      </c>
      <c r="F147" s="185">
        <v>1</v>
      </c>
      <c r="G147" s="123"/>
      <c r="H147" s="123">
        <f t="shared" si="18"/>
        <v>0</v>
      </c>
    </row>
    <row r="148" spans="1:8" s="528" customFormat="1" ht="26.4">
      <c r="A148" s="518" t="s">
        <v>282</v>
      </c>
      <c r="B148" s="518" t="s">
        <v>108</v>
      </c>
      <c r="C148" s="519" t="s">
        <v>512</v>
      </c>
      <c r="D148" s="519" t="s">
        <v>1922</v>
      </c>
      <c r="E148" s="518" t="s">
        <v>4</v>
      </c>
      <c r="F148" s="520">
        <v>1</v>
      </c>
      <c r="G148" s="521"/>
      <c r="H148" s="521">
        <f t="shared" si="18"/>
        <v>0</v>
      </c>
    </row>
    <row r="149" spans="1:8" s="528" customFormat="1" ht="26.4">
      <c r="A149" s="518" t="s">
        <v>284</v>
      </c>
      <c r="B149" s="518" t="s">
        <v>108</v>
      </c>
      <c r="C149" s="519" t="s">
        <v>513</v>
      </c>
      <c r="D149" s="519" t="s">
        <v>1923</v>
      </c>
      <c r="E149" s="518" t="s">
        <v>4</v>
      </c>
      <c r="F149" s="520">
        <v>1</v>
      </c>
      <c r="G149" s="521"/>
      <c r="H149" s="521">
        <f t="shared" si="18"/>
        <v>0</v>
      </c>
    </row>
    <row r="150" spans="1:8" s="528" customFormat="1" ht="39.6">
      <c r="A150" s="518" t="s">
        <v>285</v>
      </c>
      <c r="B150" s="518" t="s">
        <v>108</v>
      </c>
      <c r="C150" s="519" t="s">
        <v>514</v>
      </c>
      <c r="D150" s="519" t="s">
        <v>1924</v>
      </c>
      <c r="E150" s="518" t="s">
        <v>4</v>
      </c>
      <c r="F150" s="520">
        <v>39</v>
      </c>
      <c r="G150" s="521"/>
      <c r="H150" s="521">
        <f t="shared" si="18"/>
        <v>0</v>
      </c>
    </row>
    <row r="151" spans="1:8" ht="26.4">
      <c r="A151" s="122" t="s">
        <v>286</v>
      </c>
      <c r="B151" s="122" t="s">
        <v>108</v>
      </c>
      <c r="C151" s="13" t="s">
        <v>515</v>
      </c>
      <c r="D151" s="13" t="s">
        <v>516</v>
      </c>
      <c r="E151" s="122" t="s">
        <v>4</v>
      </c>
      <c r="F151" s="185">
        <v>15</v>
      </c>
      <c r="G151" s="123"/>
      <c r="H151" s="123">
        <f t="shared" si="18"/>
        <v>0</v>
      </c>
    </row>
    <row r="152" spans="1:8" ht="26.4">
      <c r="A152" s="122" t="s">
        <v>287</v>
      </c>
      <c r="B152" s="122" t="s">
        <v>108</v>
      </c>
      <c r="C152" s="13" t="s">
        <v>517</v>
      </c>
      <c r="D152" s="13" t="s">
        <v>518</v>
      </c>
      <c r="E152" s="122" t="s">
        <v>4</v>
      </c>
      <c r="F152" s="185">
        <v>1</v>
      </c>
      <c r="G152" s="123"/>
      <c r="H152" s="123">
        <f t="shared" si="18"/>
        <v>0</v>
      </c>
    </row>
    <row r="153" spans="1:8">
      <c r="A153" s="122" t="s">
        <v>289</v>
      </c>
      <c r="B153" s="122" t="s">
        <v>108</v>
      </c>
      <c r="C153" s="13" t="s">
        <v>519</v>
      </c>
      <c r="D153" s="13" t="s">
        <v>520</v>
      </c>
      <c r="E153" s="122" t="s">
        <v>0</v>
      </c>
      <c r="F153" s="185">
        <v>1</v>
      </c>
      <c r="G153" s="123"/>
      <c r="H153" s="123">
        <f t="shared" si="18"/>
        <v>0</v>
      </c>
    </row>
    <row r="154" spans="1:8">
      <c r="A154" s="122" t="s">
        <v>290</v>
      </c>
      <c r="B154" s="122" t="s">
        <v>108</v>
      </c>
      <c r="C154" s="13" t="s">
        <v>232</v>
      </c>
      <c r="D154" s="13" t="s">
        <v>233</v>
      </c>
      <c r="E154" s="122" t="s">
        <v>107</v>
      </c>
      <c r="F154" s="185">
        <v>45901.084000000003</v>
      </c>
      <c r="G154" s="123"/>
      <c r="H154" s="123">
        <f t="shared" si="18"/>
        <v>0</v>
      </c>
    </row>
    <row r="155" spans="1:8">
      <c r="A155" s="122"/>
      <c r="B155" s="122"/>
      <c r="C155" s="13"/>
      <c r="D155" s="13"/>
      <c r="E155" s="122"/>
      <c r="F155" s="185"/>
      <c r="G155" s="123"/>
      <c r="H155" s="123"/>
    </row>
    <row r="156" spans="1:8">
      <c r="A156" s="121"/>
      <c r="B156" s="121"/>
      <c r="C156" s="198" t="s">
        <v>216</v>
      </c>
      <c r="D156" s="198" t="s">
        <v>217</v>
      </c>
      <c r="E156" s="121"/>
      <c r="F156" s="121"/>
      <c r="G156" s="121"/>
      <c r="H156" s="199">
        <f>SUM(H157:H166)</f>
        <v>0</v>
      </c>
    </row>
    <row r="157" spans="1:8">
      <c r="A157" s="122" t="s">
        <v>291</v>
      </c>
      <c r="B157" s="122" t="s">
        <v>216</v>
      </c>
      <c r="C157" s="13" t="s">
        <v>234</v>
      </c>
      <c r="D157" s="13" t="s">
        <v>235</v>
      </c>
      <c r="E157" s="122" t="s">
        <v>2</v>
      </c>
      <c r="F157" s="185">
        <v>166.3</v>
      </c>
      <c r="G157" s="123"/>
      <c r="H157" s="123">
        <f t="shared" ref="H157:H166" si="19">ROUND(F157*G157,2)</f>
        <v>0</v>
      </c>
    </row>
    <row r="158" spans="1:8">
      <c r="A158" s="124" t="s">
        <v>292</v>
      </c>
      <c r="B158" s="124" t="s">
        <v>41</v>
      </c>
      <c r="C158" s="14" t="s">
        <v>236</v>
      </c>
      <c r="D158" s="14" t="s">
        <v>252</v>
      </c>
      <c r="E158" s="124" t="s">
        <v>3</v>
      </c>
      <c r="F158" s="200">
        <v>16.63</v>
      </c>
      <c r="G158" s="125"/>
      <c r="H158" s="125">
        <f t="shared" si="19"/>
        <v>0</v>
      </c>
    </row>
    <row r="159" spans="1:8" ht="26.4">
      <c r="A159" s="122" t="s">
        <v>293</v>
      </c>
      <c r="B159" s="122" t="s">
        <v>216</v>
      </c>
      <c r="C159" s="13" t="s">
        <v>521</v>
      </c>
      <c r="D159" s="13" t="s">
        <v>522</v>
      </c>
      <c r="E159" s="122" t="s">
        <v>2</v>
      </c>
      <c r="F159" s="185">
        <v>15.5</v>
      </c>
      <c r="G159" s="123"/>
      <c r="H159" s="123">
        <f t="shared" si="19"/>
        <v>0</v>
      </c>
    </row>
    <row r="160" spans="1:8">
      <c r="A160" s="124" t="s">
        <v>294</v>
      </c>
      <c r="B160" s="124" t="s">
        <v>41</v>
      </c>
      <c r="C160" s="14" t="s">
        <v>236</v>
      </c>
      <c r="D160" s="14" t="s">
        <v>252</v>
      </c>
      <c r="E160" s="124" t="s">
        <v>3</v>
      </c>
      <c r="F160" s="200">
        <v>1.7050000000000001</v>
      </c>
      <c r="G160" s="125"/>
      <c r="H160" s="125">
        <f t="shared" si="19"/>
        <v>0</v>
      </c>
    </row>
    <row r="161" spans="1:8">
      <c r="A161" s="122" t="s">
        <v>295</v>
      </c>
      <c r="B161" s="122" t="s">
        <v>216</v>
      </c>
      <c r="C161" s="13" t="s">
        <v>523</v>
      </c>
      <c r="D161" s="13" t="s">
        <v>524</v>
      </c>
      <c r="E161" s="122" t="s">
        <v>3</v>
      </c>
      <c r="F161" s="185">
        <v>264.51</v>
      </c>
      <c r="G161" s="123"/>
      <c r="H161" s="123">
        <f t="shared" si="19"/>
        <v>0</v>
      </c>
    </row>
    <row r="162" spans="1:8">
      <c r="A162" s="124" t="s">
        <v>296</v>
      </c>
      <c r="B162" s="124" t="s">
        <v>41</v>
      </c>
      <c r="C162" s="14" t="s">
        <v>236</v>
      </c>
      <c r="D162" s="14" t="s">
        <v>252</v>
      </c>
      <c r="E162" s="124" t="s">
        <v>3</v>
      </c>
      <c r="F162" s="200">
        <v>290.96100000000001</v>
      </c>
      <c r="G162" s="125"/>
      <c r="H162" s="125">
        <f t="shared" si="19"/>
        <v>0</v>
      </c>
    </row>
    <row r="163" spans="1:8" s="528" customFormat="1">
      <c r="A163" s="518">
        <v>133</v>
      </c>
      <c r="B163" s="518" t="s">
        <v>216</v>
      </c>
      <c r="C163" s="519">
        <v>771570002</v>
      </c>
      <c r="D163" s="519" t="s">
        <v>1925</v>
      </c>
      <c r="E163" s="518" t="s">
        <v>3</v>
      </c>
      <c r="F163" s="520">
        <v>5.5049999999999999</v>
      </c>
      <c r="G163" s="521"/>
      <c r="H163" s="521">
        <f t="shared" si="19"/>
        <v>0</v>
      </c>
    </row>
    <row r="164" spans="1:8" s="528" customFormat="1">
      <c r="A164" s="529">
        <v>134</v>
      </c>
      <c r="B164" s="529" t="s">
        <v>41</v>
      </c>
      <c r="C164" s="530">
        <v>597611291</v>
      </c>
      <c r="D164" s="530" t="s">
        <v>1926</v>
      </c>
      <c r="E164" s="529" t="s">
        <v>3</v>
      </c>
      <c r="F164" s="531">
        <v>6.056</v>
      </c>
      <c r="G164" s="532"/>
      <c r="H164" s="532">
        <f t="shared" si="19"/>
        <v>0</v>
      </c>
    </row>
    <row r="165" spans="1:8">
      <c r="A165" s="122">
        <v>135</v>
      </c>
      <c r="B165" s="122" t="s">
        <v>216</v>
      </c>
      <c r="C165" s="13" t="s">
        <v>525</v>
      </c>
      <c r="D165" s="13" t="s">
        <v>526</v>
      </c>
      <c r="E165" s="122" t="s">
        <v>3</v>
      </c>
      <c r="F165" s="185">
        <v>160.80000000000001</v>
      </c>
      <c r="G165" s="123"/>
      <c r="H165" s="123">
        <f t="shared" si="19"/>
        <v>0</v>
      </c>
    </row>
    <row r="166" spans="1:8">
      <c r="A166" s="122">
        <v>136</v>
      </c>
      <c r="B166" s="122" t="s">
        <v>216</v>
      </c>
      <c r="C166" s="13" t="s">
        <v>237</v>
      </c>
      <c r="D166" s="13" t="s">
        <v>238</v>
      </c>
      <c r="E166" s="122" t="s">
        <v>107</v>
      </c>
      <c r="F166" s="185">
        <v>2910.0549999999998</v>
      </c>
      <c r="G166" s="123"/>
      <c r="H166" s="123">
        <f t="shared" si="19"/>
        <v>0</v>
      </c>
    </row>
    <row r="167" spans="1:8">
      <c r="A167" s="122"/>
      <c r="B167" s="122"/>
      <c r="C167" s="13"/>
      <c r="D167" s="13"/>
      <c r="E167" s="122"/>
      <c r="F167" s="185"/>
      <c r="G167" s="123"/>
      <c r="H167" s="123"/>
    </row>
    <row r="168" spans="1:8">
      <c r="A168" s="121"/>
      <c r="B168" s="121"/>
      <c r="C168" s="198" t="s">
        <v>527</v>
      </c>
      <c r="D168" s="198" t="s">
        <v>528</v>
      </c>
      <c r="E168" s="121"/>
      <c r="F168" s="121"/>
      <c r="G168" s="121"/>
      <c r="H168" s="199">
        <f>SUM(H169:H174)</f>
        <v>0</v>
      </c>
    </row>
    <row r="169" spans="1:8">
      <c r="A169" s="122" t="s">
        <v>298</v>
      </c>
      <c r="B169" s="122" t="s">
        <v>527</v>
      </c>
      <c r="C169" s="13" t="s">
        <v>529</v>
      </c>
      <c r="D169" s="13" t="s">
        <v>530</v>
      </c>
      <c r="E169" s="122" t="s">
        <v>3</v>
      </c>
      <c r="F169" s="185">
        <v>494.36</v>
      </c>
      <c r="G169" s="123"/>
      <c r="H169" s="123">
        <f t="shared" ref="H169:H174" si="20">ROUND(F169*G169,2)</f>
        <v>0</v>
      </c>
    </row>
    <row r="170" spans="1:8" s="145" customFormat="1">
      <c r="A170" s="122" t="s">
        <v>299</v>
      </c>
      <c r="B170" s="124" t="s">
        <v>41</v>
      </c>
      <c r="C170" s="14" t="s">
        <v>531</v>
      </c>
      <c r="D170" s="14" t="s">
        <v>532</v>
      </c>
      <c r="E170" s="124" t="s">
        <v>3</v>
      </c>
      <c r="F170" s="200">
        <v>543.79600000000005</v>
      </c>
      <c r="G170" s="125"/>
      <c r="H170" s="125">
        <f t="shared" si="20"/>
        <v>0</v>
      </c>
    </row>
    <row r="171" spans="1:8">
      <c r="A171" s="122" t="s">
        <v>300</v>
      </c>
      <c r="B171" s="122" t="s">
        <v>527</v>
      </c>
      <c r="C171" s="13" t="s">
        <v>533</v>
      </c>
      <c r="D171" s="13" t="s">
        <v>534</v>
      </c>
      <c r="E171" s="122" t="s">
        <v>3</v>
      </c>
      <c r="F171" s="185">
        <v>494.36</v>
      </c>
      <c r="G171" s="123"/>
      <c r="H171" s="123">
        <f t="shared" si="20"/>
        <v>0</v>
      </c>
    </row>
    <row r="172" spans="1:8">
      <c r="A172" s="122" t="s">
        <v>301</v>
      </c>
      <c r="B172" s="122" t="s">
        <v>527</v>
      </c>
      <c r="C172" s="13" t="s">
        <v>535</v>
      </c>
      <c r="D172" s="13" t="s">
        <v>536</v>
      </c>
      <c r="E172" s="122" t="s">
        <v>3</v>
      </c>
      <c r="F172" s="185">
        <v>11.8</v>
      </c>
      <c r="G172" s="123"/>
      <c r="H172" s="123">
        <f t="shared" si="20"/>
        <v>0</v>
      </c>
    </row>
    <row r="173" spans="1:8">
      <c r="A173" s="122" t="s">
        <v>543</v>
      </c>
      <c r="B173" s="122" t="s">
        <v>527</v>
      </c>
      <c r="C173" s="13" t="s">
        <v>537</v>
      </c>
      <c r="D173" s="13" t="s">
        <v>538</v>
      </c>
      <c r="E173" s="122" t="s">
        <v>3</v>
      </c>
      <c r="F173" s="185">
        <v>11.8</v>
      </c>
      <c r="G173" s="123"/>
      <c r="H173" s="123">
        <f t="shared" si="20"/>
        <v>0</v>
      </c>
    </row>
    <row r="174" spans="1:8">
      <c r="A174" s="122">
        <v>142</v>
      </c>
      <c r="B174" s="122" t="s">
        <v>527</v>
      </c>
      <c r="C174" s="13" t="s">
        <v>539</v>
      </c>
      <c r="D174" s="13" t="s">
        <v>540</v>
      </c>
      <c r="E174" s="122" t="s">
        <v>107</v>
      </c>
      <c r="F174" s="185">
        <v>3009.1379999999999</v>
      </c>
      <c r="G174" s="123"/>
      <c r="H174" s="123">
        <f t="shared" si="20"/>
        <v>0</v>
      </c>
    </row>
    <row r="175" spans="1:8">
      <c r="A175" s="122"/>
      <c r="B175" s="122"/>
      <c r="C175" s="13"/>
      <c r="D175" s="13"/>
      <c r="E175" s="122"/>
      <c r="F175" s="185"/>
      <c r="G175" s="123"/>
      <c r="H175" s="123"/>
    </row>
    <row r="176" spans="1:8">
      <c r="A176" s="121"/>
      <c r="B176" s="121"/>
      <c r="C176" s="198" t="s">
        <v>541</v>
      </c>
      <c r="D176" s="198" t="s">
        <v>542</v>
      </c>
      <c r="E176" s="121"/>
      <c r="F176" s="121"/>
      <c r="G176" s="121"/>
      <c r="H176" s="199">
        <f>SUM(H177:H179)</f>
        <v>0</v>
      </c>
    </row>
    <row r="177" spans="1:8" ht="26.4">
      <c r="A177" s="122">
        <v>143</v>
      </c>
      <c r="B177" s="122" t="s">
        <v>541</v>
      </c>
      <c r="C177" s="13" t="s">
        <v>544</v>
      </c>
      <c r="D177" s="13" t="s">
        <v>545</v>
      </c>
      <c r="E177" s="122" t="s">
        <v>3</v>
      </c>
      <c r="F177" s="185">
        <v>160.80000000000001</v>
      </c>
      <c r="G177" s="123"/>
      <c r="H177" s="123">
        <f>ROUND(F177*G177,2)</f>
        <v>0</v>
      </c>
    </row>
    <row r="178" spans="1:8" s="528" customFormat="1" ht="16.8" customHeight="1">
      <c r="A178" s="518">
        <v>144</v>
      </c>
      <c r="B178" s="518" t="s">
        <v>541</v>
      </c>
      <c r="C178" s="519">
        <v>777695113</v>
      </c>
      <c r="D178" s="519" t="s">
        <v>1927</v>
      </c>
      <c r="E178" s="518" t="s">
        <v>3</v>
      </c>
      <c r="F178" s="520">
        <v>482.56</v>
      </c>
      <c r="G178" s="521"/>
      <c r="H178" s="521">
        <f>ROUND(F178*G178,2)</f>
        <v>0</v>
      </c>
    </row>
    <row r="179" spans="1:8">
      <c r="A179" s="122">
        <v>145</v>
      </c>
      <c r="B179" s="122" t="s">
        <v>541</v>
      </c>
      <c r="C179" s="13" t="s">
        <v>546</v>
      </c>
      <c r="D179" s="13" t="s">
        <v>547</v>
      </c>
      <c r="E179" s="122" t="s">
        <v>107</v>
      </c>
      <c r="F179" s="185">
        <v>1903.606</v>
      </c>
      <c r="G179" s="123"/>
      <c r="H179" s="123">
        <f>ROUND(F179*G179,2)</f>
        <v>0</v>
      </c>
    </row>
    <row r="180" spans="1:8">
      <c r="A180" s="122"/>
      <c r="B180" s="122"/>
      <c r="C180" s="13"/>
      <c r="D180" s="13"/>
      <c r="E180" s="122"/>
      <c r="F180" s="185"/>
      <c r="G180" s="123"/>
      <c r="H180" s="123"/>
    </row>
    <row r="181" spans="1:8">
      <c r="A181" s="121"/>
      <c r="B181" s="121"/>
      <c r="C181" s="198" t="s">
        <v>218</v>
      </c>
      <c r="D181" s="198" t="s">
        <v>219</v>
      </c>
      <c r="E181" s="121"/>
      <c r="F181" s="121"/>
      <c r="G181" s="121"/>
      <c r="H181" s="199">
        <f>SUM(H182:H185)</f>
        <v>0</v>
      </c>
    </row>
    <row r="182" spans="1:8">
      <c r="A182" s="122" t="s">
        <v>550</v>
      </c>
      <c r="B182" s="122" t="s">
        <v>218</v>
      </c>
      <c r="C182" s="13" t="s">
        <v>548</v>
      </c>
      <c r="D182" s="13" t="s">
        <v>549</v>
      </c>
      <c r="E182" s="122" t="s">
        <v>3</v>
      </c>
      <c r="F182" s="185">
        <v>217.2</v>
      </c>
      <c r="G182" s="123"/>
      <c r="H182" s="123">
        <f>ROUND(F182*G182,2)</f>
        <v>0</v>
      </c>
    </row>
    <row r="183" spans="1:8">
      <c r="A183" s="124">
        <v>147</v>
      </c>
      <c r="B183" s="124" t="s">
        <v>41</v>
      </c>
      <c r="C183" s="14" t="s">
        <v>239</v>
      </c>
      <c r="D183" s="14" t="s">
        <v>297</v>
      </c>
      <c r="E183" s="124" t="s">
        <v>3</v>
      </c>
      <c r="F183" s="200">
        <v>238.92</v>
      </c>
      <c r="G183" s="125"/>
      <c r="H183" s="125">
        <f>ROUND(F183*G183,2)</f>
        <v>0</v>
      </c>
    </row>
    <row r="184" spans="1:8" ht="16.8" customHeight="1">
      <c r="A184" s="122">
        <v>148</v>
      </c>
      <c r="B184" s="122" t="s">
        <v>218</v>
      </c>
      <c r="C184" s="13" t="s">
        <v>240</v>
      </c>
      <c r="D184" s="13" t="s">
        <v>241</v>
      </c>
      <c r="E184" s="122" t="s">
        <v>3</v>
      </c>
      <c r="F184" s="185">
        <v>45.21</v>
      </c>
      <c r="G184" s="123"/>
      <c r="H184" s="123">
        <f>ROUND(F184*G184,2)</f>
        <v>0</v>
      </c>
    </row>
    <row r="185" spans="1:8">
      <c r="A185" s="122">
        <v>149</v>
      </c>
      <c r="B185" s="122" t="s">
        <v>218</v>
      </c>
      <c r="C185" s="13" t="s">
        <v>242</v>
      </c>
      <c r="D185" s="13" t="s">
        <v>243</v>
      </c>
      <c r="E185" s="122" t="s">
        <v>107</v>
      </c>
      <c r="F185" s="185">
        <v>1911.7059999999999</v>
      </c>
      <c r="G185" s="123"/>
      <c r="H185" s="123">
        <f>ROUND(F185*G185,2)</f>
        <v>0</v>
      </c>
    </row>
    <row r="186" spans="1:8">
      <c r="A186" s="122"/>
      <c r="B186" s="122"/>
      <c r="C186" s="13"/>
      <c r="D186" s="13"/>
      <c r="E186" s="122"/>
      <c r="F186" s="185"/>
      <c r="G186" s="123"/>
      <c r="H186" s="123"/>
    </row>
    <row r="187" spans="1:8" s="145" customFormat="1">
      <c r="A187" s="121"/>
      <c r="B187" s="121"/>
      <c r="C187" s="198" t="s">
        <v>244</v>
      </c>
      <c r="D187" s="198" t="s">
        <v>245</v>
      </c>
      <c r="E187" s="121"/>
      <c r="F187" s="121"/>
      <c r="G187" s="121"/>
      <c r="H187" s="199">
        <f>H188</f>
        <v>0</v>
      </c>
    </row>
    <row r="188" spans="1:8">
      <c r="A188" s="122">
        <v>150</v>
      </c>
      <c r="B188" s="122" t="s">
        <v>244</v>
      </c>
      <c r="C188" s="13" t="s">
        <v>551</v>
      </c>
      <c r="D188" s="13" t="s">
        <v>552</v>
      </c>
      <c r="E188" s="122" t="s">
        <v>3</v>
      </c>
      <c r="F188" s="185">
        <v>34.375</v>
      </c>
      <c r="G188" s="123"/>
      <c r="H188" s="123">
        <f>ROUND(F188*G188,2)</f>
        <v>0</v>
      </c>
    </row>
    <row r="189" spans="1:8">
      <c r="A189" s="122"/>
      <c r="B189" s="122"/>
      <c r="C189" s="13"/>
      <c r="D189" s="13"/>
      <c r="E189" s="122"/>
      <c r="F189" s="185"/>
      <c r="G189" s="123"/>
      <c r="H189" s="123"/>
    </row>
    <row r="190" spans="1:8">
      <c r="A190" s="121"/>
      <c r="B190" s="121"/>
      <c r="C190" s="198" t="s">
        <v>110</v>
      </c>
      <c r="D190" s="198" t="s">
        <v>111</v>
      </c>
      <c r="E190" s="121"/>
      <c r="F190" s="121"/>
      <c r="G190" s="121"/>
      <c r="H190" s="199">
        <f>H191</f>
        <v>0</v>
      </c>
    </row>
    <row r="191" spans="1:8" ht="27.6" customHeight="1">
      <c r="A191" s="122">
        <v>151</v>
      </c>
      <c r="B191" s="122" t="s">
        <v>110</v>
      </c>
      <c r="C191" s="13" t="s">
        <v>246</v>
      </c>
      <c r="D191" s="13" t="s">
        <v>302</v>
      </c>
      <c r="E191" s="122" t="s">
        <v>3</v>
      </c>
      <c r="F191" s="185">
        <v>1759.6420000000001</v>
      </c>
      <c r="G191" s="123"/>
      <c r="H191" s="123">
        <f>ROUND(F191*G191,2)</f>
        <v>0</v>
      </c>
    </row>
    <row r="192" spans="1:8" ht="17.399999999999999" customHeight="1">
      <c r="A192" s="122"/>
      <c r="B192" s="122"/>
      <c r="C192" s="13"/>
      <c r="D192" s="13"/>
      <c r="E192" s="122"/>
      <c r="F192" s="185"/>
      <c r="G192" s="123"/>
      <c r="H192" s="123"/>
    </row>
    <row r="193" spans="1:8">
      <c r="A193" s="121"/>
      <c r="B193" s="121"/>
      <c r="C193" s="198" t="s">
        <v>553</v>
      </c>
      <c r="D193" s="198" t="s">
        <v>554</v>
      </c>
      <c r="E193" s="121"/>
      <c r="F193" s="121"/>
      <c r="G193" s="121"/>
      <c r="H193" s="199">
        <f>SUM(H194:H206)</f>
        <v>0</v>
      </c>
    </row>
    <row r="194" spans="1:8" ht="26.4">
      <c r="A194" s="122" t="s">
        <v>561</v>
      </c>
      <c r="B194" s="122" t="s">
        <v>553</v>
      </c>
      <c r="C194" s="13" t="s">
        <v>555</v>
      </c>
      <c r="D194" s="13" t="s">
        <v>556</v>
      </c>
      <c r="E194" s="122" t="s">
        <v>4</v>
      </c>
      <c r="F194" s="185">
        <v>1</v>
      </c>
      <c r="G194" s="123"/>
      <c r="H194" s="123">
        <f t="shared" ref="H194:H206" si="21">ROUND(F194*G194,2)</f>
        <v>0</v>
      </c>
    </row>
    <row r="195" spans="1:8" ht="26.4">
      <c r="A195" s="122" t="s">
        <v>564</v>
      </c>
      <c r="B195" s="122" t="s">
        <v>553</v>
      </c>
      <c r="C195" s="13" t="s">
        <v>557</v>
      </c>
      <c r="D195" s="13" t="s">
        <v>558</v>
      </c>
      <c r="E195" s="122" t="s">
        <v>4</v>
      </c>
      <c r="F195" s="185">
        <v>7</v>
      </c>
      <c r="G195" s="123"/>
      <c r="H195" s="123">
        <f t="shared" si="21"/>
        <v>0</v>
      </c>
    </row>
    <row r="196" spans="1:8" s="145" customFormat="1" ht="26.4">
      <c r="A196" s="122" t="s">
        <v>567</v>
      </c>
      <c r="B196" s="122" t="s">
        <v>553</v>
      </c>
      <c r="C196" s="13" t="s">
        <v>559</v>
      </c>
      <c r="D196" s="13" t="s">
        <v>560</v>
      </c>
      <c r="E196" s="122" t="s">
        <v>4</v>
      </c>
      <c r="F196" s="185">
        <v>2</v>
      </c>
      <c r="G196" s="123"/>
      <c r="H196" s="123">
        <f t="shared" si="21"/>
        <v>0</v>
      </c>
    </row>
    <row r="197" spans="1:8" ht="26.4">
      <c r="A197" s="122" t="s">
        <v>570</v>
      </c>
      <c r="B197" s="122" t="s">
        <v>553</v>
      </c>
      <c r="C197" s="13" t="s">
        <v>562</v>
      </c>
      <c r="D197" s="13" t="s">
        <v>563</v>
      </c>
      <c r="E197" s="122" t="s">
        <v>4</v>
      </c>
      <c r="F197" s="185">
        <v>1</v>
      </c>
      <c r="G197" s="123"/>
      <c r="H197" s="123">
        <f t="shared" si="21"/>
        <v>0</v>
      </c>
    </row>
    <row r="198" spans="1:8" ht="26.4">
      <c r="A198" s="122" t="s">
        <v>573</v>
      </c>
      <c r="B198" s="122" t="s">
        <v>553</v>
      </c>
      <c r="C198" s="13" t="s">
        <v>565</v>
      </c>
      <c r="D198" s="13" t="s">
        <v>566</v>
      </c>
      <c r="E198" s="122" t="s">
        <v>4</v>
      </c>
      <c r="F198" s="185">
        <v>1</v>
      </c>
      <c r="G198" s="123"/>
      <c r="H198" s="123">
        <f t="shared" si="21"/>
        <v>0</v>
      </c>
    </row>
    <row r="199" spans="1:8" ht="26.4">
      <c r="A199" s="122" t="s">
        <v>576</v>
      </c>
      <c r="B199" s="122" t="s">
        <v>553</v>
      </c>
      <c r="C199" s="13" t="s">
        <v>568</v>
      </c>
      <c r="D199" s="13" t="s">
        <v>569</v>
      </c>
      <c r="E199" s="122" t="s">
        <v>4</v>
      </c>
      <c r="F199" s="185">
        <v>1</v>
      </c>
      <c r="G199" s="123"/>
      <c r="H199" s="123">
        <f t="shared" si="21"/>
        <v>0</v>
      </c>
    </row>
    <row r="200" spans="1:8" ht="26.4">
      <c r="A200" s="122" t="s">
        <v>579</v>
      </c>
      <c r="B200" s="122" t="s">
        <v>553</v>
      </c>
      <c r="C200" s="13" t="s">
        <v>571</v>
      </c>
      <c r="D200" s="13" t="s">
        <v>572</v>
      </c>
      <c r="E200" s="122" t="s">
        <v>4</v>
      </c>
      <c r="F200" s="185">
        <v>1</v>
      </c>
      <c r="G200" s="123"/>
      <c r="H200" s="123">
        <f t="shared" si="21"/>
        <v>0</v>
      </c>
    </row>
    <row r="201" spans="1:8" ht="26.4">
      <c r="A201" s="122" t="s">
        <v>582</v>
      </c>
      <c r="B201" s="122" t="s">
        <v>553</v>
      </c>
      <c r="C201" s="13" t="s">
        <v>574</v>
      </c>
      <c r="D201" s="13" t="s">
        <v>575</v>
      </c>
      <c r="E201" s="122" t="s">
        <v>4</v>
      </c>
      <c r="F201" s="185">
        <v>1</v>
      </c>
      <c r="G201" s="123"/>
      <c r="H201" s="123">
        <f t="shared" si="21"/>
        <v>0</v>
      </c>
    </row>
    <row r="202" spans="1:8" s="145" customFormat="1" ht="26.4">
      <c r="A202" s="122">
        <v>160</v>
      </c>
      <c r="B202" s="122" t="s">
        <v>553</v>
      </c>
      <c r="C202" s="13" t="s">
        <v>577</v>
      </c>
      <c r="D202" s="13" t="s">
        <v>578</v>
      </c>
      <c r="E202" s="122" t="s">
        <v>4</v>
      </c>
      <c r="F202" s="185">
        <v>1</v>
      </c>
      <c r="G202" s="123"/>
      <c r="H202" s="123">
        <f t="shared" si="21"/>
        <v>0</v>
      </c>
    </row>
    <row r="203" spans="1:8" ht="26.4">
      <c r="A203" s="122">
        <v>161</v>
      </c>
      <c r="B203" s="122" t="s">
        <v>553</v>
      </c>
      <c r="C203" s="13" t="s">
        <v>580</v>
      </c>
      <c r="D203" s="13" t="s">
        <v>581</v>
      </c>
      <c r="E203" s="122" t="s">
        <v>4</v>
      </c>
      <c r="F203" s="185">
        <v>1</v>
      </c>
      <c r="G203" s="123"/>
      <c r="H203" s="123">
        <f t="shared" si="21"/>
        <v>0</v>
      </c>
    </row>
    <row r="204" spans="1:8" ht="26.4">
      <c r="A204" s="122">
        <v>162</v>
      </c>
      <c r="B204" s="122" t="s">
        <v>553</v>
      </c>
      <c r="C204" s="13" t="s">
        <v>583</v>
      </c>
      <c r="D204" s="13" t="s">
        <v>584</v>
      </c>
      <c r="E204" s="122" t="s">
        <v>4</v>
      </c>
      <c r="F204" s="185">
        <v>1</v>
      </c>
      <c r="G204" s="123"/>
      <c r="H204" s="123">
        <f t="shared" si="21"/>
        <v>0</v>
      </c>
    </row>
    <row r="205" spans="1:8" ht="26.4">
      <c r="A205" s="122">
        <v>163</v>
      </c>
      <c r="B205" s="122" t="s">
        <v>553</v>
      </c>
      <c r="C205" s="13" t="s">
        <v>585</v>
      </c>
      <c r="D205" s="13" t="s">
        <v>586</v>
      </c>
      <c r="E205" s="122" t="s">
        <v>4</v>
      </c>
      <c r="F205" s="185">
        <v>1</v>
      </c>
      <c r="G205" s="123"/>
      <c r="H205" s="123">
        <f t="shared" si="21"/>
        <v>0</v>
      </c>
    </row>
    <row r="206" spans="1:8" s="145" customFormat="1">
      <c r="A206" s="122">
        <v>164</v>
      </c>
      <c r="B206" s="122" t="s">
        <v>553</v>
      </c>
      <c r="C206" s="13" t="s">
        <v>587</v>
      </c>
      <c r="D206" s="13" t="s">
        <v>588</v>
      </c>
      <c r="E206" s="122" t="s">
        <v>107</v>
      </c>
      <c r="F206" s="185">
        <v>1124.4000000000001</v>
      </c>
      <c r="G206" s="123"/>
      <c r="H206" s="123">
        <f t="shared" si="21"/>
        <v>0</v>
      </c>
    </row>
  </sheetData>
  <mergeCells count="2">
    <mergeCell ref="A1:H1"/>
    <mergeCell ref="A2:H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10" fitToHeight="999" orientation="landscape" useFirstPageNumber="1" r:id="rId1"/>
  <headerFooter alignWithMargins="0">
    <oddFooter>&amp;LStavební práce&amp;R&amp;P</oddFooter>
  </headerFooter>
  <rowBreaks count="1" manualBreakCount="1">
    <brk id="5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131"/>
  <sheetViews>
    <sheetView showZeros="0" view="pageBreakPreview" topLeftCell="A6" zoomScaleSheetLayoutView="100" workbookViewId="0">
      <selection activeCell="G6" sqref="G6"/>
    </sheetView>
  </sheetViews>
  <sheetFormatPr defaultColWidth="9.109375" defaultRowHeight="13.2"/>
  <cols>
    <col min="1" max="1" width="4.44140625" style="206" customWidth="1"/>
    <col min="2" max="2" width="14.109375" style="206" customWidth="1"/>
    <col min="3" max="3" width="47.5546875" style="206" customWidth="1"/>
    <col min="4" max="4" width="5.5546875" style="206" customWidth="1"/>
    <col min="5" max="5" width="10" style="210" customWidth="1"/>
    <col min="6" max="6" width="11.33203125" style="206" customWidth="1"/>
    <col min="7" max="7" width="16.109375" style="206" customWidth="1"/>
    <col min="8" max="8" width="13.109375" style="206" customWidth="1"/>
    <col min="9" max="9" width="14.5546875" style="206" customWidth="1"/>
    <col min="10" max="11" width="9.109375" style="206"/>
    <col min="12" max="12" width="87.6640625" style="206" customWidth="1"/>
    <col min="13" max="256" width="9.109375" style="206"/>
    <col min="257" max="257" width="4.44140625" style="206" customWidth="1"/>
    <col min="258" max="258" width="14.109375" style="206" customWidth="1"/>
    <col min="259" max="259" width="47.5546875" style="206" customWidth="1"/>
    <col min="260" max="260" width="5.5546875" style="206" customWidth="1"/>
    <col min="261" max="261" width="10" style="206" customWidth="1"/>
    <col min="262" max="262" width="11.33203125" style="206" customWidth="1"/>
    <col min="263" max="263" width="16.109375" style="206" customWidth="1"/>
    <col min="264" max="264" width="13.109375" style="206" customWidth="1"/>
    <col min="265" max="265" width="14.5546875" style="206" customWidth="1"/>
    <col min="266" max="267" width="9.109375" style="206"/>
    <col min="268" max="268" width="87.6640625" style="206" customWidth="1"/>
    <col min="269" max="512" width="9.109375" style="206"/>
    <col min="513" max="513" width="4.44140625" style="206" customWidth="1"/>
    <col min="514" max="514" width="14.109375" style="206" customWidth="1"/>
    <col min="515" max="515" width="47.5546875" style="206" customWidth="1"/>
    <col min="516" max="516" width="5.5546875" style="206" customWidth="1"/>
    <col min="517" max="517" width="10" style="206" customWidth="1"/>
    <col min="518" max="518" width="11.33203125" style="206" customWidth="1"/>
    <col min="519" max="519" width="16.109375" style="206" customWidth="1"/>
    <col min="520" max="520" width="13.109375" style="206" customWidth="1"/>
    <col min="521" max="521" width="14.5546875" style="206" customWidth="1"/>
    <col min="522" max="523" width="9.109375" style="206"/>
    <col min="524" max="524" width="87.6640625" style="206" customWidth="1"/>
    <col min="525" max="768" width="9.109375" style="206"/>
    <col min="769" max="769" width="4.44140625" style="206" customWidth="1"/>
    <col min="770" max="770" width="14.109375" style="206" customWidth="1"/>
    <col min="771" max="771" width="47.5546875" style="206" customWidth="1"/>
    <col min="772" max="772" width="5.5546875" style="206" customWidth="1"/>
    <col min="773" max="773" width="10" style="206" customWidth="1"/>
    <col min="774" max="774" width="11.33203125" style="206" customWidth="1"/>
    <col min="775" max="775" width="16.109375" style="206" customWidth="1"/>
    <col min="776" max="776" width="13.109375" style="206" customWidth="1"/>
    <col min="777" max="777" width="14.5546875" style="206" customWidth="1"/>
    <col min="778" max="779" width="9.109375" style="206"/>
    <col min="780" max="780" width="87.6640625" style="206" customWidth="1"/>
    <col min="781" max="1024" width="9.109375" style="206"/>
    <col min="1025" max="1025" width="4.44140625" style="206" customWidth="1"/>
    <col min="1026" max="1026" width="14.109375" style="206" customWidth="1"/>
    <col min="1027" max="1027" width="47.5546875" style="206" customWidth="1"/>
    <col min="1028" max="1028" width="5.5546875" style="206" customWidth="1"/>
    <col min="1029" max="1029" width="10" style="206" customWidth="1"/>
    <col min="1030" max="1030" width="11.33203125" style="206" customWidth="1"/>
    <col min="1031" max="1031" width="16.109375" style="206" customWidth="1"/>
    <col min="1032" max="1032" width="13.109375" style="206" customWidth="1"/>
    <col min="1033" max="1033" width="14.5546875" style="206" customWidth="1"/>
    <col min="1034" max="1035" width="9.109375" style="206"/>
    <col min="1036" max="1036" width="87.6640625" style="206" customWidth="1"/>
    <col min="1037" max="1280" width="9.109375" style="206"/>
    <col min="1281" max="1281" width="4.44140625" style="206" customWidth="1"/>
    <col min="1282" max="1282" width="14.109375" style="206" customWidth="1"/>
    <col min="1283" max="1283" width="47.5546875" style="206" customWidth="1"/>
    <col min="1284" max="1284" width="5.5546875" style="206" customWidth="1"/>
    <col min="1285" max="1285" width="10" style="206" customWidth="1"/>
    <col min="1286" max="1286" width="11.33203125" style="206" customWidth="1"/>
    <col min="1287" max="1287" width="16.109375" style="206" customWidth="1"/>
    <col min="1288" max="1288" width="13.109375" style="206" customWidth="1"/>
    <col min="1289" max="1289" width="14.5546875" style="206" customWidth="1"/>
    <col min="1290" max="1291" width="9.109375" style="206"/>
    <col min="1292" max="1292" width="87.6640625" style="206" customWidth="1"/>
    <col min="1293" max="1536" width="9.109375" style="206"/>
    <col min="1537" max="1537" width="4.44140625" style="206" customWidth="1"/>
    <col min="1538" max="1538" width="14.109375" style="206" customWidth="1"/>
    <col min="1539" max="1539" width="47.5546875" style="206" customWidth="1"/>
    <col min="1540" max="1540" width="5.5546875" style="206" customWidth="1"/>
    <col min="1541" max="1541" width="10" style="206" customWidth="1"/>
    <col min="1542" max="1542" width="11.33203125" style="206" customWidth="1"/>
    <col min="1543" max="1543" width="16.109375" style="206" customWidth="1"/>
    <col min="1544" max="1544" width="13.109375" style="206" customWidth="1"/>
    <col min="1545" max="1545" width="14.5546875" style="206" customWidth="1"/>
    <col min="1546" max="1547" width="9.109375" style="206"/>
    <col min="1548" max="1548" width="87.6640625" style="206" customWidth="1"/>
    <col min="1549" max="1792" width="9.109375" style="206"/>
    <col min="1793" max="1793" width="4.44140625" style="206" customWidth="1"/>
    <col min="1794" max="1794" width="14.109375" style="206" customWidth="1"/>
    <col min="1795" max="1795" width="47.5546875" style="206" customWidth="1"/>
    <col min="1796" max="1796" width="5.5546875" style="206" customWidth="1"/>
    <col min="1797" max="1797" width="10" style="206" customWidth="1"/>
    <col min="1798" max="1798" width="11.33203125" style="206" customWidth="1"/>
    <col min="1799" max="1799" width="16.109375" style="206" customWidth="1"/>
    <col min="1800" max="1800" width="13.109375" style="206" customWidth="1"/>
    <col min="1801" max="1801" width="14.5546875" style="206" customWidth="1"/>
    <col min="1802" max="1803" width="9.109375" style="206"/>
    <col min="1804" max="1804" width="87.6640625" style="206" customWidth="1"/>
    <col min="1805" max="2048" width="9.109375" style="206"/>
    <col min="2049" max="2049" width="4.44140625" style="206" customWidth="1"/>
    <col min="2050" max="2050" width="14.109375" style="206" customWidth="1"/>
    <col min="2051" max="2051" width="47.5546875" style="206" customWidth="1"/>
    <col min="2052" max="2052" width="5.5546875" style="206" customWidth="1"/>
    <col min="2053" max="2053" width="10" style="206" customWidth="1"/>
    <col min="2054" max="2054" width="11.33203125" style="206" customWidth="1"/>
    <col min="2055" max="2055" width="16.109375" style="206" customWidth="1"/>
    <col min="2056" max="2056" width="13.109375" style="206" customWidth="1"/>
    <col min="2057" max="2057" width="14.5546875" style="206" customWidth="1"/>
    <col min="2058" max="2059" width="9.109375" style="206"/>
    <col min="2060" max="2060" width="87.6640625" style="206" customWidth="1"/>
    <col min="2061" max="2304" width="9.109375" style="206"/>
    <col min="2305" max="2305" width="4.44140625" style="206" customWidth="1"/>
    <col min="2306" max="2306" width="14.109375" style="206" customWidth="1"/>
    <col min="2307" max="2307" width="47.5546875" style="206" customWidth="1"/>
    <col min="2308" max="2308" width="5.5546875" style="206" customWidth="1"/>
    <col min="2309" max="2309" width="10" style="206" customWidth="1"/>
    <col min="2310" max="2310" width="11.33203125" style="206" customWidth="1"/>
    <col min="2311" max="2311" width="16.109375" style="206" customWidth="1"/>
    <col min="2312" max="2312" width="13.109375" style="206" customWidth="1"/>
    <col min="2313" max="2313" width="14.5546875" style="206" customWidth="1"/>
    <col min="2314" max="2315" width="9.109375" style="206"/>
    <col min="2316" max="2316" width="87.6640625" style="206" customWidth="1"/>
    <col min="2317" max="2560" width="9.109375" style="206"/>
    <col min="2561" max="2561" width="4.44140625" style="206" customWidth="1"/>
    <col min="2562" max="2562" width="14.109375" style="206" customWidth="1"/>
    <col min="2563" max="2563" width="47.5546875" style="206" customWidth="1"/>
    <col min="2564" max="2564" width="5.5546875" style="206" customWidth="1"/>
    <col min="2565" max="2565" width="10" style="206" customWidth="1"/>
    <col min="2566" max="2566" width="11.33203125" style="206" customWidth="1"/>
    <col min="2567" max="2567" width="16.109375" style="206" customWidth="1"/>
    <col min="2568" max="2568" width="13.109375" style="206" customWidth="1"/>
    <col min="2569" max="2569" width="14.5546875" style="206" customWidth="1"/>
    <col min="2570" max="2571" width="9.109375" style="206"/>
    <col min="2572" max="2572" width="87.6640625" style="206" customWidth="1"/>
    <col min="2573" max="2816" width="9.109375" style="206"/>
    <col min="2817" max="2817" width="4.44140625" style="206" customWidth="1"/>
    <col min="2818" max="2818" width="14.109375" style="206" customWidth="1"/>
    <col min="2819" max="2819" width="47.5546875" style="206" customWidth="1"/>
    <col min="2820" max="2820" width="5.5546875" style="206" customWidth="1"/>
    <col min="2821" max="2821" width="10" style="206" customWidth="1"/>
    <col min="2822" max="2822" width="11.33203125" style="206" customWidth="1"/>
    <col min="2823" max="2823" width="16.109375" style="206" customWidth="1"/>
    <col min="2824" max="2824" width="13.109375" style="206" customWidth="1"/>
    <col min="2825" max="2825" width="14.5546875" style="206" customWidth="1"/>
    <col min="2826" max="2827" width="9.109375" style="206"/>
    <col min="2828" max="2828" width="87.6640625" style="206" customWidth="1"/>
    <col min="2829" max="3072" width="9.109375" style="206"/>
    <col min="3073" max="3073" width="4.44140625" style="206" customWidth="1"/>
    <col min="3074" max="3074" width="14.109375" style="206" customWidth="1"/>
    <col min="3075" max="3075" width="47.5546875" style="206" customWidth="1"/>
    <col min="3076" max="3076" width="5.5546875" style="206" customWidth="1"/>
    <col min="3077" max="3077" width="10" style="206" customWidth="1"/>
    <col min="3078" max="3078" width="11.33203125" style="206" customWidth="1"/>
    <col min="3079" max="3079" width="16.109375" style="206" customWidth="1"/>
    <col min="3080" max="3080" width="13.109375" style="206" customWidth="1"/>
    <col min="3081" max="3081" width="14.5546875" style="206" customWidth="1"/>
    <col min="3082" max="3083" width="9.109375" style="206"/>
    <col min="3084" max="3084" width="87.6640625" style="206" customWidth="1"/>
    <col min="3085" max="3328" width="9.109375" style="206"/>
    <col min="3329" max="3329" width="4.44140625" style="206" customWidth="1"/>
    <col min="3330" max="3330" width="14.109375" style="206" customWidth="1"/>
    <col min="3331" max="3331" width="47.5546875" style="206" customWidth="1"/>
    <col min="3332" max="3332" width="5.5546875" style="206" customWidth="1"/>
    <col min="3333" max="3333" width="10" style="206" customWidth="1"/>
    <col min="3334" max="3334" width="11.33203125" style="206" customWidth="1"/>
    <col min="3335" max="3335" width="16.109375" style="206" customWidth="1"/>
    <col min="3336" max="3336" width="13.109375" style="206" customWidth="1"/>
    <col min="3337" max="3337" width="14.5546875" style="206" customWidth="1"/>
    <col min="3338" max="3339" width="9.109375" style="206"/>
    <col min="3340" max="3340" width="87.6640625" style="206" customWidth="1"/>
    <col min="3341" max="3584" width="9.109375" style="206"/>
    <col min="3585" max="3585" width="4.44140625" style="206" customWidth="1"/>
    <col min="3586" max="3586" width="14.109375" style="206" customWidth="1"/>
    <col min="3587" max="3587" width="47.5546875" style="206" customWidth="1"/>
    <col min="3588" max="3588" width="5.5546875" style="206" customWidth="1"/>
    <col min="3589" max="3589" width="10" style="206" customWidth="1"/>
    <col min="3590" max="3590" width="11.33203125" style="206" customWidth="1"/>
    <col min="3591" max="3591" width="16.109375" style="206" customWidth="1"/>
    <col min="3592" max="3592" width="13.109375" style="206" customWidth="1"/>
    <col min="3593" max="3593" width="14.5546875" style="206" customWidth="1"/>
    <col min="3594" max="3595" width="9.109375" style="206"/>
    <col min="3596" max="3596" width="87.6640625" style="206" customWidth="1"/>
    <col min="3597" max="3840" width="9.109375" style="206"/>
    <col min="3841" max="3841" width="4.44140625" style="206" customWidth="1"/>
    <col min="3842" max="3842" width="14.109375" style="206" customWidth="1"/>
    <col min="3843" max="3843" width="47.5546875" style="206" customWidth="1"/>
    <col min="3844" max="3844" width="5.5546875" style="206" customWidth="1"/>
    <col min="3845" max="3845" width="10" style="206" customWidth="1"/>
    <col min="3846" max="3846" width="11.33203125" style="206" customWidth="1"/>
    <col min="3847" max="3847" width="16.109375" style="206" customWidth="1"/>
    <col min="3848" max="3848" width="13.109375" style="206" customWidth="1"/>
    <col min="3849" max="3849" width="14.5546875" style="206" customWidth="1"/>
    <col min="3850" max="3851" width="9.109375" style="206"/>
    <col min="3852" max="3852" width="87.6640625" style="206" customWidth="1"/>
    <col min="3853" max="4096" width="9.109375" style="206"/>
    <col min="4097" max="4097" width="4.44140625" style="206" customWidth="1"/>
    <col min="4098" max="4098" width="14.109375" style="206" customWidth="1"/>
    <col min="4099" max="4099" width="47.5546875" style="206" customWidth="1"/>
    <col min="4100" max="4100" width="5.5546875" style="206" customWidth="1"/>
    <col min="4101" max="4101" width="10" style="206" customWidth="1"/>
    <col min="4102" max="4102" width="11.33203125" style="206" customWidth="1"/>
    <col min="4103" max="4103" width="16.109375" style="206" customWidth="1"/>
    <col min="4104" max="4104" width="13.109375" style="206" customWidth="1"/>
    <col min="4105" max="4105" width="14.5546875" style="206" customWidth="1"/>
    <col min="4106" max="4107" width="9.109375" style="206"/>
    <col min="4108" max="4108" width="87.6640625" style="206" customWidth="1"/>
    <col min="4109" max="4352" width="9.109375" style="206"/>
    <col min="4353" max="4353" width="4.44140625" style="206" customWidth="1"/>
    <col min="4354" max="4354" width="14.109375" style="206" customWidth="1"/>
    <col min="4355" max="4355" width="47.5546875" style="206" customWidth="1"/>
    <col min="4356" max="4356" width="5.5546875" style="206" customWidth="1"/>
    <col min="4357" max="4357" width="10" style="206" customWidth="1"/>
    <col min="4358" max="4358" width="11.33203125" style="206" customWidth="1"/>
    <col min="4359" max="4359" width="16.109375" style="206" customWidth="1"/>
    <col min="4360" max="4360" width="13.109375" style="206" customWidth="1"/>
    <col min="4361" max="4361" width="14.5546875" style="206" customWidth="1"/>
    <col min="4362" max="4363" width="9.109375" style="206"/>
    <col min="4364" max="4364" width="87.6640625" style="206" customWidth="1"/>
    <col min="4365" max="4608" width="9.109375" style="206"/>
    <col min="4609" max="4609" width="4.44140625" style="206" customWidth="1"/>
    <col min="4610" max="4610" width="14.109375" style="206" customWidth="1"/>
    <col min="4611" max="4611" width="47.5546875" style="206" customWidth="1"/>
    <col min="4612" max="4612" width="5.5546875" style="206" customWidth="1"/>
    <col min="4613" max="4613" width="10" style="206" customWidth="1"/>
    <col min="4614" max="4614" width="11.33203125" style="206" customWidth="1"/>
    <col min="4615" max="4615" width="16.109375" style="206" customWidth="1"/>
    <col min="4616" max="4616" width="13.109375" style="206" customWidth="1"/>
    <col min="4617" max="4617" width="14.5546875" style="206" customWidth="1"/>
    <col min="4618" max="4619" width="9.109375" style="206"/>
    <col min="4620" max="4620" width="87.6640625" style="206" customWidth="1"/>
    <col min="4621" max="4864" width="9.109375" style="206"/>
    <col min="4865" max="4865" width="4.44140625" style="206" customWidth="1"/>
    <col min="4866" max="4866" width="14.109375" style="206" customWidth="1"/>
    <col min="4867" max="4867" width="47.5546875" style="206" customWidth="1"/>
    <col min="4868" max="4868" width="5.5546875" style="206" customWidth="1"/>
    <col min="4869" max="4869" width="10" style="206" customWidth="1"/>
    <col min="4870" max="4870" width="11.33203125" style="206" customWidth="1"/>
    <col min="4871" max="4871" width="16.109375" style="206" customWidth="1"/>
    <col min="4872" max="4872" width="13.109375" style="206" customWidth="1"/>
    <col min="4873" max="4873" width="14.5546875" style="206" customWidth="1"/>
    <col min="4874" max="4875" width="9.109375" style="206"/>
    <col min="4876" max="4876" width="87.6640625" style="206" customWidth="1"/>
    <col min="4877" max="5120" width="9.109375" style="206"/>
    <col min="5121" max="5121" width="4.44140625" style="206" customWidth="1"/>
    <col min="5122" max="5122" width="14.109375" style="206" customWidth="1"/>
    <col min="5123" max="5123" width="47.5546875" style="206" customWidth="1"/>
    <col min="5124" max="5124" width="5.5546875" style="206" customWidth="1"/>
    <col min="5125" max="5125" width="10" style="206" customWidth="1"/>
    <col min="5126" max="5126" width="11.33203125" style="206" customWidth="1"/>
    <col min="5127" max="5127" width="16.109375" style="206" customWidth="1"/>
    <col min="5128" max="5128" width="13.109375" style="206" customWidth="1"/>
    <col min="5129" max="5129" width="14.5546875" style="206" customWidth="1"/>
    <col min="5130" max="5131" width="9.109375" style="206"/>
    <col min="5132" max="5132" width="87.6640625" style="206" customWidth="1"/>
    <col min="5133" max="5376" width="9.109375" style="206"/>
    <col min="5377" max="5377" width="4.44140625" style="206" customWidth="1"/>
    <col min="5378" max="5378" width="14.109375" style="206" customWidth="1"/>
    <col min="5379" max="5379" width="47.5546875" style="206" customWidth="1"/>
    <col min="5380" max="5380" width="5.5546875" style="206" customWidth="1"/>
    <col min="5381" max="5381" width="10" style="206" customWidth="1"/>
    <col min="5382" max="5382" width="11.33203125" style="206" customWidth="1"/>
    <col min="5383" max="5383" width="16.109375" style="206" customWidth="1"/>
    <col min="5384" max="5384" width="13.109375" style="206" customWidth="1"/>
    <col min="5385" max="5385" width="14.5546875" style="206" customWidth="1"/>
    <col min="5386" max="5387" width="9.109375" style="206"/>
    <col min="5388" max="5388" width="87.6640625" style="206" customWidth="1"/>
    <col min="5389" max="5632" width="9.109375" style="206"/>
    <col min="5633" max="5633" width="4.44140625" style="206" customWidth="1"/>
    <col min="5634" max="5634" width="14.109375" style="206" customWidth="1"/>
    <col min="5635" max="5635" width="47.5546875" style="206" customWidth="1"/>
    <col min="5636" max="5636" width="5.5546875" style="206" customWidth="1"/>
    <col min="5637" max="5637" width="10" style="206" customWidth="1"/>
    <col min="5638" max="5638" width="11.33203125" style="206" customWidth="1"/>
    <col min="5639" max="5639" width="16.109375" style="206" customWidth="1"/>
    <col min="5640" max="5640" width="13.109375" style="206" customWidth="1"/>
    <col min="5641" max="5641" width="14.5546875" style="206" customWidth="1"/>
    <col min="5642" max="5643" width="9.109375" style="206"/>
    <col min="5644" max="5644" width="87.6640625" style="206" customWidth="1"/>
    <col min="5645" max="5888" width="9.109375" style="206"/>
    <col min="5889" max="5889" width="4.44140625" style="206" customWidth="1"/>
    <col min="5890" max="5890" width="14.109375" style="206" customWidth="1"/>
    <col min="5891" max="5891" width="47.5546875" style="206" customWidth="1"/>
    <col min="5892" max="5892" width="5.5546875" style="206" customWidth="1"/>
    <col min="5893" max="5893" width="10" style="206" customWidth="1"/>
    <col min="5894" max="5894" width="11.33203125" style="206" customWidth="1"/>
    <col min="5895" max="5895" width="16.109375" style="206" customWidth="1"/>
    <col min="5896" max="5896" width="13.109375" style="206" customWidth="1"/>
    <col min="5897" max="5897" width="14.5546875" style="206" customWidth="1"/>
    <col min="5898" max="5899" width="9.109375" style="206"/>
    <col min="5900" max="5900" width="87.6640625" style="206" customWidth="1"/>
    <col min="5901" max="6144" width="9.109375" style="206"/>
    <col min="6145" max="6145" width="4.44140625" style="206" customWidth="1"/>
    <col min="6146" max="6146" width="14.109375" style="206" customWidth="1"/>
    <col min="6147" max="6147" width="47.5546875" style="206" customWidth="1"/>
    <col min="6148" max="6148" width="5.5546875" style="206" customWidth="1"/>
    <col min="6149" max="6149" width="10" style="206" customWidth="1"/>
    <col min="6150" max="6150" width="11.33203125" style="206" customWidth="1"/>
    <col min="6151" max="6151" width="16.109375" style="206" customWidth="1"/>
    <col min="6152" max="6152" width="13.109375" style="206" customWidth="1"/>
    <col min="6153" max="6153" width="14.5546875" style="206" customWidth="1"/>
    <col min="6154" max="6155" width="9.109375" style="206"/>
    <col min="6156" max="6156" width="87.6640625" style="206" customWidth="1"/>
    <col min="6157" max="6400" width="9.109375" style="206"/>
    <col min="6401" max="6401" width="4.44140625" style="206" customWidth="1"/>
    <col min="6402" max="6402" width="14.109375" style="206" customWidth="1"/>
    <col min="6403" max="6403" width="47.5546875" style="206" customWidth="1"/>
    <col min="6404" max="6404" width="5.5546875" style="206" customWidth="1"/>
    <col min="6405" max="6405" width="10" style="206" customWidth="1"/>
    <col min="6406" max="6406" width="11.33203125" style="206" customWidth="1"/>
    <col min="6407" max="6407" width="16.109375" style="206" customWidth="1"/>
    <col min="6408" max="6408" width="13.109375" style="206" customWidth="1"/>
    <col min="6409" max="6409" width="14.5546875" style="206" customWidth="1"/>
    <col min="6410" max="6411" width="9.109375" style="206"/>
    <col min="6412" max="6412" width="87.6640625" style="206" customWidth="1"/>
    <col min="6413" max="6656" width="9.109375" style="206"/>
    <col min="6657" max="6657" width="4.44140625" style="206" customWidth="1"/>
    <col min="6658" max="6658" width="14.109375" style="206" customWidth="1"/>
    <col min="6659" max="6659" width="47.5546875" style="206" customWidth="1"/>
    <col min="6660" max="6660" width="5.5546875" style="206" customWidth="1"/>
    <col min="6661" max="6661" width="10" style="206" customWidth="1"/>
    <col min="6662" max="6662" width="11.33203125" style="206" customWidth="1"/>
    <col min="6663" max="6663" width="16.109375" style="206" customWidth="1"/>
    <col min="6664" max="6664" width="13.109375" style="206" customWidth="1"/>
    <col min="6665" max="6665" width="14.5546875" style="206" customWidth="1"/>
    <col min="6666" max="6667" width="9.109375" style="206"/>
    <col min="6668" max="6668" width="87.6640625" style="206" customWidth="1"/>
    <col min="6669" max="6912" width="9.109375" style="206"/>
    <col min="6913" max="6913" width="4.44140625" style="206" customWidth="1"/>
    <col min="6914" max="6914" width="14.109375" style="206" customWidth="1"/>
    <col min="6915" max="6915" width="47.5546875" style="206" customWidth="1"/>
    <col min="6916" max="6916" width="5.5546875" style="206" customWidth="1"/>
    <col min="6917" max="6917" width="10" style="206" customWidth="1"/>
    <col min="6918" max="6918" width="11.33203125" style="206" customWidth="1"/>
    <col min="6919" max="6919" width="16.109375" style="206" customWidth="1"/>
    <col min="6920" max="6920" width="13.109375" style="206" customWidth="1"/>
    <col min="6921" max="6921" width="14.5546875" style="206" customWidth="1"/>
    <col min="6922" max="6923" width="9.109375" style="206"/>
    <col min="6924" max="6924" width="87.6640625" style="206" customWidth="1"/>
    <col min="6925" max="7168" width="9.109375" style="206"/>
    <col min="7169" max="7169" width="4.44140625" style="206" customWidth="1"/>
    <col min="7170" max="7170" width="14.109375" style="206" customWidth="1"/>
    <col min="7171" max="7171" width="47.5546875" style="206" customWidth="1"/>
    <col min="7172" max="7172" width="5.5546875" style="206" customWidth="1"/>
    <col min="7173" max="7173" width="10" style="206" customWidth="1"/>
    <col min="7174" max="7174" width="11.33203125" style="206" customWidth="1"/>
    <col min="7175" max="7175" width="16.109375" style="206" customWidth="1"/>
    <col min="7176" max="7176" width="13.109375" style="206" customWidth="1"/>
    <col min="7177" max="7177" width="14.5546875" style="206" customWidth="1"/>
    <col min="7178" max="7179" width="9.109375" style="206"/>
    <col min="7180" max="7180" width="87.6640625" style="206" customWidth="1"/>
    <col min="7181" max="7424" width="9.109375" style="206"/>
    <col min="7425" max="7425" width="4.44140625" style="206" customWidth="1"/>
    <col min="7426" max="7426" width="14.109375" style="206" customWidth="1"/>
    <col min="7427" max="7427" width="47.5546875" style="206" customWidth="1"/>
    <col min="7428" max="7428" width="5.5546875" style="206" customWidth="1"/>
    <col min="7429" max="7429" width="10" style="206" customWidth="1"/>
    <col min="7430" max="7430" width="11.33203125" style="206" customWidth="1"/>
    <col min="7431" max="7431" width="16.109375" style="206" customWidth="1"/>
    <col min="7432" max="7432" width="13.109375" style="206" customWidth="1"/>
    <col min="7433" max="7433" width="14.5546875" style="206" customWidth="1"/>
    <col min="7434" max="7435" width="9.109375" style="206"/>
    <col min="7436" max="7436" width="87.6640625" style="206" customWidth="1"/>
    <col min="7437" max="7680" width="9.109375" style="206"/>
    <col min="7681" max="7681" width="4.44140625" style="206" customWidth="1"/>
    <col min="7682" max="7682" width="14.109375" style="206" customWidth="1"/>
    <col min="7683" max="7683" width="47.5546875" style="206" customWidth="1"/>
    <col min="7684" max="7684" width="5.5546875" style="206" customWidth="1"/>
    <col min="7685" max="7685" width="10" style="206" customWidth="1"/>
    <col min="7686" max="7686" width="11.33203125" style="206" customWidth="1"/>
    <col min="7687" max="7687" width="16.109375" style="206" customWidth="1"/>
    <col min="7688" max="7688" width="13.109375" style="206" customWidth="1"/>
    <col min="7689" max="7689" width="14.5546875" style="206" customWidth="1"/>
    <col min="7690" max="7691" width="9.109375" style="206"/>
    <col min="7692" max="7692" width="87.6640625" style="206" customWidth="1"/>
    <col min="7693" max="7936" width="9.109375" style="206"/>
    <col min="7937" max="7937" width="4.44140625" style="206" customWidth="1"/>
    <col min="7938" max="7938" width="14.109375" style="206" customWidth="1"/>
    <col min="7939" max="7939" width="47.5546875" style="206" customWidth="1"/>
    <col min="7940" max="7940" width="5.5546875" style="206" customWidth="1"/>
    <col min="7941" max="7941" width="10" style="206" customWidth="1"/>
    <col min="7942" max="7942" width="11.33203125" style="206" customWidth="1"/>
    <col min="7943" max="7943" width="16.109375" style="206" customWidth="1"/>
    <col min="7944" max="7944" width="13.109375" style="206" customWidth="1"/>
    <col min="7945" max="7945" width="14.5546875" style="206" customWidth="1"/>
    <col min="7946" max="7947" width="9.109375" style="206"/>
    <col min="7948" max="7948" width="87.6640625" style="206" customWidth="1"/>
    <col min="7949" max="8192" width="9.109375" style="206"/>
    <col min="8193" max="8193" width="4.44140625" style="206" customWidth="1"/>
    <col min="8194" max="8194" width="14.109375" style="206" customWidth="1"/>
    <col min="8195" max="8195" width="47.5546875" style="206" customWidth="1"/>
    <col min="8196" max="8196" width="5.5546875" style="206" customWidth="1"/>
    <col min="8197" max="8197" width="10" style="206" customWidth="1"/>
    <col min="8198" max="8198" width="11.33203125" style="206" customWidth="1"/>
    <col min="8199" max="8199" width="16.109375" style="206" customWidth="1"/>
    <col min="8200" max="8200" width="13.109375" style="206" customWidth="1"/>
    <col min="8201" max="8201" width="14.5546875" style="206" customWidth="1"/>
    <col min="8202" max="8203" width="9.109375" style="206"/>
    <col min="8204" max="8204" width="87.6640625" style="206" customWidth="1"/>
    <col min="8205" max="8448" width="9.109375" style="206"/>
    <col min="8449" max="8449" width="4.44140625" style="206" customWidth="1"/>
    <col min="8450" max="8450" width="14.109375" style="206" customWidth="1"/>
    <col min="8451" max="8451" width="47.5546875" style="206" customWidth="1"/>
    <col min="8452" max="8452" width="5.5546875" style="206" customWidth="1"/>
    <col min="8453" max="8453" width="10" style="206" customWidth="1"/>
    <col min="8454" max="8454" width="11.33203125" style="206" customWidth="1"/>
    <col min="8455" max="8455" width="16.109375" style="206" customWidth="1"/>
    <col min="8456" max="8456" width="13.109375" style="206" customWidth="1"/>
    <col min="8457" max="8457" width="14.5546875" style="206" customWidth="1"/>
    <col min="8458" max="8459" width="9.109375" style="206"/>
    <col min="8460" max="8460" width="87.6640625" style="206" customWidth="1"/>
    <col min="8461" max="8704" width="9.109375" style="206"/>
    <col min="8705" max="8705" width="4.44140625" style="206" customWidth="1"/>
    <col min="8706" max="8706" width="14.109375" style="206" customWidth="1"/>
    <col min="8707" max="8707" width="47.5546875" style="206" customWidth="1"/>
    <col min="8708" max="8708" width="5.5546875" style="206" customWidth="1"/>
    <col min="8709" max="8709" width="10" style="206" customWidth="1"/>
    <col min="8710" max="8710" width="11.33203125" style="206" customWidth="1"/>
    <col min="8711" max="8711" width="16.109375" style="206" customWidth="1"/>
    <col min="8712" max="8712" width="13.109375" style="206" customWidth="1"/>
    <col min="8713" max="8713" width="14.5546875" style="206" customWidth="1"/>
    <col min="8714" max="8715" width="9.109375" style="206"/>
    <col min="8716" max="8716" width="87.6640625" style="206" customWidth="1"/>
    <col min="8717" max="8960" width="9.109375" style="206"/>
    <col min="8961" max="8961" width="4.44140625" style="206" customWidth="1"/>
    <col min="8962" max="8962" width="14.109375" style="206" customWidth="1"/>
    <col min="8963" max="8963" width="47.5546875" style="206" customWidth="1"/>
    <col min="8964" max="8964" width="5.5546875" style="206" customWidth="1"/>
    <col min="8965" max="8965" width="10" style="206" customWidth="1"/>
    <col min="8966" max="8966" width="11.33203125" style="206" customWidth="1"/>
    <col min="8967" max="8967" width="16.109375" style="206" customWidth="1"/>
    <col min="8968" max="8968" width="13.109375" style="206" customWidth="1"/>
    <col min="8969" max="8969" width="14.5546875" style="206" customWidth="1"/>
    <col min="8970" max="8971" width="9.109375" style="206"/>
    <col min="8972" max="8972" width="87.6640625" style="206" customWidth="1"/>
    <col min="8973" max="9216" width="9.109375" style="206"/>
    <col min="9217" max="9217" width="4.44140625" style="206" customWidth="1"/>
    <col min="9218" max="9218" width="14.109375" style="206" customWidth="1"/>
    <col min="9219" max="9219" width="47.5546875" style="206" customWidth="1"/>
    <col min="9220" max="9220" width="5.5546875" style="206" customWidth="1"/>
    <col min="9221" max="9221" width="10" style="206" customWidth="1"/>
    <col min="9222" max="9222" width="11.33203125" style="206" customWidth="1"/>
    <col min="9223" max="9223" width="16.109375" style="206" customWidth="1"/>
    <col min="9224" max="9224" width="13.109375" style="206" customWidth="1"/>
    <col min="9225" max="9225" width="14.5546875" style="206" customWidth="1"/>
    <col min="9226" max="9227" width="9.109375" style="206"/>
    <col min="9228" max="9228" width="87.6640625" style="206" customWidth="1"/>
    <col min="9229" max="9472" width="9.109375" style="206"/>
    <col min="9473" max="9473" width="4.44140625" style="206" customWidth="1"/>
    <col min="9474" max="9474" width="14.109375" style="206" customWidth="1"/>
    <col min="9475" max="9475" width="47.5546875" style="206" customWidth="1"/>
    <col min="9476" max="9476" width="5.5546875" style="206" customWidth="1"/>
    <col min="9477" max="9477" width="10" style="206" customWidth="1"/>
    <col min="9478" max="9478" width="11.33203125" style="206" customWidth="1"/>
    <col min="9479" max="9479" width="16.109375" style="206" customWidth="1"/>
    <col min="9480" max="9480" width="13.109375" style="206" customWidth="1"/>
    <col min="9481" max="9481" width="14.5546875" style="206" customWidth="1"/>
    <col min="9482" max="9483" width="9.109375" style="206"/>
    <col min="9484" max="9484" width="87.6640625" style="206" customWidth="1"/>
    <col min="9485" max="9728" width="9.109375" style="206"/>
    <col min="9729" max="9729" width="4.44140625" style="206" customWidth="1"/>
    <col min="9730" max="9730" width="14.109375" style="206" customWidth="1"/>
    <col min="9731" max="9731" width="47.5546875" style="206" customWidth="1"/>
    <col min="9732" max="9732" width="5.5546875" style="206" customWidth="1"/>
    <col min="9733" max="9733" width="10" style="206" customWidth="1"/>
    <col min="9734" max="9734" width="11.33203125" style="206" customWidth="1"/>
    <col min="9735" max="9735" width="16.109375" style="206" customWidth="1"/>
    <col min="9736" max="9736" width="13.109375" style="206" customWidth="1"/>
    <col min="9737" max="9737" width="14.5546875" style="206" customWidth="1"/>
    <col min="9738" max="9739" width="9.109375" style="206"/>
    <col min="9740" max="9740" width="87.6640625" style="206" customWidth="1"/>
    <col min="9741" max="9984" width="9.109375" style="206"/>
    <col min="9985" max="9985" width="4.44140625" style="206" customWidth="1"/>
    <col min="9986" max="9986" width="14.109375" style="206" customWidth="1"/>
    <col min="9987" max="9987" width="47.5546875" style="206" customWidth="1"/>
    <col min="9988" max="9988" width="5.5546875" style="206" customWidth="1"/>
    <col min="9989" max="9989" width="10" style="206" customWidth="1"/>
    <col min="9990" max="9990" width="11.33203125" style="206" customWidth="1"/>
    <col min="9991" max="9991" width="16.109375" style="206" customWidth="1"/>
    <col min="9992" max="9992" width="13.109375" style="206" customWidth="1"/>
    <col min="9993" max="9993" width="14.5546875" style="206" customWidth="1"/>
    <col min="9994" max="9995" width="9.109375" style="206"/>
    <col min="9996" max="9996" width="87.6640625" style="206" customWidth="1"/>
    <col min="9997" max="10240" width="9.109375" style="206"/>
    <col min="10241" max="10241" width="4.44140625" style="206" customWidth="1"/>
    <col min="10242" max="10242" width="14.109375" style="206" customWidth="1"/>
    <col min="10243" max="10243" width="47.5546875" style="206" customWidth="1"/>
    <col min="10244" max="10244" width="5.5546875" style="206" customWidth="1"/>
    <col min="10245" max="10245" width="10" style="206" customWidth="1"/>
    <col min="10246" max="10246" width="11.33203125" style="206" customWidth="1"/>
    <col min="10247" max="10247" width="16.109375" style="206" customWidth="1"/>
    <col min="10248" max="10248" width="13.109375" style="206" customWidth="1"/>
    <col min="10249" max="10249" width="14.5546875" style="206" customWidth="1"/>
    <col min="10250" max="10251" width="9.109375" style="206"/>
    <col min="10252" max="10252" width="87.6640625" style="206" customWidth="1"/>
    <col min="10253" max="10496" width="9.109375" style="206"/>
    <col min="10497" max="10497" width="4.44140625" style="206" customWidth="1"/>
    <col min="10498" max="10498" width="14.109375" style="206" customWidth="1"/>
    <col min="10499" max="10499" width="47.5546875" style="206" customWidth="1"/>
    <col min="10500" max="10500" width="5.5546875" style="206" customWidth="1"/>
    <col min="10501" max="10501" width="10" style="206" customWidth="1"/>
    <col min="10502" max="10502" width="11.33203125" style="206" customWidth="1"/>
    <col min="10503" max="10503" width="16.109375" style="206" customWidth="1"/>
    <col min="10504" max="10504" width="13.109375" style="206" customWidth="1"/>
    <col min="10505" max="10505" width="14.5546875" style="206" customWidth="1"/>
    <col min="10506" max="10507" width="9.109375" style="206"/>
    <col min="10508" max="10508" width="87.6640625" style="206" customWidth="1"/>
    <col min="10509" max="10752" width="9.109375" style="206"/>
    <col min="10753" max="10753" width="4.44140625" style="206" customWidth="1"/>
    <col min="10754" max="10754" width="14.109375" style="206" customWidth="1"/>
    <col min="10755" max="10755" width="47.5546875" style="206" customWidth="1"/>
    <col min="10756" max="10756" width="5.5546875" style="206" customWidth="1"/>
    <col min="10757" max="10757" width="10" style="206" customWidth="1"/>
    <col min="10758" max="10758" width="11.33203125" style="206" customWidth="1"/>
    <col min="10759" max="10759" width="16.109375" style="206" customWidth="1"/>
    <col min="10760" max="10760" width="13.109375" style="206" customWidth="1"/>
    <col min="10761" max="10761" width="14.5546875" style="206" customWidth="1"/>
    <col min="10762" max="10763" width="9.109375" style="206"/>
    <col min="10764" max="10764" width="87.6640625" style="206" customWidth="1"/>
    <col min="10765" max="11008" width="9.109375" style="206"/>
    <col min="11009" max="11009" width="4.44140625" style="206" customWidth="1"/>
    <col min="11010" max="11010" width="14.109375" style="206" customWidth="1"/>
    <col min="11011" max="11011" width="47.5546875" style="206" customWidth="1"/>
    <col min="11012" max="11012" width="5.5546875" style="206" customWidth="1"/>
    <col min="11013" max="11013" width="10" style="206" customWidth="1"/>
    <col min="11014" max="11014" width="11.33203125" style="206" customWidth="1"/>
    <col min="11015" max="11015" width="16.109375" style="206" customWidth="1"/>
    <col min="11016" max="11016" width="13.109375" style="206" customWidth="1"/>
    <col min="11017" max="11017" width="14.5546875" style="206" customWidth="1"/>
    <col min="11018" max="11019" width="9.109375" style="206"/>
    <col min="11020" max="11020" width="87.6640625" style="206" customWidth="1"/>
    <col min="11021" max="11264" width="9.109375" style="206"/>
    <col min="11265" max="11265" width="4.44140625" style="206" customWidth="1"/>
    <col min="11266" max="11266" width="14.109375" style="206" customWidth="1"/>
    <col min="11267" max="11267" width="47.5546875" style="206" customWidth="1"/>
    <col min="11268" max="11268" width="5.5546875" style="206" customWidth="1"/>
    <col min="11269" max="11269" width="10" style="206" customWidth="1"/>
    <col min="11270" max="11270" width="11.33203125" style="206" customWidth="1"/>
    <col min="11271" max="11271" width="16.109375" style="206" customWidth="1"/>
    <col min="11272" max="11272" width="13.109375" style="206" customWidth="1"/>
    <col min="11273" max="11273" width="14.5546875" style="206" customWidth="1"/>
    <col min="11274" max="11275" width="9.109375" style="206"/>
    <col min="11276" max="11276" width="87.6640625" style="206" customWidth="1"/>
    <col min="11277" max="11520" width="9.109375" style="206"/>
    <col min="11521" max="11521" width="4.44140625" style="206" customWidth="1"/>
    <col min="11522" max="11522" width="14.109375" style="206" customWidth="1"/>
    <col min="11523" max="11523" width="47.5546875" style="206" customWidth="1"/>
    <col min="11524" max="11524" width="5.5546875" style="206" customWidth="1"/>
    <col min="11525" max="11525" width="10" style="206" customWidth="1"/>
    <col min="11526" max="11526" width="11.33203125" style="206" customWidth="1"/>
    <col min="11527" max="11527" width="16.109375" style="206" customWidth="1"/>
    <col min="11528" max="11528" width="13.109375" style="206" customWidth="1"/>
    <col min="11529" max="11529" width="14.5546875" style="206" customWidth="1"/>
    <col min="11530" max="11531" width="9.109375" style="206"/>
    <col min="11532" max="11532" width="87.6640625" style="206" customWidth="1"/>
    <col min="11533" max="11776" width="9.109375" style="206"/>
    <col min="11777" max="11777" width="4.44140625" style="206" customWidth="1"/>
    <col min="11778" max="11778" width="14.109375" style="206" customWidth="1"/>
    <col min="11779" max="11779" width="47.5546875" style="206" customWidth="1"/>
    <col min="11780" max="11780" width="5.5546875" style="206" customWidth="1"/>
    <col min="11781" max="11781" width="10" style="206" customWidth="1"/>
    <col min="11782" max="11782" width="11.33203125" style="206" customWidth="1"/>
    <col min="11783" max="11783" width="16.109375" style="206" customWidth="1"/>
    <col min="11784" max="11784" width="13.109375" style="206" customWidth="1"/>
    <col min="11785" max="11785" width="14.5546875" style="206" customWidth="1"/>
    <col min="11786" max="11787" width="9.109375" style="206"/>
    <col min="11788" max="11788" width="87.6640625" style="206" customWidth="1"/>
    <col min="11789" max="12032" width="9.109375" style="206"/>
    <col min="12033" max="12033" width="4.44140625" style="206" customWidth="1"/>
    <col min="12034" max="12034" width="14.109375" style="206" customWidth="1"/>
    <col min="12035" max="12035" width="47.5546875" style="206" customWidth="1"/>
    <col min="12036" max="12036" width="5.5546875" style="206" customWidth="1"/>
    <col min="12037" max="12037" width="10" style="206" customWidth="1"/>
    <col min="12038" max="12038" width="11.33203125" style="206" customWidth="1"/>
    <col min="12039" max="12039" width="16.109375" style="206" customWidth="1"/>
    <col min="12040" max="12040" width="13.109375" style="206" customWidth="1"/>
    <col min="12041" max="12041" width="14.5546875" style="206" customWidth="1"/>
    <col min="12042" max="12043" width="9.109375" style="206"/>
    <col min="12044" max="12044" width="87.6640625" style="206" customWidth="1"/>
    <col min="12045" max="12288" width="9.109375" style="206"/>
    <col min="12289" max="12289" width="4.44140625" style="206" customWidth="1"/>
    <col min="12290" max="12290" width="14.109375" style="206" customWidth="1"/>
    <col min="12291" max="12291" width="47.5546875" style="206" customWidth="1"/>
    <col min="12292" max="12292" width="5.5546875" style="206" customWidth="1"/>
    <col min="12293" max="12293" width="10" style="206" customWidth="1"/>
    <col min="12294" max="12294" width="11.33203125" style="206" customWidth="1"/>
    <col min="12295" max="12295" width="16.109375" style="206" customWidth="1"/>
    <col min="12296" max="12296" width="13.109375" style="206" customWidth="1"/>
    <col min="12297" max="12297" width="14.5546875" style="206" customWidth="1"/>
    <col min="12298" max="12299" width="9.109375" style="206"/>
    <col min="12300" max="12300" width="87.6640625" style="206" customWidth="1"/>
    <col min="12301" max="12544" width="9.109375" style="206"/>
    <col min="12545" max="12545" width="4.44140625" style="206" customWidth="1"/>
    <col min="12546" max="12546" width="14.109375" style="206" customWidth="1"/>
    <col min="12547" max="12547" width="47.5546875" style="206" customWidth="1"/>
    <col min="12548" max="12548" width="5.5546875" style="206" customWidth="1"/>
    <col min="12549" max="12549" width="10" style="206" customWidth="1"/>
    <col min="12550" max="12550" width="11.33203125" style="206" customWidth="1"/>
    <col min="12551" max="12551" width="16.109375" style="206" customWidth="1"/>
    <col min="12552" max="12552" width="13.109375" style="206" customWidth="1"/>
    <col min="12553" max="12553" width="14.5546875" style="206" customWidth="1"/>
    <col min="12554" max="12555" width="9.109375" style="206"/>
    <col min="12556" max="12556" width="87.6640625" style="206" customWidth="1"/>
    <col min="12557" max="12800" width="9.109375" style="206"/>
    <col min="12801" max="12801" width="4.44140625" style="206" customWidth="1"/>
    <col min="12802" max="12802" width="14.109375" style="206" customWidth="1"/>
    <col min="12803" max="12803" width="47.5546875" style="206" customWidth="1"/>
    <col min="12804" max="12804" width="5.5546875" style="206" customWidth="1"/>
    <col min="12805" max="12805" width="10" style="206" customWidth="1"/>
    <col min="12806" max="12806" width="11.33203125" style="206" customWidth="1"/>
    <col min="12807" max="12807" width="16.109375" style="206" customWidth="1"/>
    <col min="12808" max="12808" width="13.109375" style="206" customWidth="1"/>
    <col min="12809" max="12809" width="14.5546875" style="206" customWidth="1"/>
    <col min="12810" max="12811" width="9.109375" style="206"/>
    <col min="12812" max="12812" width="87.6640625" style="206" customWidth="1"/>
    <col min="12813" max="13056" width="9.109375" style="206"/>
    <col min="13057" max="13057" width="4.44140625" style="206" customWidth="1"/>
    <col min="13058" max="13058" width="14.109375" style="206" customWidth="1"/>
    <col min="13059" max="13059" width="47.5546875" style="206" customWidth="1"/>
    <col min="13060" max="13060" width="5.5546875" style="206" customWidth="1"/>
    <col min="13061" max="13061" width="10" style="206" customWidth="1"/>
    <col min="13062" max="13062" width="11.33203125" style="206" customWidth="1"/>
    <col min="13063" max="13063" width="16.109375" style="206" customWidth="1"/>
    <col min="13064" max="13064" width="13.109375" style="206" customWidth="1"/>
    <col min="13065" max="13065" width="14.5546875" style="206" customWidth="1"/>
    <col min="13066" max="13067" width="9.109375" style="206"/>
    <col min="13068" max="13068" width="87.6640625" style="206" customWidth="1"/>
    <col min="13069" max="13312" width="9.109375" style="206"/>
    <col min="13313" max="13313" width="4.44140625" style="206" customWidth="1"/>
    <col min="13314" max="13314" width="14.109375" style="206" customWidth="1"/>
    <col min="13315" max="13315" width="47.5546875" style="206" customWidth="1"/>
    <col min="13316" max="13316" width="5.5546875" style="206" customWidth="1"/>
    <col min="13317" max="13317" width="10" style="206" customWidth="1"/>
    <col min="13318" max="13318" width="11.33203125" style="206" customWidth="1"/>
    <col min="13319" max="13319" width="16.109375" style="206" customWidth="1"/>
    <col min="13320" max="13320" width="13.109375" style="206" customWidth="1"/>
    <col min="13321" max="13321" width="14.5546875" style="206" customWidth="1"/>
    <col min="13322" max="13323" width="9.109375" style="206"/>
    <col min="13324" max="13324" width="87.6640625" style="206" customWidth="1"/>
    <col min="13325" max="13568" width="9.109375" style="206"/>
    <col min="13569" max="13569" width="4.44140625" style="206" customWidth="1"/>
    <col min="13570" max="13570" width="14.109375" style="206" customWidth="1"/>
    <col min="13571" max="13571" width="47.5546875" style="206" customWidth="1"/>
    <col min="13572" max="13572" width="5.5546875" style="206" customWidth="1"/>
    <col min="13573" max="13573" width="10" style="206" customWidth="1"/>
    <col min="13574" max="13574" width="11.33203125" style="206" customWidth="1"/>
    <col min="13575" max="13575" width="16.109375" style="206" customWidth="1"/>
    <col min="13576" max="13576" width="13.109375" style="206" customWidth="1"/>
    <col min="13577" max="13577" width="14.5546875" style="206" customWidth="1"/>
    <col min="13578" max="13579" width="9.109375" style="206"/>
    <col min="13580" max="13580" width="87.6640625" style="206" customWidth="1"/>
    <col min="13581" max="13824" width="9.109375" style="206"/>
    <col min="13825" max="13825" width="4.44140625" style="206" customWidth="1"/>
    <col min="13826" max="13826" width="14.109375" style="206" customWidth="1"/>
    <col min="13827" max="13827" width="47.5546875" style="206" customWidth="1"/>
    <col min="13828" max="13828" width="5.5546875" style="206" customWidth="1"/>
    <col min="13829" max="13829" width="10" style="206" customWidth="1"/>
    <col min="13830" max="13830" width="11.33203125" style="206" customWidth="1"/>
    <col min="13831" max="13831" width="16.109375" style="206" customWidth="1"/>
    <col min="13832" max="13832" width="13.109375" style="206" customWidth="1"/>
    <col min="13833" max="13833" width="14.5546875" style="206" customWidth="1"/>
    <col min="13834" max="13835" width="9.109375" style="206"/>
    <col min="13836" max="13836" width="87.6640625" style="206" customWidth="1"/>
    <col min="13837" max="14080" width="9.109375" style="206"/>
    <col min="14081" max="14081" width="4.44140625" style="206" customWidth="1"/>
    <col min="14082" max="14082" width="14.109375" style="206" customWidth="1"/>
    <col min="14083" max="14083" width="47.5546875" style="206" customWidth="1"/>
    <col min="14084" max="14084" width="5.5546875" style="206" customWidth="1"/>
    <col min="14085" max="14085" width="10" style="206" customWidth="1"/>
    <col min="14086" max="14086" width="11.33203125" style="206" customWidth="1"/>
    <col min="14087" max="14087" width="16.109375" style="206" customWidth="1"/>
    <col min="14088" max="14088" width="13.109375" style="206" customWidth="1"/>
    <col min="14089" max="14089" width="14.5546875" style="206" customWidth="1"/>
    <col min="14090" max="14091" width="9.109375" style="206"/>
    <col min="14092" max="14092" width="87.6640625" style="206" customWidth="1"/>
    <col min="14093" max="14336" width="9.109375" style="206"/>
    <col min="14337" max="14337" width="4.44140625" style="206" customWidth="1"/>
    <col min="14338" max="14338" width="14.109375" style="206" customWidth="1"/>
    <col min="14339" max="14339" width="47.5546875" style="206" customWidth="1"/>
    <col min="14340" max="14340" width="5.5546875" style="206" customWidth="1"/>
    <col min="14341" max="14341" width="10" style="206" customWidth="1"/>
    <col min="14342" max="14342" width="11.33203125" style="206" customWidth="1"/>
    <col min="14343" max="14343" width="16.109375" style="206" customWidth="1"/>
    <col min="14344" max="14344" width="13.109375" style="206" customWidth="1"/>
    <col min="14345" max="14345" width="14.5546875" style="206" customWidth="1"/>
    <col min="14346" max="14347" width="9.109375" style="206"/>
    <col min="14348" max="14348" width="87.6640625" style="206" customWidth="1"/>
    <col min="14349" max="14592" width="9.109375" style="206"/>
    <col min="14593" max="14593" width="4.44140625" style="206" customWidth="1"/>
    <col min="14594" max="14594" width="14.109375" style="206" customWidth="1"/>
    <col min="14595" max="14595" width="47.5546875" style="206" customWidth="1"/>
    <col min="14596" max="14596" width="5.5546875" style="206" customWidth="1"/>
    <col min="14597" max="14597" width="10" style="206" customWidth="1"/>
    <col min="14598" max="14598" width="11.33203125" style="206" customWidth="1"/>
    <col min="14599" max="14599" width="16.109375" style="206" customWidth="1"/>
    <col min="14600" max="14600" width="13.109375" style="206" customWidth="1"/>
    <col min="14601" max="14601" width="14.5546875" style="206" customWidth="1"/>
    <col min="14602" max="14603" width="9.109375" style="206"/>
    <col min="14604" max="14604" width="87.6640625" style="206" customWidth="1"/>
    <col min="14605" max="14848" width="9.109375" style="206"/>
    <col min="14849" max="14849" width="4.44140625" style="206" customWidth="1"/>
    <col min="14850" max="14850" width="14.109375" style="206" customWidth="1"/>
    <col min="14851" max="14851" width="47.5546875" style="206" customWidth="1"/>
    <col min="14852" max="14852" width="5.5546875" style="206" customWidth="1"/>
    <col min="14853" max="14853" width="10" style="206" customWidth="1"/>
    <col min="14854" max="14854" width="11.33203125" style="206" customWidth="1"/>
    <col min="14855" max="14855" width="16.109375" style="206" customWidth="1"/>
    <col min="14856" max="14856" width="13.109375" style="206" customWidth="1"/>
    <col min="14857" max="14857" width="14.5546875" style="206" customWidth="1"/>
    <col min="14858" max="14859" width="9.109375" style="206"/>
    <col min="14860" max="14860" width="87.6640625" style="206" customWidth="1"/>
    <col min="14861" max="15104" width="9.109375" style="206"/>
    <col min="15105" max="15105" width="4.44140625" style="206" customWidth="1"/>
    <col min="15106" max="15106" width="14.109375" style="206" customWidth="1"/>
    <col min="15107" max="15107" width="47.5546875" style="206" customWidth="1"/>
    <col min="15108" max="15108" width="5.5546875" style="206" customWidth="1"/>
    <col min="15109" max="15109" width="10" style="206" customWidth="1"/>
    <col min="15110" max="15110" width="11.33203125" style="206" customWidth="1"/>
    <col min="15111" max="15111" width="16.109375" style="206" customWidth="1"/>
    <col min="15112" max="15112" width="13.109375" style="206" customWidth="1"/>
    <col min="15113" max="15113" width="14.5546875" style="206" customWidth="1"/>
    <col min="15114" max="15115" width="9.109375" style="206"/>
    <col min="15116" max="15116" width="87.6640625" style="206" customWidth="1"/>
    <col min="15117" max="15360" width="9.109375" style="206"/>
    <col min="15361" max="15361" width="4.44140625" style="206" customWidth="1"/>
    <col min="15362" max="15362" width="14.109375" style="206" customWidth="1"/>
    <col min="15363" max="15363" width="47.5546875" style="206" customWidth="1"/>
    <col min="15364" max="15364" width="5.5546875" style="206" customWidth="1"/>
    <col min="15365" max="15365" width="10" style="206" customWidth="1"/>
    <col min="15366" max="15366" width="11.33203125" style="206" customWidth="1"/>
    <col min="15367" max="15367" width="16.109375" style="206" customWidth="1"/>
    <col min="15368" max="15368" width="13.109375" style="206" customWidth="1"/>
    <col min="15369" max="15369" width="14.5546875" style="206" customWidth="1"/>
    <col min="15370" max="15371" width="9.109375" style="206"/>
    <col min="15372" max="15372" width="87.6640625" style="206" customWidth="1"/>
    <col min="15373" max="15616" width="9.109375" style="206"/>
    <col min="15617" max="15617" width="4.44140625" style="206" customWidth="1"/>
    <col min="15618" max="15618" width="14.109375" style="206" customWidth="1"/>
    <col min="15619" max="15619" width="47.5546875" style="206" customWidth="1"/>
    <col min="15620" max="15620" width="5.5546875" style="206" customWidth="1"/>
    <col min="15621" max="15621" width="10" style="206" customWidth="1"/>
    <col min="15622" max="15622" width="11.33203125" style="206" customWidth="1"/>
    <col min="15623" max="15623" width="16.109375" style="206" customWidth="1"/>
    <col min="15624" max="15624" width="13.109375" style="206" customWidth="1"/>
    <col min="15625" max="15625" width="14.5546875" style="206" customWidth="1"/>
    <col min="15626" max="15627" width="9.109375" style="206"/>
    <col min="15628" max="15628" width="87.6640625" style="206" customWidth="1"/>
    <col min="15629" max="15872" width="9.109375" style="206"/>
    <col min="15873" max="15873" width="4.44140625" style="206" customWidth="1"/>
    <col min="15874" max="15874" width="14.109375" style="206" customWidth="1"/>
    <col min="15875" max="15875" width="47.5546875" style="206" customWidth="1"/>
    <col min="15876" max="15876" width="5.5546875" style="206" customWidth="1"/>
    <col min="15877" max="15877" width="10" style="206" customWidth="1"/>
    <col min="15878" max="15878" width="11.33203125" style="206" customWidth="1"/>
    <col min="15879" max="15879" width="16.109375" style="206" customWidth="1"/>
    <col min="15880" max="15880" width="13.109375" style="206" customWidth="1"/>
    <col min="15881" max="15881" width="14.5546875" style="206" customWidth="1"/>
    <col min="15882" max="15883" width="9.109375" style="206"/>
    <col min="15884" max="15884" width="87.6640625" style="206" customWidth="1"/>
    <col min="15885" max="16128" width="9.109375" style="206"/>
    <col min="16129" max="16129" width="4.44140625" style="206" customWidth="1"/>
    <col min="16130" max="16130" width="14.109375" style="206" customWidth="1"/>
    <col min="16131" max="16131" width="47.5546875" style="206" customWidth="1"/>
    <col min="16132" max="16132" width="5.5546875" style="206" customWidth="1"/>
    <col min="16133" max="16133" width="10" style="206" customWidth="1"/>
    <col min="16134" max="16134" width="11.33203125" style="206" customWidth="1"/>
    <col min="16135" max="16135" width="16.109375" style="206" customWidth="1"/>
    <col min="16136" max="16136" width="13.109375" style="206" customWidth="1"/>
    <col min="16137" max="16137" width="14.5546875" style="206" customWidth="1"/>
    <col min="16138" max="16139" width="9.109375" style="206"/>
    <col min="16140" max="16140" width="87.6640625" style="206" customWidth="1"/>
    <col min="16141" max="16384" width="9.109375" style="206"/>
  </cols>
  <sheetData>
    <row r="1" spans="1:57" ht="13.8" thickTop="1">
      <c r="A1" s="741" t="s">
        <v>698</v>
      </c>
      <c r="B1" s="742"/>
      <c r="C1" s="743" t="s">
        <v>699</v>
      </c>
      <c r="D1" s="744"/>
      <c r="E1" s="744"/>
      <c r="F1" s="744"/>
      <c r="G1" s="745"/>
      <c r="H1" s="746" t="s">
        <v>700</v>
      </c>
      <c r="I1" s="747"/>
    </row>
    <row r="2" spans="1:57" ht="13.8" thickBot="1">
      <c r="A2" s="748" t="s">
        <v>701</v>
      </c>
      <c r="B2" s="749"/>
      <c r="C2" s="207" t="s">
        <v>702</v>
      </c>
      <c r="D2" s="750" t="s">
        <v>703</v>
      </c>
      <c r="E2" s="751"/>
      <c r="F2" s="751"/>
      <c r="G2" s="752"/>
      <c r="H2" s="753"/>
      <c r="I2" s="754"/>
    </row>
    <row r="3" spans="1:57" ht="13.8" thickTop="1">
      <c r="A3" s="208"/>
      <c r="B3" s="209"/>
      <c r="C3" s="209"/>
      <c r="G3" s="211"/>
    </row>
    <row r="4" spans="1:57">
      <c r="A4" s="212" t="s">
        <v>704</v>
      </c>
      <c r="B4" s="213" t="s">
        <v>705</v>
      </c>
      <c r="C4" s="213" t="s">
        <v>706</v>
      </c>
      <c r="D4" s="213" t="s">
        <v>1</v>
      </c>
      <c r="E4" s="214" t="s">
        <v>250</v>
      </c>
      <c r="F4" s="213" t="s">
        <v>707</v>
      </c>
      <c r="G4" s="215" t="s">
        <v>708</v>
      </c>
      <c r="H4" s="216" t="s">
        <v>709</v>
      </c>
      <c r="I4" s="216" t="s">
        <v>710</v>
      </c>
    </row>
    <row r="5" spans="1:57">
      <c r="A5" s="247"/>
      <c r="B5" s="248"/>
      <c r="C5" s="248"/>
      <c r="D5" s="248"/>
      <c r="E5" s="249"/>
      <c r="F5" s="248"/>
      <c r="G5" s="250"/>
      <c r="H5" s="251"/>
      <c r="I5" s="251"/>
    </row>
    <row r="6" spans="1:57" s="253" customFormat="1">
      <c r="A6" s="738" t="s">
        <v>840</v>
      </c>
      <c r="B6" s="739"/>
      <c r="C6" s="739"/>
      <c r="D6" s="739"/>
      <c r="E6" s="739"/>
      <c r="F6" s="740"/>
      <c r="G6" s="254">
        <f>G12+G30+G53+G76</f>
        <v>0</v>
      </c>
      <c r="H6" s="252"/>
      <c r="I6" s="252"/>
    </row>
    <row r="7" spans="1:57">
      <c r="A7" s="247"/>
      <c r="B7" s="248"/>
      <c r="C7" s="248"/>
      <c r="D7" s="248"/>
      <c r="E7" s="249"/>
      <c r="F7" s="248"/>
      <c r="G7" s="250"/>
      <c r="H7" s="251"/>
      <c r="I7" s="251"/>
    </row>
    <row r="8" spans="1:57">
      <c r="A8" s="217" t="s">
        <v>711</v>
      </c>
      <c r="B8" s="218" t="s">
        <v>312</v>
      </c>
      <c r="C8" s="219" t="s">
        <v>712</v>
      </c>
      <c r="D8" s="220"/>
      <c r="E8" s="221"/>
      <c r="F8" s="221"/>
      <c r="G8" s="222"/>
      <c r="H8" s="223"/>
      <c r="I8" s="223"/>
      <c r="O8" s="224">
        <v>1</v>
      </c>
    </row>
    <row r="9" spans="1:57">
      <c r="A9" s="225">
        <v>1</v>
      </c>
      <c r="B9" s="226" t="s">
        <v>713</v>
      </c>
      <c r="C9" s="227" t="s">
        <v>714</v>
      </c>
      <c r="D9" s="228" t="s">
        <v>2</v>
      </c>
      <c r="E9" s="229">
        <v>90</v>
      </c>
      <c r="F9" s="229"/>
      <c r="G9" s="230">
        <f>E9*F9</f>
        <v>0</v>
      </c>
      <c r="H9" s="231">
        <v>3.0000000000000001E-5</v>
      </c>
      <c r="I9" s="231">
        <f>E9*H9</f>
        <v>2.7000000000000001E-3</v>
      </c>
      <c r="O9" s="224">
        <v>2</v>
      </c>
      <c r="AA9" s="206">
        <v>1</v>
      </c>
      <c r="AB9" s="206">
        <v>7</v>
      </c>
      <c r="AC9" s="206">
        <v>7</v>
      </c>
      <c r="AZ9" s="206">
        <v>2</v>
      </c>
      <c r="BA9" s="206">
        <f>IF(AZ9=1,#REF!,0)</f>
        <v>0</v>
      </c>
      <c r="BB9" s="206" t="e">
        <f>IF(AZ9=2,#REF!,0)</f>
        <v>#REF!</v>
      </c>
      <c r="BC9" s="206">
        <f>IF(AZ9=3,#REF!,0)</f>
        <v>0</v>
      </c>
      <c r="BD9" s="206">
        <f>IF(AZ9=4,#REF!,0)</f>
        <v>0</v>
      </c>
      <c r="BE9" s="206">
        <f>IF(AZ9=5,#REF!,0)</f>
        <v>0</v>
      </c>
    </row>
    <row r="10" spans="1:57">
      <c r="A10" s="225">
        <v>2</v>
      </c>
      <c r="B10" s="226" t="s">
        <v>715</v>
      </c>
      <c r="C10" s="227" t="s">
        <v>716</v>
      </c>
      <c r="D10" s="228" t="s">
        <v>2</v>
      </c>
      <c r="E10" s="229">
        <v>78</v>
      </c>
      <c r="F10" s="229"/>
      <c r="G10" s="230">
        <f>E10*F10</f>
        <v>0</v>
      </c>
      <c r="H10" s="231">
        <v>5.0000000000000002E-5</v>
      </c>
      <c r="I10" s="231">
        <f>E10*H10</f>
        <v>3.9000000000000003E-3</v>
      </c>
      <c r="O10" s="224">
        <v>2</v>
      </c>
      <c r="AA10" s="206">
        <v>1</v>
      </c>
      <c r="AB10" s="206">
        <v>7</v>
      </c>
      <c r="AC10" s="206">
        <v>7</v>
      </c>
      <c r="AZ10" s="206">
        <v>2</v>
      </c>
      <c r="BA10" s="206">
        <f>IF(AZ10=1,#REF!,0)</f>
        <v>0</v>
      </c>
      <c r="BB10" s="206" t="e">
        <f>IF(AZ10=2,#REF!,0)</f>
        <v>#REF!</v>
      </c>
      <c r="BC10" s="206">
        <f>IF(AZ10=3,#REF!,0)</f>
        <v>0</v>
      </c>
      <c r="BD10" s="206">
        <f>IF(AZ10=4,#REF!,0)</f>
        <v>0</v>
      </c>
      <c r="BE10" s="206">
        <f>IF(AZ10=5,#REF!,0)</f>
        <v>0</v>
      </c>
    </row>
    <row r="11" spans="1:57">
      <c r="A11" s="225">
        <v>3</v>
      </c>
      <c r="B11" s="226" t="s">
        <v>717</v>
      </c>
      <c r="C11" s="227" t="s">
        <v>718</v>
      </c>
      <c r="D11" s="228" t="s">
        <v>64</v>
      </c>
      <c r="E11" s="229">
        <v>6.6E-3</v>
      </c>
      <c r="F11" s="229"/>
      <c r="G11" s="230">
        <f>E11*F11</f>
        <v>0</v>
      </c>
      <c r="H11" s="231">
        <v>0</v>
      </c>
      <c r="I11" s="231">
        <f>E11*H11</f>
        <v>0</v>
      </c>
      <c r="O11" s="224">
        <v>2</v>
      </c>
      <c r="AA11" s="206">
        <v>12</v>
      </c>
      <c r="AB11" s="206">
        <v>1</v>
      </c>
      <c r="AC11" s="206">
        <v>3</v>
      </c>
      <c r="AZ11" s="206">
        <v>2</v>
      </c>
      <c r="BA11" s="206">
        <f>IF(AZ11=1,#REF!,0)</f>
        <v>0</v>
      </c>
      <c r="BB11" s="206" t="e">
        <f>IF(AZ11=2,#REF!,0)</f>
        <v>#REF!</v>
      </c>
      <c r="BC11" s="206">
        <f>IF(AZ11=3,#REF!,0)</f>
        <v>0</v>
      </c>
      <c r="BD11" s="206">
        <f>IF(AZ11=4,#REF!,0)</f>
        <v>0</v>
      </c>
      <c r="BE11" s="206">
        <f>IF(AZ11=5,#REF!,0)</f>
        <v>0</v>
      </c>
    </row>
    <row r="12" spans="1:57">
      <c r="A12" s="232"/>
      <c r="B12" s="233" t="s">
        <v>719</v>
      </c>
      <c r="C12" s="234" t="str">
        <f>CONCATENATE(B8," ",C8)</f>
        <v>722 Izolace tepelné potrubí</v>
      </c>
      <c r="D12" s="232"/>
      <c r="E12" s="235"/>
      <c r="F12" s="235"/>
      <c r="G12" s="236">
        <f>SUM(G8:G11)</f>
        <v>0</v>
      </c>
      <c r="H12" s="237"/>
      <c r="I12" s="238">
        <f>SUM(I9:I11)</f>
        <v>6.6E-3</v>
      </c>
      <c r="O12" s="224">
        <v>2</v>
      </c>
      <c r="AA12" s="206">
        <v>12</v>
      </c>
      <c r="AB12" s="206">
        <v>1</v>
      </c>
      <c r="AC12" s="206">
        <v>4</v>
      </c>
      <c r="AZ12" s="206">
        <v>2</v>
      </c>
      <c r="BA12" s="206">
        <f>IF(AZ12=1,G9,0)</f>
        <v>0</v>
      </c>
      <c r="BB12" s="206">
        <f>IF(AZ12=2,G9,0)</f>
        <v>0</v>
      </c>
      <c r="BC12" s="206">
        <f>IF(AZ12=3,G9,0)</f>
        <v>0</v>
      </c>
      <c r="BD12" s="206">
        <f>IF(AZ12=4,G9,0)</f>
        <v>0</v>
      </c>
      <c r="BE12" s="206">
        <f>IF(AZ12=5,G9,0)</f>
        <v>0</v>
      </c>
    </row>
    <row r="13" spans="1:57">
      <c r="A13" s="217" t="s">
        <v>711</v>
      </c>
      <c r="B13" s="218" t="s">
        <v>311</v>
      </c>
      <c r="C13" s="219" t="s">
        <v>720</v>
      </c>
      <c r="D13" s="220"/>
      <c r="E13" s="221"/>
      <c r="F13" s="221"/>
      <c r="G13" s="222"/>
      <c r="H13" s="223"/>
      <c r="I13" s="223"/>
      <c r="O13" s="224">
        <v>2</v>
      </c>
      <c r="AA13" s="206">
        <v>12</v>
      </c>
      <c r="AB13" s="206">
        <v>1</v>
      </c>
      <c r="AC13" s="206">
        <v>5</v>
      </c>
      <c r="AZ13" s="206">
        <v>2</v>
      </c>
      <c r="BA13" s="206">
        <f>IF(AZ13=1,G10,0)</f>
        <v>0</v>
      </c>
      <c r="BB13" s="206">
        <f>IF(AZ13=2,G10,0)</f>
        <v>0</v>
      </c>
      <c r="BC13" s="206">
        <f>IF(AZ13=3,G10,0)</f>
        <v>0</v>
      </c>
      <c r="BD13" s="206">
        <f>IF(AZ13=4,G10,0)</f>
        <v>0</v>
      </c>
      <c r="BE13" s="206">
        <f>IF(AZ13=5,G10,0)</f>
        <v>0</v>
      </c>
    </row>
    <row r="14" spans="1:57">
      <c r="A14" s="225">
        <v>4</v>
      </c>
      <c r="B14" s="226" t="s">
        <v>721</v>
      </c>
      <c r="C14" s="227" t="s">
        <v>722</v>
      </c>
      <c r="D14" s="228" t="s">
        <v>4</v>
      </c>
      <c r="E14" s="229">
        <v>13</v>
      </c>
      <c r="F14" s="229"/>
      <c r="G14" s="230">
        <f t="shared" ref="G14:G27" si="0">E14*F14</f>
        <v>0</v>
      </c>
      <c r="H14" s="231">
        <v>0</v>
      </c>
      <c r="I14" s="231">
        <f t="shared" ref="I14:I29" si="1">E14*H14</f>
        <v>0</v>
      </c>
      <c r="O14" s="224">
        <v>2</v>
      </c>
      <c r="AA14" s="206">
        <v>12</v>
      </c>
      <c r="AB14" s="206">
        <v>1</v>
      </c>
      <c r="AC14" s="206">
        <v>6</v>
      </c>
      <c r="AZ14" s="206">
        <v>2</v>
      </c>
      <c r="BA14" s="206">
        <f>IF(AZ14=1,#REF!,0)</f>
        <v>0</v>
      </c>
      <c r="BB14" s="206" t="e">
        <f>IF(AZ14=2,#REF!,0)</f>
        <v>#REF!</v>
      </c>
      <c r="BC14" s="206">
        <f>IF(AZ14=3,#REF!,0)</f>
        <v>0</v>
      </c>
      <c r="BD14" s="206">
        <f>IF(AZ14=4,#REF!,0)</f>
        <v>0</v>
      </c>
      <c r="BE14" s="206">
        <f>IF(AZ14=5,#REF!,0)</f>
        <v>0</v>
      </c>
    </row>
    <row r="15" spans="1:57">
      <c r="A15" s="225">
        <v>5</v>
      </c>
      <c r="B15" s="226" t="s">
        <v>723</v>
      </c>
      <c r="C15" s="227" t="s">
        <v>724</v>
      </c>
      <c r="D15" s="228" t="s">
        <v>4</v>
      </c>
      <c r="E15" s="229">
        <v>9</v>
      </c>
      <c r="F15" s="229"/>
      <c r="G15" s="230">
        <f t="shared" si="0"/>
        <v>0</v>
      </c>
      <c r="H15" s="231">
        <v>0</v>
      </c>
      <c r="I15" s="231">
        <f t="shared" si="1"/>
        <v>0</v>
      </c>
      <c r="O15" s="224">
        <v>2</v>
      </c>
      <c r="AA15" s="206">
        <v>12</v>
      </c>
      <c r="AB15" s="206">
        <v>1</v>
      </c>
      <c r="AC15" s="206">
        <v>7</v>
      </c>
      <c r="AZ15" s="206">
        <v>2</v>
      </c>
      <c r="BA15" s="206">
        <f>IF(AZ15=1,#REF!,0)</f>
        <v>0</v>
      </c>
      <c r="BB15" s="206" t="e">
        <f>IF(AZ15=2,#REF!,0)</f>
        <v>#REF!</v>
      </c>
      <c r="BC15" s="206">
        <f>IF(AZ15=3,#REF!,0)</f>
        <v>0</v>
      </c>
      <c r="BD15" s="206">
        <f>IF(AZ15=4,#REF!,0)</f>
        <v>0</v>
      </c>
      <c r="BE15" s="206">
        <f>IF(AZ15=5,#REF!,0)</f>
        <v>0</v>
      </c>
    </row>
    <row r="16" spans="1:57">
      <c r="A16" s="225">
        <v>6</v>
      </c>
      <c r="B16" s="226" t="s">
        <v>725</v>
      </c>
      <c r="C16" s="227" t="s">
        <v>726</v>
      </c>
      <c r="D16" s="228" t="s">
        <v>4</v>
      </c>
      <c r="E16" s="229">
        <v>6</v>
      </c>
      <c r="F16" s="229"/>
      <c r="G16" s="230">
        <f t="shared" si="0"/>
        <v>0</v>
      </c>
      <c r="H16" s="231">
        <v>0</v>
      </c>
      <c r="I16" s="231">
        <f t="shared" si="1"/>
        <v>0</v>
      </c>
      <c r="O16" s="224">
        <v>2</v>
      </c>
      <c r="AA16" s="206">
        <v>12</v>
      </c>
      <c r="AB16" s="206">
        <v>1</v>
      </c>
      <c r="AC16" s="206">
        <v>8</v>
      </c>
      <c r="AZ16" s="206">
        <v>2</v>
      </c>
      <c r="BA16" s="206">
        <f>IF(AZ16=1,#REF!,0)</f>
        <v>0</v>
      </c>
      <c r="BB16" s="206" t="e">
        <f>IF(AZ16=2,#REF!,0)</f>
        <v>#REF!</v>
      </c>
      <c r="BC16" s="206">
        <f>IF(AZ16=3,#REF!,0)</f>
        <v>0</v>
      </c>
      <c r="BD16" s="206">
        <f>IF(AZ16=4,#REF!,0)</f>
        <v>0</v>
      </c>
      <c r="BE16" s="206">
        <f>IF(AZ16=5,#REF!,0)</f>
        <v>0</v>
      </c>
    </row>
    <row r="17" spans="1:57">
      <c r="A17" s="225">
        <v>7</v>
      </c>
      <c r="B17" s="226" t="s">
        <v>727</v>
      </c>
      <c r="C17" s="227" t="s">
        <v>728</v>
      </c>
      <c r="D17" s="228" t="s">
        <v>2</v>
      </c>
      <c r="E17" s="229">
        <v>6</v>
      </c>
      <c r="F17" s="229"/>
      <c r="G17" s="230">
        <f t="shared" si="0"/>
        <v>0</v>
      </c>
      <c r="H17" s="231"/>
      <c r="I17" s="231">
        <f t="shared" si="1"/>
        <v>0</v>
      </c>
      <c r="O17" s="224">
        <v>2</v>
      </c>
      <c r="AA17" s="206">
        <v>12</v>
      </c>
      <c r="AB17" s="206">
        <v>1</v>
      </c>
      <c r="AC17" s="206">
        <v>9</v>
      </c>
      <c r="AZ17" s="206">
        <v>2</v>
      </c>
      <c r="BA17" s="206">
        <f>IF(AZ17=1,#REF!,0)</f>
        <v>0</v>
      </c>
      <c r="BB17" s="206" t="e">
        <f>IF(AZ17=2,#REF!,0)</f>
        <v>#REF!</v>
      </c>
      <c r="BC17" s="206">
        <f>IF(AZ17=3,#REF!,0)</f>
        <v>0</v>
      </c>
      <c r="BD17" s="206">
        <f>IF(AZ17=4,#REF!,0)</f>
        <v>0</v>
      </c>
      <c r="BE17" s="206">
        <f>IF(AZ17=5,#REF!,0)</f>
        <v>0</v>
      </c>
    </row>
    <row r="18" spans="1:57">
      <c r="A18" s="225">
        <v>8</v>
      </c>
      <c r="B18" s="226" t="s">
        <v>729</v>
      </c>
      <c r="C18" s="227" t="s">
        <v>730</v>
      </c>
      <c r="D18" s="228" t="s">
        <v>2</v>
      </c>
      <c r="E18" s="229">
        <v>438</v>
      </c>
      <c r="F18" s="229"/>
      <c r="G18" s="230">
        <f t="shared" si="0"/>
        <v>0</v>
      </c>
      <c r="H18" s="231">
        <v>0</v>
      </c>
      <c r="I18" s="231">
        <f t="shared" si="1"/>
        <v>0</v>
      </c>
      <c r="O18" s="224">
        <v>2</v>
      </c>
      <c r="AA18" s="206">
        <v>12</v>
      </c>
      <c r="AB18" s="206">
        <v>1</v>
      </c>
      <c r="AC18" s="206">
        <v>11</v>
      </c>
      <c r="AZ18" s="206">
        <v>2</v>
      </c>
      <c r="BA18" s="206">
        <f>IF(AZ18=1,#REF!,0)</f>
        <v>0</v>
      </c>
      <c r="BB18" s="206" t="e">
        <f>IF(AZ18=2,#REF!,0)</f>
        <v>#REF!</v>
      </c>
      <c r="BC18" s="206">
        <f>IF(AZ18=3,#REF!,0)</f>
        <v>0</v>
      </c>
      <c r="BD18" s="206">
        <f>IF(AZ18=4,#REF!,0)</f>
        <v>0</v>
      </c>
      <c r="BE18" s="206">
        <f>IF(AZ18=5,#REF!,0)</f>
        <v>0</v>
      </c>
    </row>
    <row r="19" spans="1:57">
      <c r="A19" s="225">
        <v>9</v>
      </c>
      <c r="B19" s="226" t="s">
        <v>731</v>
      </c>
      <c r="C19" s="227" t="s">
        <v>732</v>
      </c>
      <c r="D19" s="228" t="s">
        <v>4</v>
      </c>
      <c r="E19" s="229">
        <v>3</v>
      </c>
      <c r="F19" s="229"/>
      <c r="G19" s="230">
        <f t="shared" si="0"/>
        <v>0</v>
      </c>
      <c r="H19" s="231">
        <v>5.5500000000000001E-2</v>
      </c>
      <c r="I19" s="231">
        <f>E19*H19</f>
        <v>0.16650000000000001</v>
      </c>
      <c r="O19" s="224">
        <v>2</v>
      </c>
      <c r="AA19" s="206">
        <v>12</v>
      </c>
      <c r="AB19" s="206">
        <v>1</v>
      </c>
      <c r="AC19" s="206">
        <v>15</v>
      </c>
      <c r="AZ19" s="206">
        <v>2</v>
      </c>
      <c r="BA19" s="206">
        <f>IF(AZ19=1,#REF!,0)</f>
        <v>0</v>
      </c>
      <c r="BB19" s="206" t="e">
        <f>IF(AZ19=2,#REF!,0)</f>
        <v>#REF!</v>
      </c>
      <c r="BC19" s="206">
        <f>IF(AZ19=3,#REF!,0)</f>
        <v>0</v>
      </c>
      <c r="BD19" s="206">
        <f>IF(AZ19=4,#REF!,0)</f>
        <v>0</v>
      </c>
      <c r="BE19" s="206">
        <f>IF(AZ19=5,#REF!,0)</f>
        <v>0</v>
      </c>
    </row>
    <row r="20" spans="1:57">
      <c r="A20" s="225">
        <v>10</v>
      </c>
      <c r="B20" s="226" t="s">
        <v>733</v>
      </c>
      <c r="C20" s="227" t="s">
        <v>734</v>
      </c>
      <c r="D20" s="228" t="s">
        <v>4</v>
      </c>
      <c r="E20" s="229">
        <v>4</v>
      </c>
      <c r="F20" s="229"/>
      <c r="G20" s="230">
        <f t="shared" si="0"/>
        <v>0</v>
      </c>
      <c r="H20" s="231">
        <v>2.0200000000000001E-3</v>
      </c>
      <c r="I20" s="231">
        <f>E20*H20</f>
        <v>8.0800000000000004E-3</v>
      </c>
      <c r="O20" s="224">
        <v>2</v>
      </c>
      <c r="AA20" s="206">
        <v>12</v>
      </c>
      <c r="AB20" s="206">
        <v>1</v>
      </c>
      <c r="AC20" s="206">
        <v>15</v>
      </c>
      <c r="AZ20" s="206">
        <v>2</v>
      </c>
      <c r="BA20" s="206">
        <f>IF(AZ20=1,#REF!,0)</f>
        <v>0</v>
      </c>
      <c r="BB20" s="206" t="e">
        <f>IF(AZ20=2,#REF!,0)</f>
        <v>#REF!</v>
      </c>
      <c r="BC20" s="206">
        <f>IF(AZ20=3,#REF!,0)</f>
        <v>0</v>
      </c>
      <c r="BD20" s="206">
        <f>IF(AZ20=4,#REF!,0)</f>
        <v>0</v>
      </c>
      <c r="BE20" s="206">
        <f>IF(AZ20=5,#REF!,0)</f>
        <v>0</v>
      </c>
    </row>
    <row r="21" spans="1:57">
      <c r="A21" s="225">
        <v>11</v>
      </c>
      <c r="B21" s="226" t="s">
        <v>735</v>
      </c>
      <c r="C21" s="227" t="s">
        <v>736</v>
      </c>
      <c r="D21" s="228" t="s">
        <v>2</v>
      </c>
      <c r="E21" s="229">
        <v>80</v>
      </c>
      <c r="F21" s="229"/>
      <c r="G21" s="230">
        <f t="shared" si="0"/>
        <v>0</v>
      </c>
      <c r="H21" s="231">
        <v>7.2999999999999996E-4</v>
      </c>
      <c r="I21" s="231">
        <f>E21*H21</f>
        <v>5.8399999999999994E-2</v>
      </c>
      <c r="O21" s="224">
        <v>2</v>
      </c>
      <c r="AA21" s="206">
        <v>12</v>
      </c>
      <c r="AB21" s="206">
        <v>1</v>
      </c>
      <c r="AC21" s="206">
        <v>21</v>
      </c>
      <c r="AZ21" s="206">
        <v>2</v>
      </c>
      <c r="BA21" s="206">
        <f>IF(AZ21=1,#REF!,0)</f>
        <v>0</v>
      </c>
      <c r="BB21" s="206" t="e">
        <f>IF(AZ21=2,#REF!,0)</f>
        <v>#REF!</v>
      </c>
      <c r="BC21" s="206">
        <f>IF(AZ21=3,#REF!,0)</f>
        <v>0</v>
      </c>
      <c r="BD21" s="206">
        <f>IF(AZ21=4,#REF!,0)</f>
        <v>0</v>
      </c>
      <c r="BE21" s="206">
        <f>IF(AZ21=5,#REF!,0)</f>
        <v>0</v>
      </c>
    </row>
    <row r="22" spans="1:57">
      <c r="A22" s="225">
        <v>12</v>
      </c>
      <c r="B22" s="226" t="s">
        <v>737</v>
      </c>
      <c r="C22" s="227" t="s">
        <v>738</v>
      </c>
      <c r="D22" s="228" t="s">
        <v>2</v>
      </c>
      <c r="E22" s="229">
        <v>50</v>
      </c>
      <c r="F22" s="229"/>
      <c r="G22" s="230">
        <f t="shared" si="0"/>
        <v>0</v>
      </c>
      <c r="H22" s="231">
        <v>8.1999999999999998E-4</v>
      </c>
      <c r="I22" s="231">
        <f t="shared" si="1"/>
        <v>4.1000000000000002E-2</v>
      </c>
      <c r="O22" s="224">
        <v>2</v>
      </c>
      <c r="AA22" s="206">
        <v>12</v>
      </c>
      <c r="AB22" s="206">
        <v>1</v>
      </c>
      <c r="AC22" s="206">
        <v>21</v>
      </c>
      <c r="AZ22" s="206">
        <v>2</v>
      </c>
      <c r="BA22" s="206">
        <f>IF(AZ22=1,#REF!,0)</f>
        <v>0</v>
      </c>
      <c r="BB22" s="206" t="e">
        <f>IF(AZ22=2,#REF!,0)</f>
        <v>#REF!</v>
      </c>
      <c r="BC22" s="206">
        <f>IF(AZ22=3,#REF!,0)</f>
        <v>0</v>
      </c>
      <c r="BD22" s="206">
        <f>IF(AZ22=4,#REF!,0)</f>
        <v>0</v>
      </c>
      <c r="BE22" s="206">
        <f>IF(AZ22=5,#REF!,0)</f>
        <v>0</v>
      </c>
    </row>
    <row r="23" spans="1:57">
      <c r="A23" s="225">
        <v>13</v>
      </c>
      <c r="B23" s="226" t="s">
        <v>739</v>
      </c>
      <c r="C23" s="227" t="s">
        <v>740</v>
      </c>
      <c r="D23" s="228" t="s">
        <v>2</v>
      </c>
      <c r="E23" s="229">
        <v>35</v>
      </c>
      <c r="F23" s="229"/>
      <c r="G23" s="230">
        <f t="shared" si="0"/>
        <v>0</v>
      </c>
      <c r="H23" s="231">
        <v>1E-3</v>
      </c>
      <c r="I23" s="231">
        <f t="shared" si="1"/>
        <v>3.5000000000000003E-2</v>
      </c>
      <c r="O23" s="224">
        <v>2</v>
      </c>
      <c r="AA23" s="206">
        <v>12</v>
      </c>
      <c r="AB23" s="206">
        <v>1</v>
      </c>
      <c r="AC23" s="206">
        <v>22</v>
      </c>
      <c r="AZ23" s="206">
        <v>2</v>
      </c>
      <c r="BA23" s="206">
        <f>IF(AZ23=1,#REF!,0)</f>
        <v>0</v>
      </c>
      <c r="BB23" s="206" t="e">
        <f>IF(AZ23=2,#REF!,0)</f>
        <v>#REF!</v>
      </c>
      <c r="BC23" s="206">
        <f>IF(AZ23=3,#REF!,0)</f>
        <v>0</v>
      </c>
      <c r="BD23" s="206">
        <f>IF(AZ23=4,#REF!,0)</f>
        <v>0</v>
      </c>
      <c r="BE23" s="206">
        <f>IF(AZ23=5,#REF!,0)</f>
        <v>0</v>
      </c>
    </row>
    <row r="24" spans="1:57">
      <c r="A24" s="225">
        <v>14</v>
      </c>
      <c r="B24" s="226" t="s">
        <v>741</v>
      </c>
      <c r="C24" s="227" t="s">
        <v>742</v>
      </c>
      <c r="D24" s="228" t="s">
        <v>2</v>
      </c>
      <c r="E24" s="229">
        <v>20</v>
      </c>
      <c r="F24" s="229"/>
      <c r="G24" s="230">
        <f t="shared" si="0"/>
        <v>0</v>
      </c>
      <c r="H24" s="231">
        <v>9.58E-3</v>
      </c>
      <c r="I24" s="231">
        <f t="shared" si="1"/>
        <v>0.19159999999999999</v>
      </c>
      <c r="O24" s="224">
        <v>2</v>
      </c>
      <c r="AA24" s="206">
        <v>12</v>
      </c>
      <c r="AB24" s="206">
        <v>1</v>
      </c>
      <c r="AC24" s="206">
        <v>23</v>
      </c>
      <c r="AZ24" s="206">
        <v>2</v>
      </c>
      <c r="BA24" s="206">
        <f>IF(AZ24=1,#REF!,0)</f>
        <v>0</v>
      </c>
      <c r="BB24" s="206" t="e">
        <f>IF(AZ24=2,#REF!,0)</f>
        <v>#REF!</v>
      </c>
      <c r="BC24" s="206">
        <f>IF(AZ24=3,#REF!,0)</f>
        <v>0</v>
      </c>
      <c r="BD24" s="206">
        <f>IF(AZ24=4,#REF!,0)</f>
        <v>0</v>
      </c>
      <c r="BE24" s="206">
        <f>IF(AZ24=5,#REF!,0)</f>
        <v>0</v>
      </c>
    </row>
    <row r="25" spans="1:57">
      <c r="A25" s="225">
        <v>15</v>
      </c>
      <c r="B25" s="226" t="s">
        <v>743</v>
      </c>
      <c r="C25" s="227" t="s">
        <v>744</v>
      </c>
      <c r="D25" s="228" t="s">
        <v>2</v>
      </c>
      <c r="E25" s="229">
        <v>25</v>
      </c>
      <c r="F25" s="229"/>
      <c r="G25" s="230">
        <f t="shared" si="0"/>
        <v>0</v>
      </c>
      <c r="H25" s="231">
        <v>1.115E-2</v>
      </c>
      <c r="I25" s="231">
        <f t="shared" si="1"/>
        <v>0.27875</v>
      </c>
      <c r="O25" s="224">
        <v>2</v>
      </c>
      <c r="AA25" s="206">
        <v>7</v>
      </c>
      <c r="AB25" s="206">
        <v>1002</v>
      </c>
      <c r="AC25" s="206">
        <v>5</v>
      </c>
      <c r="AZ25" s="206">
        <v>2</v>
      </c>
      <c r="BA25" s="206">
        <f>IF(AZ25=1,G11,0)</f>
        <v>0</v>
      </c>
      <c r="BB25" s="206">
        <f>IF(AZ25=2,G11,0)</f>
        <v>0</v>
      </c>
      <c r="BC25" s="206">
        <f>IF(AZ25=3,G11,0)</f>
        <v>0</v>
      </c>
      <c r="BD25" s="206">
        <f>IF(AZ25=4,G11,0)</f>
        <v>0</v>
      </c>
      <c r="BE25" s="206">
        <f>IF(AZ25=5,G11,0)</f>
        <v>0</v>
      </c>
    </row>
    <row r="26" spans="1:57">
      <c r="A26" s="225">
        <v>16</v>
      </c>
      <c r="B26" s="226" t="s">
        <v>745</v>
      </c>
      <c r="C26" s="227" t="s">
        <v>746</v>
      </c>
      <c r="D26" s="228" t="s">
        <v>4</v>
      </c>
      <c r="E26" s="229">
        <v>6</v>
      </c>
      <c r="F26" s="229"/>
      <c r="G26" s="230">
        <f t="shared" si="0"/>
        <v>0</v>
      </c>
      <c r="H26" s="231">
        <v>5.5999999999999995E-4</v>
      </c>
      <c r="I26" s="231">
        <f t="shared" si="1"/>
        <v>3.3599999999999997E-3</v>
      </c>
      <c r="O26" s="224">
        <v>2</v>
      </c>
      <c r="AA26" s="206">
        <v>12</v>
      </c>
      <c r="AB26" s="206">
        <v>1</v>
      </c>
      <c r="AC26" s="206">
        <v>17</v>
      </c>
      <c r="AZ26" s="206">
        <v>2</v>
      </c>
      <c r="BA26" s="206">
        <f>IF(AZ26=1,#REF!,0)</f>
        <v>0</v>
      </c>
      <c r="BB26" s="206" t="e">
        <f>IF(AZ26=2,#REF!,0)</f>
        <v>#REF!</v>
      </c>
      <c r="BC26" s="206">
        <f>IF(AZ26=3,#REF!,0)</f>
        <v>0</v>
      </c>
      <c r="BD26" s="206">
        <f>IF(AZ26=4,#REF!,0)</f>
        <v>0</v>
      </c>
      <c r="BE26" s="206">
        <f>IF(AZ26=5,#REF!,0)</f>
        <v>0</v>
      </c>
    </row>
    <row r="27" spans="1:57">
      <c r="A27" s="225">
        <v>17</v>
      </c>
      <c r="B27" s="226" t="s">
        <v>747</v>
      </c>
      <c r="C27" s="227" t="s">
        <v>748</v>
      </c>
      <c r="D27" s="228" t="s">
        <v>749</v>
      </c>
      <c r="E27" s="229">
        <v>6</v>
      </c>
      <c r="F27" s="229"/>
      <c r="G27" s="230">
        <f t="shared" si="0"/>
        <v>0</v>
      </c>
      <c r="H27" s="231">
        <v>8.3000000000000001E-3</v>
      </c>
      <c r="I27" s="231">
        <f t="shared" si="1"/>
        <v>4.9799999999999997E-2</v>
      </c>
      <c r="O27" s="224">
        <v>2</v>
      </c>
      <c r="AA27" s="206">
        <v>12</v>
      </c>
      <c r="AB27" s="206">
        <v>1</v>
      </c>
      <c r="AC27" s="206">
        <v>17</v>
      </c>
      <c r="AZ27" s="206">
        <v>2</v>
      </c>
      <c r="BA27" s="206">
        <f>IF(AZ27=1,#REF!,0)</f>
        <v>0</v>
      </c>
      <c r="BB27" s="206" t="e">
        <f>IF(AZ27=2,#REF!,0)</f>
        <v>#REF!</v>
      </c>
      <c r="BC27" s="206">
        <f>IF(AZ27=3,#REF!,0)</f>
        <v>0</v>
      </c>
      <c r="BD27" s="206">
        <f>IF(AZ27=4,#REF!,0)</f>
        <v>0</v>
      </c>
      <c r="BE27" s="206">
        <f>IF(AZ27=5,#REF!,0)</f>
        <v>0</v>
      </c>
    </row>
    <row r="28" spans="1:57">
      <c r="A28" s="225">
        <v>18</v>
      </c>
      <c r="B28" s="226" t="s">
        <v>750</v>
      </c>
      <c r="C28" s="227" t="s">
        <v>751</v>
      </c>
      <c r="D28" s="228" t="s">
        <v>251</v>
      </c>
      <c r="E28" s="229">
        <v>4</v>
      </c>
      <c r="F28" s="229"/>
      <c r="G28" s="230">
        <f>E28*F28</f>
        <v>0</v>
      </c>
      <c r="H28" s="231">
        <v>8.3000000000000001E-4</v>
      </c>
      <c r="I28" s="231">
        <f>E28*H28</f>
        <v>3.32E-3</v>
      </c>
      <c r="O28" s="224">
        <v>2</v>
      </c>
      <c r="AA28" s="206">
        <v>12</v>
      </c>
      <c r="AB28" s="206">
        <v>1</v>
      </c>
      <c r="AC28" s="206">
        <v>17</v>
      </c>
      <c r="AZ28" s="206">
        <v>2</v>
      </c>
      <c r="BA28" s="206">
        <f>IF(AZ28=1,#REF!,0)</f>
        <v>0</v>
      </c>
      <c r="BB28" s="206" t="e">
        <f>IF(AZ28=2,#REF!,0)</f>
        <v>#REF!</v>
      </c>
      <c r="BC28" s="206">
        <f>IF(AZ28=3,#REF!,0)</f>
        <v>0</v>
      </c>
      <c r="BD28" s="206">
        <f>IF(AZ28=4,#REF!,0)</f>
        <v>0</v>
      </c>
      <c r="BE28" s="206">
        <f>IF(AZ28=5,#REF!,0)</f>
        <v>0</v>
      </c>
    </row>
    <row r="29" spans="1:57">
      <c r="A29" s="225">
        <v>19</v>
      </c>
      <c r="B29" s="226" t="s">
        <v>752</v>
      </c>
      <c r="C29" s="227" t="s">
        <v>753</v>
      </c>
      <c r="D29" s="228" t="s">
        <v>64</v>
      </c>
      <c r="E29" s="229">
        <v>0.83581000000000005</v>
      </c>
      <c r="F29" s="229"/>
      <c r="G29" s="230">
        <v>0</v>
      </c>
      <c r="H29" s="231">
        <v>0</v>
      </c>
      <c r="I29" s="231">
        <f t="shared" si="1"/>
        <v>0</v>
      </c>
      <c r="O29" s="224">
        <v>2</v>
      </c>
      <c r="AA29" s="206">
        <v>1</v>
      </c>
      <c r="AB29" s="206">
        <v>7</v>
      </c>
      <c r="AC29" s="206">
        <v>7</v>
      </c>
      <c r="AZ29" s="206">
        <v>2</v>
      </c>
      <c r="BA29" s="206">
        <f>IF(AZ29=1,G17,0)</f>
        <v>0</v>
      </c>
      <c r="BB29" s="206">
        <f>IF(AZ29=2,G17,0)</f>
        <v>0</v>
      </c>
      <c r="BC29" s="206">
        <f>IF(AZ29=3,G17,0)</f>
        <v>0</v>
      </c>
      <c r="BD29" s="206">
        <f>IF(AZ29=4,G17,0)</f>
        <v>0</v>
      </c>
      <c r="BE29" s="206">
        <f>IF(AZ29=5,G17,0)</f>
        <v>0</v>
      </c>
    </row>
    <row r="30" spans="1:57">
      <c r="A30" s="232"/>
      <c r="B30" s="233" t="s">
        <v>719</v>
      </c>
      <c r="C30" s="234" t="str">
        <f>CONCATENATE(B13," ",C13)</f>
        <v>721 Vnitřní kanalizace</v>
      </c>
      <c r="D30" s="232"/>
      <c r="E30" s="235"/>
      <c r="F30" s="235"/>
      <c r="G30" s="236">
        <f>SUM(G13:G29)</f>
        <v>0</v>
      </c>
      <c r="H30" s="237"/>
      <c r="I30" s="238">
        <f>SUM(I13:I29)</f>
        <v>0.83581000000000005</v>
      </c>
      <c r="O30" s="224">
        <v>2</v>
      </c>
      <c r="AA30" s="206">
        <v>1</v>
      </c>
      <c r="AB30" s="206">
        <v>7</v>
      </c>
      <c r="AC30" s="206">
        <v>7</v>
      </c>
      <c r="AZ30" s="206">
        <v>2</v>
      </c>
      <c r="BA30" s="206">
        <f>IF(AZ30=1,#REF!,0)</f>
        <v>0</v>
      </c>
      <c r="BB30" s="206" t="e">
        <f>IF(AZ30=2,#REF!,0)</f>
        <v>#REF!</v>
      </c>
      <c r="BC30" s="206">
        <f>IF(AZ30=3,#REF!,0)</f>
        <v>0</v>
      </c>
      <c r="BD30" s="206">
        <f>IF(AZ30=4,#REF!,0)</f>
        <v>0</v>
      </c>
      <c r="BE30" s="206">
        <f>IF(AZ30=5,#REF!,0)</f>
        <v>0</v>
      </c>
    </row>
    <row r="31" spans="1:57">
      <c r="A31" s="217" t="s">
        <v>711</v>
      </c>
      <c r="B31" s="218" t="s">
        <v>312</v>
      </c>
      <c r="C31" s="219" t="s">
        <v>754</v>
      </c>
      <c r="D31" s="220"/>
      <c r="E31" s="221"/>
      <c r="F31" s="221"/>
      <c r="G31" s="222"/>
      <c r="H31" s="223"/>
      <c r="I31" s="223"/>
      <c r="O31" s="224">
        <v>2</v>
      </c>
      <c r="AA31" s="206">
        <v>1</v>
      </c>
      <c r="AB31" s="206">
        <v>7</v>
      </c>
      <c r="AC31" s="206">
        <v>7</v>
      </c>
      <c r="AZ31" s="206">
        <v>2</v>
      </c>
      <c r="BA31" s="206">
        <f>IF(AZ31=1,G18,0)</f>
        <v>0</v>
      </c>
      <c r="BB31" s="206">
        <f>IF(AZ31=2,G18,0)</f>
        <v>0</v>
      </c>
      <c r="BC31" s="206">
        <f>IF(AZ31=3,G18,0)</f>
        <v>0</v>
      </c>
      <c r="BD31" s="206">
        <f>IF(AZ31=4,G18,0)</f>
        <v>0</v>
      </c>
      <c r="BE31" s="206">
        <f>IF(AZ31=5,G18,0)</f>
        <v>0</v>
      </c>
    </row>
    <row r="32" spans="1:57">
      <c r="A32" s="225">
        <v>20</v>
      </c>
      <c r="B32" s="226" t="s">
        <v>755</v>
      </c>
      <c r="C32" s="227" t="s">
        <v>756</v>
      </c>
      <c r="D32" s="228" t="s">
        <v>2</v>
      </c>
      <c r="E32" s="229">
        <v>2</v>
      </c>
      <c r="F32" s="229"/>
      <c r="G32" s="230">
        <f>E32*F32</f>
        <v>0</v>
      </c>
      <c r="H32" s="231">
        <v>1.677E-2</v>
      </c>
      <c r="I32" s="231">
        <f>E32*H32</f>
        <v>3.354E-2</v>
      </c>
      <c r="O32" s="224">
        <v>2</v>
      </c>
      <c r="AA32" s="206">
        <v>12</v>
      </c>
      <c r="AB32" s="206">
        <v>1</v>
      </c>
      <c r="AC32" s="206">
        <v>26</v>
      </c>
      <c r="AZ32" s="206">
        <v>2</v>
      </c>
      <c r="BA32" s="206">
        <f>IF(AZ32=1,G11,0)</f>
        <v>0</v>
      </c>
      <c r="BB32" s="206">
        <f>IF(AZ32=2,G11,0)</f>
        <v>0</v>
      </c>
      <c r="BC32" s="206">
        <f>IF(AZ32=3,G11,0)</f>
        <v>0</v>
      </c>
      <c r="BD32" s="206">
        <f>IF(AZ32=4,G11,0)</f>
        <v>0</v>
      </c>
      <c r="BE32" s="206">
        <f>IF(AZ32=5,G11,0)</f>
        <v>0</v>
      </c>
    </row>
    <row r="33" spans="1:57">
      <c r="A33" s="225">
        <v>21</v>
      </c>
      <c r="B33" s="226" t="s">
        <v>757</v>
      </c>
      <c r="C33" s="227" t="s">
        <v>758</v>
      </c>
      <c r="D33" s="228" t="s">
        <v>2</v>
      </c>
      <c r="E33" s="229">
        <v>2</v>
      </c>
      <c r="F33" s="229"/>
      <c r="G33" s="230">
        <f>E33*F33</f>
        <v>0</v>
      </c>
      <c r="H33" s="231">
        <v>1.8079999999999999E-2</v>
      </c>
      <c r="I33" s="231">
        <f>E33*H33</f>
        <v>3.6159999999999998E-2</v>
      </c>
      <c r="O33" s="224">
        <v>2</v>
      </c>
      <c r="AA33" s="206">
        <v>12</v>
      </c>
      <c r="AB33" s="206">
        <v>1</v>
      </c>
      <c r="AC33" s="206">
        <v>26</v>
      </c>
      <c r="AZ33" s="206">
        <v>2</v>
      </c>
      <c r="BA33" s="206">
        <f>IF(AZ33=1,G12,0)</f>
        <v>0</v>
      </c>
      <c r="BB33" s="206">
        <f>IF(AZ33=2,G12,0)</f>
        <v>0</v>
      </c>
      <c r="BC33" s="206">
        <f>IF(AZ33=3,G12,0)</f>
        <v>0</v>
      </c>
      <c r="BD33" s="206">
        <f>IF(AZ33=4,G12,0)</f>
        <v>0</v>
      </c>
      <c r="BE33" s="206">
        <f>IF(AZ33=5,G12,0)</f>
        <v>0</v>
      </c>
    </row>
    <row r="34" spans="1:57">
      <c r="A34" s="225">
        <v>20</v>
      </c>
      <c r="B34" s="226" t="s">
        <v>759</v>
      </c>
      <c r="C34" s="227" t="s">
        <v>760</v>
      </c>
      <c r="D34" s="228" t="s">
        <v>2</v>
      </c>
      <c r="E34" s="229">
        <v>90</v>
      </c>
      <c r="F34" s="229"/>
      <c r="G34" s="230">
        <f t="shared" ref="G34:G51" si="2">E34*F34</f>
        <v>0</v>
      </c>
      <c r="H34" s="231">
        <v>3.96E-3</v>
      </c>
      <c r="I34" s="231">
        <f t="shared" ref="I34:I52" si="3">E34*H34</f>
        <v>0.35639999999999999</v>
      </c>
      <c r="O34" s="224">
        <v>2</v>
      </c>
      <c r="AA34" s="206">
        <v>12</v>
      </c>
      <c r="AB34" s="206">
        <v>1</v>
      </c>
      <c r="AC34" s="206">
        <v>28</v>
      </c>
      <c r="AZ34" s="206">
        <v>2</v>
      </c>
      <c r="BA34" s="206">
        <f>IF(AZ34=1,G24,0)</f>
        <v>0</v>
      </c>
      <c r="BB34" s="206">
        <f>IF(AZ34=2,G24,0)</f>
        <v>0</v>
      </c>
      <c r="BC34" s="206">
        <f>IF(AZ34=3,G24,0)</f>
        <v>0</v>
      </c>
      <c r="BD34" s="206">
        <f>IF(AZ34=4,G24,0)</f>
        <v>0</v>
      </c>
      <c r="BE34" s="206">
        <f>IF(AZ34=5,G24,0)</f>
        <v>0</v>
      </c>
    </row>
    <row r="35" spans="1:57">
      <c r="A35" s="225">
        <v>21</v>
      </c>
      <c r="B35" s="226" t="s">
        <v>761</v>
      </c>
      <c r="C35" s="227" t="s">
        <v>762</v>
      </c>
      <c r="D35" s="228" t="s">
        <v>2</v>
      </c>
      <c r="E35" s="229">
        <v>40</v>
      </c>
      <c r="F35" s="229"/>
      <c r="G35" s="230">
        <f t="shared" si="2"/>
        <v>0</v>
      </c>
      <c r="H35" s="231">
        <v>1.248E-2</v>
      </c>
      <c r="I35" s="231">
        <f t="shared" si="3"/>
        <v>0.49919999999999998</v>
      </c>
      <c r="O35" s="224">
        <v>2</v>
      </c>
      <c r="AA35" s="206">
        <v>12</v>
      </c>
      <c r="AB35" s="206">
        <v>1</v>
      </c>
      <c r="AC35" s="206">
        <v>29</v>
      </c>
      <c r="AZ35" s="206">
        <v>2</v>
      </c>
      <c r="BA35" s="206">
        <f>IF(AZ35=1,G25,0)</f>
        <v>0</v>
      </c>
      <c r="BB35" s="206">
        <f>IF(AZ35=2,G25,0)</f>
        <v>0</v>
      </c>
      <c r="BC35" s="206">
        <f>IF(AZ35=3,G25,0)</f>
        <v>0</v>
      </c>
      <c r="BD35" s="206">
        <f>IF(AZ35=4,G25,0)</f>
        <v>0</v>
      </c>
      <c r="BE35" s="206">
        <f>IF(AZ35=5,G25,0)</f>
        <v>0</v>
      </c>
    </row>
    <row r="36" spans="1:57">
      <c r="A36" s="225">
        <v>22</v>
      </c>
      <c r="B36" s="226" t="s">
        <v>763</v>
      </c>
      <c r="C36" s="227" t="s">
        <v>764</v>
      </c>
      <c r="D36" s="228" t="s">
        <v>2</v>
      </c>
      <c r="E36" s="229">
        <v>30</v>
      </c>
      <c r="F36" s="229"/>
      <c r="G36" s="230">
        <f t="shared" si="2"/>
        <v>0</v>
      </c>
      <c r="H36" s="231">
        <v>1.162E-2</v>
      </c>
      <c r="I36" s="231">
        <f t="shared" si="3"/>
        <v>0.34860000000000002</v>
      </c>
      <c r="O36" s="224">
        <v>2</v>
      </c>
      <c r="AA36" s="206">
        <v>12</v>
      </c>
      <c r="AB36" s="206">
        <v>1</v>
      </c>
      <c r="AC36" s="206">
        <v>30</v>
      </c>
      <c r="AZ36" s="206">
        <v>2</v>
      </c>
      <c r="BA36" s="206">
        <f>IF(AZ36=1,#REF!,0)</f>
        <v>0</v>
      </c>
      <c r="BB36" s="206" t="e">
        <f>IF(AZ36=2,#REF!,0)</f>
        <v>#REF!</v>
      </c>
      <c r="BC36" s="206">
        <f>IF(AZ36=3,#REF!,0)</f>
        <v>0</v>
      </c>
      <c r="BD36" s="206">
        <f>IF(AZ36=4,#REF!,0)</f>
        <v>0</v>
      </c>
      <c r="BE36" s="206">
        <f>IF(AZ36=5,#REF!,0)</f>
        <v>0</v>
      </c>
    </row>
    <row r="37" spans="1:57">
      <c r="A37" s="225">
        <v>23</v>
      </c>
      <c r="B37" s="226" t="s">
        <v>765</v>
      </c>
      <c r="C37" s="227" t="s">
        <v>766</v>
      </c>
      <c r="D37" s="228" t="s">
        <v>2</v>
      </c>
      <c r="E37" s="229">
        <v>4</v>
      </c>
      <c r="F37" s="229"/>
      <c r="G37" s="230">
        <f>E37*F37</f>
        <v>0</v>
      </c>
      <c r="H37" s="231">
        <v>1.4189999999999999E-2</v>
      </c>
      <c r="I37" s="231">
        <f>E37*H37</f>
        <v>5.6759999999999998E-2</v>
      </c>
      <c r="O37" s="224">
        <v>2</v>
      </c>
      <c r="AA37" s="206">
        <v>12</v>
      </c>
      <c r="AB37" s="206">
        <v>1</v>
      </c>
      <c r="AC37" s="206">
        <v>30</v>
      </c>
      <c r="AZ37" s="206">
        <v>2</v>
      </c>
      <c r="BA37" s="206">
        <f>IF(AZ37=1,G14,0)</f>
        <v>0</v>
      </c>
      <c r="BB37" s="206">
        <f>IF(AZ37=2,G14,0)</f>
        <v>0</v>
      </c>
      <c r="BC37" s="206">
        <f>IF(AZ37=3,G14,0)</f>
        <v>0</v>
      </c>
      <c r="BD37" s="206">
        <f>IF(AZ37=4,G14,0)</f>
        <v>0</v>
      </c>
      <c r="BE37" s="206">
        <f>IF(AZ37=5,G14,0)</f>
        <v>0</v>
      </c>
    </row>
    <row r="38" spans="1:57">
      <c r="A38" s="225">
        <v>24</v>
      </c>
      <c r="B38" s="226" t="s">
        <v>767</v>
      </c>
      <c r="C38" s="227" t="s">
        <v>768</v>
      </c>
      <c r="D38" s="228" t="s">
        <v>2</v>
      </c>
      <c r="E38" s="229">
        <v>4</v>
      </c>
      <c r="F38" s="229"/>
      <c r="G38" s="230">
        <f>E38*F38</f>
        <v>0</v>
      </c>
      <c r="H38" s="231">
        <v>1.6240000000000001E-2</v>
      </c>
      <c r="I38" s="231">
        <f>E38*H38</f>
        <v>6.4960000000000004E-2</v>
      </c>
      <c r="O38" s="224">
        <v>2</v>
      </c>
      <c r="AA38" s="206">
        <v>12</v>
      </c>
      <c r="AB38" s="206">
        <v>1</v>
      </c>
      <c r="AC38" s="206">
        <v>30</v>
      </c>
      <c r="AZ38" s="206">
        <v>2</v>
      </c>
      <c r="BA38" s="206">
        <f>IF(AZ38=1,G15,0)</f>
        <v>0</v>
      </c>
      <c r="BB38" s="206">
        <f>IF(AZ38=2,G15,0)</f>
        <v>0</v>
      </c>
      <c r="BC38" s="206">
        <f>IF(AZ38=3,G15,0)</f>
        <v>0</v>
      </c>
      <c r="BD38" s="206">
        <f>IF(AZ38=4,G15,0)</f>
        <v>0</v>
      </c>
      <c r="BE38" s="206">
        <f>IF(AZ38=5,G15,0)</f>
        <v>0</v>
      </c>
    </row>
    <row r="39" spans="1:57">
      <c r="A39" s="225">
        <v>25</v>
      </c>
      <c r="B39" s="226" t="s">
        <v>769</v>
      </c>
      <c r="C39" s="227" t="s">
        <v>770</v>
      </c>
      <c r="D39" s="228" t="s">
        <v>4</v>
      </c>
      <c r="E39" s="229">
        <v>32</v>
      </c>
      <c r="F39" s="229"/>
      <c r="G39" s="230">
        <f t="shared" si="2"/>
        <v>0</v>
      </c>
      <c r="H39" s="231">
        <v>1.7000000000000001E-4</v>
      </c>
      <c r="I39" s="231">
        <f t="shared" si="3"/>
        <v>5.4400000000000004E-3</v>
      </c>
      <c r="O39" s="224">
        <v>2</v>
      </c>
      <c r="AA39" s="206">
        <v>12</v>
      </c>
      <c r="AB39" s="206">
        <v>1</v>
      </c>
      <c r="AC39" s="206">
        <v>34</v>
      </c>
      <c r="AZ39" s="206">
        <v>2</v>
      </c>
      <c r="BA39" s="206">
        <f>IF(AZ39=1,#REF!,0)</f>
        <v>0</v>
      </c>
      <c r="BB39" s="206" t="e">
        <f>IF(AZ39=2,#REF!,0)</f>
        <v>#REF!</v>
      </c>
      <c r="BC39" s="206">
        <f>IF(AZ39=3,#REF!,0)</f>
        <v>0</v>
      </c>
      <c r="BD39" s="206">
        <f>IF(AZ39=4,#REF!,0)</f>
        <v>0</v>
      </c>
      <c r="BE39" s="206">
        <f>IF(AZ39=5,#REF!,0)</f>
        <v>0</v>
      </c>
    </row>
    <row r="40" spans="1:57">
      <c r="A40" s="225">
        <v>26</v>
      </c>
      <c r="B40" s="226" t="s">
        <v>769</v>
      </c>
      <c r="C40" s="227" t="s">
        <v>771</v>
      </c>
      <c r="D40" s="228" t="s">
        <v>4</v>
      </c>
      <c r="E40" s="229">
        <v>1</v>
      </c>
      <c r="F40" s="229"/>
      <c r="G40" s="230">
        <f>E40*F40</f>
        <v>0</v>
      </c>
      <c r="H40" s="231">
        <v>2.3000000000000001E-4</v>
      </c>
      <c r="I40" s="231">
        <f t="shared" si="3"/>
        <v>2.3000000000000001E-4</v>
      </c>
      <c r="O40" s="224">
        <v>2</v>
      </c>
      <c r="AA40" s="206">
        <v>7</v>
      </c>
      <c r="AB40" s="206">
        <v>1002</v>
      </c>
      <c r="AC40" s="206">
        <v>5</v>
      </c>
      <c r="AZ40" s="206">
        <v>2</v>
      </c>
      <c r="BA40" s="206">
        <f>IF(AZ40=1,G29,0)</f>
        <v>0</v>
      </c>
      <c r="BB40" s="206">
        <f>IF(AZ40=2,G29,0)</f>
        <v>0</v>
      </c>
      <c r="BC40" s="206">
        <f>IF(AZ40=3,G29,0)</f>
        <v>0</v>
      </c>
      <c r="BD40" s="206">
        <f>IF(AZ40=4,G29,0)</f>
        <v>0</v>
      </c>
      <c r="BE40" s="206">
        <f>IF(AZ40=5,G29,0)</f>
        <v>0</v>
      </c>
    </row>
    <row r="41" spans="1:57">
      <c r="A41" s="225">
        <v>27</v>
      </c>
      <c r="B41" s="226" t="s">
        <v>772</v>
      </c>
      <c r="C41" s="227" t="s">
        <v>773</v>
      </c>
      <c r="D41" s="228" t="s">
        <v>774</v>
      </c>
      <c r="E41" s="229">
        <v>4</v>
      </c>
      <c r="F41" s="229"/>
      <c r="G41" s="230">
        <f>E41*F41</f>
        <v>0</v>
      </c>
      <c r="H41" s="231">
        <v>4.6000000000000001E-4</v>
      </c>
      <c r="I41" s="231">
        <f>E41*H41</f>
        <v>1.8400000000000001E-3</v>
      </c>
      <c r="O41" s="224">
        <v>2</v>
      </c>
      <c r="AA41" s="206">
        <v>7</v>
      </c>
      <c r="AB41" s="206">
        <v>1002</v>
      </c>
      <c r="AC41" s="206">
        <v>5</v>
      </c>
      <c r="AZ41" s="206">
        <v>2</v>
      </c>
      <c r="BA41" s="206">
        <f>IF(AZ41=1,G30,0)</f>
        <v>0</v>
      </c>
      <c r="BB41" s="206">
        <f>IF(AZ41=2,G30,0)</f>
        <v>0</v>
      </c>
      <c r="BC41" s="206">
        <f>IF(AZ41=3,G30,0)</f>
        <v>0</v>
      </c>
      <c r="BD41" s="206">
        <f>IF(AZ41=4,G30,0)</f>
        <v>0</v>
      </c>
      <c r="BE41" s="206">
        <f>IF(AZ41=5,G30,0)</f>
        <v>0</v>
      </c>
    </row>
    <row r="42" spans="1:57">
      <c r="A42" s="225">
        <v>28</v>
      </c>
      <c r="B42" s="226" t="s">
        <v>775</v>
      </c>
      <c r="C42" s="227" t="s">
        <v>776</v>
      </c>
      <c r="D42" s="228" t="s">
        <v>4</v>
      </c>
      <c r="E42" s="229">
        <v>7</v>
      </c>
      <c r="F42" s="229"/>
      <c r="G42" s="230">
        <f t="shared" si="2"/>
        <v>0</v>
      </c>
      <c r="H42" s="231">
        <v>2.1000000000000001E-4</v>
      </c>
      <c r="I42" s="231">
        <f t="shared" si="3"/>
        <v>1.47E-3</v>
      </c>
      <c r="O42" s="224">
        <v>2</v>
      </c>
      <c r="AA42" s="206">
        <v>1</v>
      </c>
      <c r="AB42" s="206">
        <v>7</v>
      </c>
      <c r="AC42" s="206">
        <v>7</v>
      </c>
      <c r="AZ42" s="206">
        <v>2</v>
      </c>
      <c r="BA42" s="206">
        <f>IF(AZ42=1,#REF!,0)</f>
        <v>0</v>
      </c>
      <c r="BB42" s="206" t="e">
        <f>IF(AZ42=2,#REF!,0)</f>
        <v>#REF!</v>
      </c>
      <c r="BC42" s="206">
        <f>IF(AZ42=3,#REF!,0)</f>
        <v>0</v>
      </c>
      <c r="BD42" s="206">
        <f>IF(AZ42=4,#REF!,0)</f>
        <v>0</v>
      </c>
      <c r="BE42" s="206">
        <f>IF(AZ42=5,#REF!,0)</f>
        <v>0</v>
      </c>
    </row>
    <row r="43" spans="1:57">
      <c r="A43" s="225">
        <v>29</v>
      </c>
      <c r="B43" s="226" t="s">
        <v>777</v>
      </c>
      <c r="C43" s="227" t="s">
        <v>778</v>
      </c>
      <c r="D43" s="228" t="s">
        <v>4</v>
      </c>
      <c r="E43" s="229">
        <v>3</v>
      </c>
      <c r="F43" s="229"/>
      <c r="G43" s="230">
        <f t="shared" si="2"/>
        <v>0</v>
      </c>
      <c r="H43" s="231">
        <v>3.4000000000000002E-4</v>
      </c>
      <c r="I43" s="231">
        <f t="shared" si="3"/>
        <v>1.0200000000000001E-3</v>
      </c>
      <c r="O43" s="224">
        <v>2</v>
      </c>
      <c r="AA43" s="206">
        <v>1</v>
      </c>
      <c r="AB43" s="206">
        <v>7</v>
      </c>
      <c r="AC43" s="206">
        <v>7</v>
      </c>
      <c r="AZ43" s="206">
        <v>2</v>
      </c>
      <c r="BA43" s="206">
        <f>IF(AZ43=1,#REF!,0)</f>
        <v>0</v>
      </c>
      <c r="BB43" s="206" t="e">
        <f>IF(AZ43=2,#REF!,0)</f>
        <v>#REF!</v>
      </c>
      <c r="BC43" s="206">
        <f>IF(AZ43=3,#REF!,0)</f>
        <v>0</v>
      </c>
      <c r="BD43" s="206">
        <f>IF(AZ43=4,#REF!,0)</f>
        <v>0</v>
      </c>
      <c r="BE43" s="206">
        <f>IF(AZ43=5,#REF!,0)</f>
        <v>0</v>
      </c>
    </row>
    <row r="44" spans="1:57">
      <c r="A44" s="225">
        <v>30</v>
      </c>
      <c r="B44" s="226" t="s">
        <v>779</v>
      </c>
      <c r="C44" s="227" t="s">
        <v>780</v>
      </c>
      <c r="D44" s="228" t="s">
        <v>4</v>
      </c>
      <c r="E44" s="229">
        <v>6</v>
      </c>
      <c r="F44" s="229"/>
      <c r="G44" s="230">
        <f t="shared" si="2"/>
        <v>0</v>
      </c>
      <c r="H44" s="231">
        <v>5.0000000000000001E-4</v>
      </c>
      <c r="I44" s="231">
        <f t="shared" si="3"/>
        <v>3.0000000000000001E-3</v>
      </c>
      <c r="O44" s="224">
        <v>2</v>
      </c>
      <c r="AA44" s="206">
        <v>1</v>
      </c>
      <c r="AB44" s="206">
        <v>7</v>
      </c>
      <c r="AC44" s="206">
        <v>7</v>
      </c>
      <c r="AZ44" s="206">
        <v>2</v>
      </c>
      <c r="BA44" s="206">
        <f>IF(AZ44=1,#REF!,0)</f>
        <v>0</v>
      </c>
      <c r="BB44" s="206" t="e">
        <f>IF(AZ44=2,#REF!,0)</f>
        <v>#REF!</v>
      </c>
      <c r="BC44" s="206">
        <f>IF(AZ44=3,#REF!,0)</f>
        <v>0</v>
      </c>
      <c r="BD44" s="206">
        <f>IF(AZ44=4,#REF!,0)</f>
        <v>0</v>
      </c>
      <c r="BE44" s="206">
        <f>IF(AZ44=5,#REF!,0)</f>
        <v>0</v>
      </c>
    </row>
    <row r="45" spans="1:57">
      <c r="A45" s="225">
        <v>31</v>
      </c>
      <c r="B45" s="226" t="s">
        <v>781</v>
      </c>
      <c r="C45" s="227" t="s">
        <v>782</v>
      </c>
      <c r="D45" s="228" t="s">
        <v>4</v>
      </c>
      <c r="E45" s="229">
        <v>1</v>
      </c>
      <c r="F45" s="229"/>
      <c r="G45" s="230">
        <f>E45*F45</f>
        <v>0</v>
      </c>
      <c r="H45" s="231">
        <v>2.9159999999999998E-2</v>
      </c>
      <c r="I45" s="231">
        <f t="shared" si="3"/>
        <v>2.9159999999999998E-2</v>
      </c>
      <c r="O45" s="224">
        <v>2</v>
      </c>
      <c r="AA45" s="206">
        <v>1</v>
      </c>
      <c r="AB45" s="206">
        <v>7</v>
      </c>
      <c r="AC45" s="206">
        <v>7</v>
      </c>
      <c r="AZ45" s="206">
        <v>2</v>
      </c>
      <c r="BA45" s="206">
        <f>IF(AZ45=1,#REF!,0)</f>
        <v>0</v>
      </c>
      <c r="BB45" s="206" t="e">
        <f>IF(AZ45=2,#REF!,0)</f>
        <v>#REF!</v>
      </c>
      <c r="BC45" s="206">
        <f>IF(AZ45=3,#REF!,0)</f>
        <v>0</v>
      </c>
      <c r="BD45" s="206">
        <f>IF(AZ45=4,#REF!,0)</f>
        <v>0</v>
      </c>
      <c r="BE45" s="206">
        <f>IF(AZ45=5,#REF!,0)</f>
        <v>0</v>
      </c>
    </row>
    <row r="46" spans="1:57">
      <c r="A46" s="225">
        <v>32</v>
      </c>
      <c r="B46" s="226" t="s">
        <v>783</v>
      </c>
      <c r="C46" s="227" t="s">
        <v>784</v>
      </c>
      <c r="D46" s="228" t="s">
        <v>4</v>
      </c>
      <c r="E46" s="229">
        <v>10</v>
      </c>
      <c r="F46" s="229"/>
      <c r="G46" s="230">
        <f>E46*F46</f>
        <v>0</v>
      </c>
      <c r="H46" s="231">
        <v>2.5000000000000001E-4</v>
      </c>
      <c r="I46" s="231">
        <f>E46*H46</f>
        <v>2.5000000000000001E-3</v>
      </c>
      <c r="O46" s="224">
        <v>2</v>
      </c>
      <c r="AA46" s="206">
        <v>12</v>
      </c>
      <c r="AB46" s="206">
        <v>1</v>
      </c>
      <c r="AC46" s="206">
        <v>15</v>
      </c>
      <c r="AZ46" s="206">
        <v>2</v>
      </c>
      <c r="BA46" s="206">
        <f>IF(AZ46=1,#REF!,0)</f>
        <v>0</v>
      </c>
      <c r="BB46" s="206" t="e">
        <f>IF(AZ46=2,#REF!,0)</f>
        <v>#REF!</v>
      </c>
      <c r="BC46" s="206">
        <f>IF(AZ46=3,#REF!,0)</f>
        <v>0</v>
      </c>
      <c r="BD46" s="206">
        <f>IF(AZ46=4,#REF!,0)</f>
        <v>0</v>
      </c>
      <c r="BE46" s="206">
        <f>IF(AZ46=5,#REF!,0)</f>
        <v>0</v>
      </c>
    </row>
    <row r="47" spans="1:57">
      <c r="A47" s="225">
        <v>33</v>
      </c>
      <c r="B47" s="226" t="s">
        <v>785</v>
      </c>
      <c r="C47" s="227" t="s">
        <v>786</v>
      </c>
      <c r="D47" s="228" t="s">
        <v>4</v>
      </c>
      <c r="E47" s="229">
        <v>4</v>
      </c>
      <c r="F47" s="229"/>
      <c r="G47" s="230">
        <f>E47*F47</f>
        <v>0</v>
      </c>
      <c r="H47" s="231">
        <v>2.9999999999999997E-4</v>
      </c>
      <c r="I47" s="231">
        <f>E47*H47</f>
        <v>1.1999999999999999E-3</v>
      </c>
      <c r="O47" s="224">
        <v>2</v>
      </c>
      <c r="AA47" s="206">
        <v>12</v>
      </c>
      <c r="AB47" s="206">
        <v>1</v>
      </c>
      <c r="AC47" s="206">
        <v>15</v>
      </c>
      <c r="AZ47" s="206">
        <v>2</v>
      </c>
      <c r="BA47" s="206">
        <f>IF(AZ47=1,#REF!,0)</f>
        <v>0</v>
      </c>
      <c r="BB47" s="206" t="e">
        <f>IF(AZ47=2,#REF!,0)</f>
        <v>#REF!</v>
      </c>
      <c r="BC47" s="206">
        <f>IF(AZ47=3,#REF!,0)</f>
        <v>0</v>
      </c>
      <c r="BD47" s="206">
        <f>IF(AZ47=4,#REF!,0)</f>
        <v>0</v>
      </c>
      <c r="BE47" s="206">
        <f>IF(AZ47=5,#REF!,0)</f>
        <v>0</v>
      </c>
    </row>
    <row r="48" spans="1:57">
      <c r="A48" s="225">
        <v>34</v>
      </c>
      <c r="B48" s="226" t="s">
        <v>787</v>
      </c>
      <c r="C48" s="227" t="s">
        <v>788</v>
      </c>
      <c r="D48" s="228" t="s">
        <v>4</v>
      </c>
      <c r="E48" s="229">
        <v>6</v>
      </c>
      <c r="F48" s="229"/>
      <c r="G48" s="230">
        <f>E48*F48</f>
        <v>0</v>
      </c>
      <c r="H48" s="231">
        <v>3.6000000000000002E-4</v>
      </c>
      <c r="I48" s="231">
        <f>E48*H48</f>
        <v>2.16E-3</v>
      </c>
      <c r="O48" s="224">
        <v>2</v>
      </c>
      <c r="AA48" s="206">
        <v>12</v>
      </c>
      <c r="AB48" s="206">
        <v>1</v>
      </c>
      <c r="AC48" s="206">
        <v>15</v>
      </c>
      <c r="AZ48" s="206">
        <v>2</v>
      </c>
      <c r="BA48" s="206">
        <f>IF(AZ48=1,#REF!,0)</f>
        <v>0</v>
      </c>
      <c r="BB48" s="206" t="e">
        <f>IF(AZ48=2,#REF!,0)</f>
        <v>#REF!</v>
      </c>
      <c r="BC48" s="206">
        <f>IF(AZ48=3,#REF!,0)</f>
        <v>0</v>
      </c>
      <c r="BD48" s="206">
        <f>IF(AZ48=4,#REF!,0)</f>
        <v>0</v>
      </c>
      <c r="BE48" s="206">
        <f>IF(AZ48=5,#REF!,0)</f>
        <v>0</v>
      </c>
    </row>
    <row r="49" spans="1:57">
      <c r="A49" s="225">
        <v>35</v>
      </c>
      <c r="B49" s="226" t="s">
        <v>789</v>
      </c>
      <c r="C49" s="227" t="s">
        <v>790</v>
      </c>
      <c r="D49" s="228" t="s">
        <v>4</v>
      </c>
      <c r="E49" s="229">
        <v>2</v>
      </c>
      <c r="F49" s="229"/>
      <c r="G49" s="230">
        <f>E49*F49</f>
        <v>0</v>
      </c>
      <c r="H49" s="231">
        <v>5.1000000000000004E-4</v>
      </c>
      <c r="I49" s="231">
        <f>E49*H49</f>
        <v>1.0200000000000001E-3</v>
      </c>
      <c r="O49" s="224">
        <v>2</v>
      </c>
      <c r="AA49" s="206">
        <v>12</v>
      </c>
      <c r="AB49" s="206">
        <v>1</v>
      </c>
      <c r="AC49" s="206">
        <v>15</v>
      </c>
      <c r="AZ49" s="206">
        <v>2</v>
      </c>
      <c r="BA49" s="206">
        <f>IF(AZ49=1,#REF!,0)</f>
        <v>0</v>
      </c>
      <c r="BB49" s="206" t="e">
        <f>IF(AZ49=2,#REF!,0)</f>
        <v>#REF!</v>
      </c>
      <c r="BC49" s="206">
        <f>IF(AZ49=3,#REF!,0)</f>
        <v>0</v>
      </c>
      <c r="BD49" s="206">
        <f>IF(AZ49=4,#REF!,0)</f>
        <v>0</v>
      </c>
      <c r="BE49" s="206">
        <f>IF(AZ49=5,#REF!,0)</f>
        <v>0</v>
      </c>
    </row>
    <row r="50" spans="1:57">
      <c r="A50" s="225">
        <v>36</v>
      </c>
      <c r="B50" s="226" t="s">
        <v>791</v>
      </c>
      <c r="C50" s="227" t="s">
        <v>792</v>
      </c>
      <c r="D50" s="228" t="s">
        <v>2</v>
      </c>
      <c r="E50" s="229">
        <v>168</v>
      </c>
      <c r="F50" s="229"/>
      <c r="G50" s="230">
        <f t="shared" si="2"/>
        <v>0</v>
      </c>
      <c r="H50" s="231">
        <v>1.9000000000000001E-4</v>
      </c>
      <c r="I50" s="231">
        <f t="shared" si="3"/>
        <v>3.1920000000000004E-2</v>
      </c>
      <c r="O50" s="224">
        <v>2</v>
      </c>
      <c r="AA50" s="206">
        <v>1</v>
      </c>
      <c r="AB50" s="206">
        <v>7</v>
      </c>
      <c r="AC50" s="206">
        <v>7</v>
      </c>
      <c r="AZ50" s="206">
        <v>2</v>
      </c>
      <c r="BA50" s="206">
        <f>IF(AZ50=1,#REF!,0)</f>
        <v>0</v>
      </c>
      <c r="BB50" s="206" t="e">
        <f>IF(AZ50=2,#REF!,0)</f>
        <v>#REF!</v>
      </c>
      <c r="BC50" s="206">
        <f>IF(AZ50=3,#REF!,0)</f>
        <v>0</v>
      </c>
      <c r="BD50" s="206">
        <f>IF(AZ50=4,#REF!,0)</f>
        <v>0</v>
      </c>
      <c r="BE50" s="206">
        <f>IF(AZ50=5,#REF!,0)</f>
        <v>0</v>
      </c>
    </row>
    <row r="51" spans="1:57">
      <c r="A51" s="225">
        <v>37</v>
      </c>
      <c r="B51" s="226" t="s">
        <v>793</v>
      </c>
      <c r="C51" s="227" t="s">
        <v>794</v>
      </c>
      <c r="D51" s="228" t="s">
        <v>2</v>
      </c>
      <c r="E51" s="229">
        <v>168</v>
      </c>
      <c r="F51" s="229"/>
      <c r="G51" s="230">
        <f t="shared" si="2"/>
        <v>0</v>
      </c>
      <c r="H51" s="231">
        <v>1.0000000000000001E-5</v>
      </c>
      <c r="I51" s="231">
        <f t="shared" si="3"/>
        <v>1.6800000000000001E-3</v>
      </c>
      <c r="O51" s="224">
        <v>2</v>
      </c>
      <c r="AA51" s="206">
        <v>1</v>
      </c>
      <c r="AB51" s="206">
        <v>7</v>
      </c>
      <c r="AC51" s="206">
        <v>7</v>
      </c>
      <c r="AZ51" s="206">
        <v>2</v>
      </c>
      <c r="BA51" s="206">
        <f>IF(AZ51=1,G39,0)</f>
        <v>0</v>
      </c>
      <c r="BB51" s="206">
        <f>IF(AZ51=2,G39,0)</f>
        <v>0</v>
      </c>
      <c r="BC51" s="206">
        <f>IF(AZ51=3,G39,0)</f>
        <v>0</v>
      </c>
      <c r="BD51" s="206">
        <f>IF(AZ51=4,G39,0)</f>
        <v>0</v>
      </c>
      <c r="BE51" s="206">
        <f>IF(AZ51=5,G39,0)</f>
        <v>0</v>
      </c>
    </row>
    <row r="52" spans="1:57">
      <c r="A52" s="225">
        <v>38</v>
      </c>
      <c r="B52" s="226" t="s">
        <v>795</v>
      </c>
      <c r="C52" s="227" t="s">
        <v>796</v>
      </c>
      <c r="D52" s="228" t="s">
        <v>64</v>
      </c>
      <c r="E52" s="229">
        <v>1.4782599999999999</v>
      </c>
      <c r="F52" s="229"/>
      <c r="G52" s="230">
        <f>E52*F52</f>
        <v>0</v>
      </c>
      <c r="H52" s="231">
        <v>0</v>
      </c>
      <c r="I52" s="231">
        <f t="shared" si="3"/>
        <v>0</v>
      </c>
      <c r="O52" s="224">
        <v>2</v>
      </c>
      <c r="AA52" s="206">
        <v>12</v>
      </c>
      <c r="AB52" s="206">
        <v>1</v>
      </c>
      <c r="AC52" s="206">
        <v>45</v>
      </c>
      <c r="AZ52" s="206">
        <v>2</v>
      </c>
      <c r="BA52" s="206">
        <f>IF(AZ52=1,#REF!,0)</f>
        <v>0</v>
      </c>
      <c r="BB52" s="206" t="e">
        <f>IF(AZ52=2,#REF!,0)</f>
        <v>#REF!</v>
      </c>
      <c r="BC52" s="206">
        <f>IF(AZ52=3,#REF!,0)</f>
        <v>0</v>
      </c>
      <c r="BD52" s="206">
        <f>IF(AZ52=4,#REF!,0)</f>
        <v>0</v>
      </c>
      <c r="BE52" s="206">
        <f>IF(AZ52=5,#REF!,0)</f>
        <v>0</v>
      </c>
    </row>
    <row r="53" spans="1:57">
      <c r="A53" s="232"/>
      <c r="B53" s="233" t="s">
        <v>719</v>
      </c>
      <c r="C53" s="234" t="str">
        <f>CONCATENATE(B31," ",C31)</f>
        <v>722 Vnitřní vodovod</v>
      </c>
      <c r="D53" s="232"/>
      <c r="E53" s="235"/>
      <c r="F53" s="235"/>
      <c r="G53" s="236">
        <f>SUM(G31:G52)</f>
        <v>0</v>
      </c>
      <c r="H53" s="237"/>
      <c r="I53" s="238">
        <f>SUM(I31:I52)</f>
        <v>1.4782599999999997</v>
      </c>
      <c r="O53" s="224">
        <v>2</v>
      </c>
      <c r="AA53" s="206">
        <v>12</v>
      </c>
      <c r="AB53" s="206">
        <v>1</v>
      </c>
      <c r="AC53" s="206">
        <v>46</v>
      </c>
      <c r="AZ53" s="206">
        <v>2</v>
      </c>
      <c r="BA53" s="206">
        <f>IF(AZ53=1,#REF!,0)</f>
        <v>0</v>
      </c>
      <c r="BB53" s="206" t="e">
        <f>IF(AZ53=2,#REF!,0)</f>
        <v>#REF!</v>
      </c>
      <c r="BC53" s="206">
        <f>IF(AZ53=3,#REF!,0)</f>
        <v>0</v>
      </c>
      <c r="BD53" s="206">
        <f>IF(AZ53=4,#REF!,0)</f>
        <v>0</v>
      </c>
      <c r="BE53" s="206">
        <f>IF(AZ53=5,#REF!,0)</f>
        <v>0</v>
      </c>
    </row>
    <row r="54" spans="1:57">
      <c r="A54" s="217" t="s">
        <v>711</v>
      </c>
      <c r="B54" s="218" t="s">
        <v>313</v>
      </c>
      <c r="C54" s="219" t="s">
        <v>797</v>
      </c>
      <c r="D54" s="220"/>
      <c r="E54" s="221"/>
      <c r="F54" s="221"/>
      <c r="G54" s="222"/>
      <c r="H54" s="223"/>
      <c r="I54" s="223"/>
      <c r="O54" s="224">
        <v>2</v>
      </c>
      <c r="AA54" s="206">
        <v>12</v>
      </c>
      <c r="AB54" s="206">
        <v>1</v>
      </c>
      <c r="AC54" s="206">
        <v>47</v>
      </c>
      <c r="AZ54" s="206">
        <v>2</v>
      </c>
      <c r="BA54" s="206">
        <f>IF(AZ54=1,#REF!,0)</f>
        <v>0</v>
      </c>
      <c r="BB54" s="206" t="e">
        <f>IF(AZ54=2,#REF!,0)</f>
        <v>#REF!</v>
      </c>
      <c r="BC54" s="206">
        <f>IF(AZ54=3,#REF!,0)</f>
        <v>0</v>
      </c>
      <c r="BD54" s="206">
        <f>IF(AZ54=4,#REF!,0)</f>
        <v>0</v>
      </c>
      <c r="BE54" s="206">
        <f>IF(AZ54=5,#REF!,0)</f>
        <v>0</v>
      </c>
    </row>
    <row r="55" spans="1:57">
      <c r="A55" s="225">
        <v>39</v>
      </c>
      <c r="B55" s="226" t="s">
        <v>798</v>
      </c>
      <c r="C55" s="227" t="s">
        <v>799</v>
      </c>
      <c r="D55" s="228" t="s">
        <v>800</v>
      </c>
      <c r="E55" s="229">
        <v>6</v>
      </c>
      <c r="F55" s="229"/>
      <c r="G55" s="230">
        <f t="shared" ref="G55:G75" si="4">E55*F55</f>
        <v>0</v>
      </c>
      <c r="H55" s="231">
        <v>2.034E-2</v>
      </c>
      <c r="I55" s="231">
        <f t="shared" ref="I55:I75" si="5">E55*H55</f>
        <v>0.12204000000000001</v>
      </c>
      <c r="O55" s="224">
        <v>2</v>
      </c>
      <c r="AA55" s="206">
        <v>12</v>
      </c>
      <c r="AB55" s="206">
        <v>1</v>
      </c>
      <c r="AC55" s="206">
        <v>48</v>
      </c>
      <c r="AZ55" s="206">
        <v>2</v>
      </c>
      <c r="BA55" s="206">
        <f>IF(AZ55=1,#REF!,0)</f>
        <v>0</v>
      </c>
      <c r="BB55" s="206" t="e">
        <f>IF(AZ55=2,#REF!,0)</f>
        <v>#REF!</v>
      </c>
      <c r="BC55" s="206">
        <f>IF(AZ55=3,#REF!,0)</f>
        <v>0</v>
      </c>
      <c r="BD55" s="206">
        <f>IF(AZ55=4,#REF!,0)</f>
        <v>0</v>
      </c>
      <c r="BE55" s="206">
        <f>IF(AZ55=5,#REF!,0)</f>
        <v>0</v>
      </c>
    </row>
    <row r="56" spans="1:57">
      <c r="A56" s="225">
        <v>40</v>
      </c>
      <c r="B56" s="226" t="s">
        <v>801</v>
      </c>
      <c r="C56" s="227" t="s">
        <v>802</v>
      </c>
      <c r="D56" s="228" t="s">
        <v>800</v>
      </c>
      <c r="E56" s="229">
        <v>6</v>
      </c>
      <c r="F56" s="229"/>
      <c r="G56" s="230">
        <f t="shared" si="4"/>
        <v>0</v>
      </c>
      <c r="H56" s="231">
        <v>2.034E-2</v>
      </c>
      <c r="I56" s="231">
        <f t="shared" si="5"/>
        <v>0.12204000000000001</v>
      </c>
      <c r="O56" s="224">
        <v>2</v>
      </c>
      <c r="AA56" s="206">
        <v>12</v>
      </c>
      <c r="AB56" s="206">
        <v>1</v>
      </c>
      <c r="AC56" s="206">
        <v>48</v>
      </c>
      <c r="AZ56" s="206">
        <v>2</v>
      </c>
      <c r="BA56" s="206">
        <f>IF(AZ56=1,#REF!,0)</f>
        <v>0</v>
      </c>
      <c r="BB56" s="206" t="e">
        <f>IF(AZ56=2,#REF!,0)</f>
        <v>#REF!</v>
      </c>
      <c r="BC56" s="206">
        <f>IF(AZ56=3,#REF!,0)</f>
        <v>0</v>
      </c>
      <c r="BD56" s="206">
        <f>IF(AZ56=4,#REF!,0)</f>
        <v>0</v>
      </c>
      <c r="BE56" s="206">
        <f>IF(AZ56=5,#REF!,0)</f>
        <v>0</v>
      </c>
    </row>
    <row r="57" spans="1:57">
      <c r="A57" s="225">
        <v>41</v>
      </c>
      <c r="B57" s="226" t="s">
        <v>803</v>
      </c>
      <c r="C57" s="227" t="s">
        <v>804</v>
      </c>
      <c r="D57" s="228" t="s">
        <v>800</v>
      </c>
      <c r="E57" s="229">
        <v>6</v>
      </c>
      <c r="F57" s="229"/>
      <c r="G57" s="230">
        <f t="shared" si="4"/>
        <v>0</v>
      </c>
      <c r="H57" s="231">
        <v>2.0000000000000002E-5</v>
      </c>
      <c r="I57" s="231">
        <f t="shared" si="5"/>
        <v>1.2000000000000002E-4</v>
      </c>
      <c r="O57" s="224">
        <v>2</v>
      </c>
      <c r="AA57" s="206">
        <v>12</v>
      </c>
      <c r="AB57" s="206">
        <v>1</v>
      </c>
      <c r="AC57" s="206">
        <v>48</v>
      </c>
      <c r="AZ57" s="206">
        <v>2</v>
      </c>
      <c r="BA57" s="206">
        <f>IF(AZ57=1,#REF!,0)</f>
        <v>0</v>
      </c>
      <c r="BB57" s="206" t="e">
        <f>IF(AZ57=2,#REF!,0)</f>
        <v>#REF!</v>
      </c>
      <c r="BC57" s="206">
        <f>IF(AZ57=3,#REF!,0)</f>
        <v>0</v>
      </c>
      <c r="BD57" s="206">
        <f>IF(AZ57=4,#REF!,0)</f>
        <v>0</v>
      </c>
      <c r="BE57" s="206">
        <f>IF(AZ57=5,#REF!,0)</f>
        <v>0</v>
      </c>
    </row>
    <row r="58" spans="1:57">
      <c r="A58" s="225">
        <v>42</v>
      </c>
      <c r="B58" s="226" t="s">
        <v>805</v>
      </c>
      <c r="C58" s="227" t="s">
        <v>806</v>
      </c>
      <c r="D58" s="228" t="s">
        <v>800</v>
      </c>
      <c r="E58" s="229">
        <v>6</v>
      </c>
      <c r="F58" s="229"/>
      <c r="G58" s="230">
        <f t="shared" si="4"/>
        <v>0</v>
      </c>
      <c r="H58" s="231">
        <v>5.0000000000000001E-4</v>
      </c>
      <c r="I58" s="231">
        <f t="shared" si="5"/>
        <v>3.0000000000000001E-3</v>
      </c>
      <c r="O58" s="224">
        <v>2</v>
      </c>
      <c r="AA58" s="206">
        <v>12</v>
      </c>
      <c r="AB58" s="206">
        <v>1</v>
      </c>
      <c r="AC58" s="206">
        <v>48</v>
      </c>
      <c r="AZ58" s="206">
        <v>2</v>
      </c>
      <c r="BA58" s="206">
        <f>IF(AZ58=1,#REF!,0)</f>
        <v>0</v>
      </c>
      <c r="BB58" s="206" t="e">
        <f>IF(AZ58=2,#REF!,0)</f>
        <v>#REF!</v>
      </c>
      <c r="BC58" s="206">
        <f>IF(AZ58=3,#REF!,0)</f>
        <v>0</v>
      </c>
      <c r="BD58" s="206">
        <f>IF(AZ58=4,#REF!,0)</f>
        <v>0</v>
      </c>
      <c r="BE58" s="206">
        <f>IF(AZ58=5,#REF!,0)</f>
        <v>0</v>
      </c>
    </row>
    <row r="59" spans="1:57">
      <c r="A59" s="225">
        <v>43</v>
      </c>
      <c r="B59" s="226" t="s">
        <v>807</v>
      </c>
      <c r="C59" s="227" t="s">
        <v>808</v>
      </c>
      <c r="D59" s="228" t="s">
        <v>800</v>
      </c>
      <c r="E59" s="229">
        <v>12</v>
      </c>
      <c r="F59" s="229"/>
      <c r="G59" s="230">
        <f t="shared" si="4"/>
        <v>0</v>
      </c>
      <c r="H59" s="231">
        <v>1.47E-3</v>
      </c>
      <c r="I59" s="231">
        <f t="shared" si="5"/>
        <v>1.7639999999999999E-2</v>
      </c>
      <c r="O59" s="224">
        <v>2</v>
      </c>
      <c r="AA59" s="206">
        <v>12</v>
      </c>
      <c r="AB59" s="206">
        <v>1</v>
      </c>
      <c r="AC59" s="206">
        <v>48</v>
      </c>
      <c r="AZ59" s="206">
        <v>2</v>
      </c>
      <c r="BA59" s="206">
        <f>IF(AZ59=1,#REF!,0)</f>
        <v>0</v>
      </c>
      <c r="BB59" s="206" t="e">
        <f>IF(AZ59=2,#REF!,0)</f>
        <v>#REF!</v>
      </c>
      <c r="BC59" s="206">
        <f>IF(AZ59=3,#REF!,0)</f>
        <v>0</v>
      </c>
      <c r="BD59" s="206">
        <f>IF(AZ59=4,#REF!,0)</f>
        <v>0</v>
      </c>
      <c r="BE59" s="206">
        <f>IF(AZ59=5,#REF!,0)</f>
        <v>0</v>
      </c>
    </row>
    <row r="60" spans="1:57">
      <c r="A60" s="225">
        <v>44</v>
      </c>
      <c r="B60" s="226" t="s">
        <v>809</v>
      </c>
      <c r="C60" s="227" t="s">
        <v>810</v>
      </c>
      <c r="D60" s="228" t="s">
        <v>800</v>
      </c>
      <c r="E60" s="229">
        <v>12</v>
      </c>
      <c r="F60" s="229"/>
      <c r="G60" s="230">
        <f t="shared" si="4"/>
        <v>0</v>
      </c>
      <c r="H60" s="231">
        <v>1.5520000000000001E-2</v>
      </c>
      <c r="I60" s="231">
        <f t="shared" si="5"/>
        <v>0.18624000000000002</v>
      </c>
      <c r="O60" s="224">
        <v>2</v>
      </c>
      <c r="AA60" s="206">
        <v>12</v>
      </c>
      <c r="AB60" s="206">
        <v>1</v>
      </c>
      <c r="AC60" s="206">
        <v>49</v>
      </c>
      <c r="AZ60" s="206">
        <v>2</v>
      </c>
      <c r="BA60" s="206">
        <f>IF(AZ60=1,#REF!,0)</f>
        <v>0</v>
      </c>
      <c r="BB60" s="206" t="e">
        <f>IF(AZ60=2,#REF!,0)</f>
        <v>#REF!</v>
      </c>
      <c r="BC60" s="206">
        <f>IF(AZ60=3,#REF!,0)</f>
        <v>0</v>
      </c>
      <c r="BD60" s="206">
        <f>IF(AZ60=4,#REF!,0)</f>
        <v>0</v>
      </c>
      <c r="BE60" s="206">
        <f>IF(AZ60=5,#REF!,0)</f>
        <v>0</v>
      </c>
    </row>
    <row r="61" spans="1:57">
      <c r="A61" s="225">
        <v>45</v>
      </c>
      <c r="B61" s="226" t="s">
        <v>811</v>
      </c>
      <c r="C61" s="227" t="s">
        <v>812</v>
      </c>
      <c r="D61" s="228" t="s">
        <v>800</v>
      </c>
      <c r="E61" s="229">
        <v>1</v>
      </c>
      <c r="F61" s="229"/>
      <c r="G61" s="230">
        <f t="shared" si="4"/>
        <v>0</v>
      </c>
      <c r="H61" s="231">
        <v>1.6480000000000002E-2</v>
      </c>
      <c r="I61" s="231">
        <f t="shared" si="5"/>
        <v>1.6480000000000002E-2</v>
      </c>
      <c r="O61" s="224">
        <v>2</v>
      </c>
      <c r="AA61" s="206">
        <v>12</v>
      </c>
      <c r="AB61" s="206">
        <v>1</v>
      </c>
      <c r="AC61" s="206">
        <v>49</v>
      </c>
      <c r="AZ61" s="206">
        <v>2</v>
      </c>
      <c r="BA61" s="206">
        <f>IF(AZ61=1,#REF!,0)</f>
        <v>0</v>
      </c>
      <c r="BB61" s="206" t="e">
        <f>IF(AZ61=2,#REF!,0)</f>
        <v>#REF!</v>
      </c>
      <c r="BC61" s="206">
        <f>IF(AZ61=3,#REF!,0)</f>
        <v>0</v>
      </c>
      <c r="BD61" s="206">
        <f>IF(AZ61=4,#REF!,0)</f>
        <v>0</v>
      </c>
      <c r="BE61" s="206">
        <f>IF(AZ61=5,#REF!,0)</f>
        <v>0</v>
      </c>
    </row>
    <row r="62" spans="1:57">
      <c r="A62" s="225">
        <v>46</v>
      </c>
      <c r="B62" s="226" t="s">
        <v>813</v>
      </c>
      <c r="C62" s="227" t="s">
        <v>814</v>
      </c>
      <c r="D62" s="228" t="s">
        <v>800</v>
      </c>
      <c r="E62" s="229">
        <v>4</v>
      </c>
      <c r="F62" s="229"/>
      <c r="G62" s="230">
        <f t="shared" si="4"/>
        <v>0</v>
      </c>
      <c r="H62" s="231">
        <v>3.8999999999999998E-3</v>
      </c>
      <c r="I62" s="231">
        <f t="shared" si="5"/>
        <v>1.5599999999999999E-2</v>
      </c>
      <c r="O62" s="224">
        <v>2</v>
      </c>
      <c r="AA62" s="206">
        <v>12</v>
      </c>
      <c r="AB62" s="206">
        <v>1</v>
      </c>
      <c r="AC62" s="206">
        <v>49</v>
      </c>
      <c r="AZ62" s="206">
        <v>2</v>
      </c>
      <c r="BA62" s="206">
        <f>IF(AZ62=1,#REF!,0)</f>
        <v>0</v>
      </c>
      <c r="BB62" s="206" t="e">
        <f>IF(AZ62=2,#REF!,0)</f>
        <v>#REF!</v>
      </c>
      <c r="BC62" s="206">
        <f>IF(AZ62=3,#REF!,0)</f>
        <v>0</v>
      </c>
      <c r="BD62" s="206">
        <f>IF(AZ62=4,#REF!,0)</f>
        <v>0</v>
      </c>
      <c r="BE62" s="206">
        <f>IF(AZ62=5,#REF!,0)</f>
        <v>0</v>
      </c>
    </row>
    <row r="63" spans="1:57">
      <c r="A63" s="225">
        <v>47</v>
      </c>
      <c r="B63" s="226" t="s">
        <v>815</v>
      </c>
      <c r="C63" s="227" t="s">
        <v>816</v>
      </c>
      <c r="D63" s="228" t="s">
        <v>800</v>
      </c>
      <c r="E63" s="229">
        <v>6</v>
      </c>
      <c r="F63" s="229"/>
      <c r="G63" s="230">
        <f t="shared" si="4"/>
        <v>0</v>
      </c>
      <c r="H63" s="231">
        <v>1.034E-2</v>
      </c>
      <c r="I63" s="231">
        <f t="shared" si="5"/>
        <v>6.2039999999999998E-2</v>
      </c>
      <c r="O63" s="224">
        <v>2</v>
      </c>
      <c r="AA63" s="206">
        <v>12</v>
      </c>
      <c r="AB63" s="206">
        <v>1</v>
      </c>
      <c r="AC63" s="206">
        <v>49</v>
      </c>
      <c r="AZ63" s="206">
        <v>2</v>
      </c>
      <c r="BA63" s="206">
        <f>IF(AZ63=1,#REF!,0)</f>
        <v>0</v>
      </c>
      <c r="BB63" s="206" t="e">
        <f>IF(AZ63=2,#REF!,0)</f>
        <v>#REF!</v>
      </c>
      <c r="BC63" s="206">
        <f>IF(AZ63=3,#REF!,0)</f>
        <v>0</v>
      </c>
      <c r="BD63" s="206">
        <f>IF(AZ63=4,#REF!,0)</f>
        <v>0</v>
      </c>
      <c r="BE63" s="206">
        <f>IF(AZ63=5,#REF!,0)</f>
        <v>0</v>
      </c>
    </row>
    <row r="64" spans="1:57">
      <c r="A64" s="225">
        <v>48</v>
      </c>
      <c r="B64" s="226" t="s">
        <v>817</v>
      </c>
      <c r="C64" s="227" t="s">
        <v>818</v>
      </c>
      <c r="D64" s="228" t="s">
        <v>800</v>
      </c>
      <c r="E64" s="229">
        <v>1</v>
      </c>
      <c r="F64" s="229"/>
      <c r="G64" s="230">
        <f t="shared" si="4"/>
        <v>0</v>
      </c>
      <c r="H64" s="231">
        <v>5.9000000000000003E-4</v>
      </c>
      <c r="I64" s="231">
        <f t="shared" si="5"/>
        <v>5.9000000000000003E-4</v>
      </c>
      <c r="O64" s="224">
        <v>2</v>
      </c>
      <c r="AA64" s="206">
        <v>12</v>
      </c>
      <c r="AB64" s="206">
        <v>1</v>
      </c>
      <c r="AC64" s="206">
        <v>49</v>
      </c>
      <c r="AZ64" s="206">
        <v>2</v>
      </c>
      <c r="BA64" s="206">
        <f>IF(AZ64=1,#REF!,0)</f>
        <v>0</v>
      </c>
      <c r="BB64" s="206" t="e">
        <f>IF(AZ64=2,#REF!,0)</f>
        <v>#REF!</v>
      </c>
      <c r="BC64" s="206">
        <f>IF(AZ64=3,#REF!,0)</f>
        <v>0</v>
      </c>
      <c r="BD64" s="206">
        <f>IF(AZ64=4,#REF!,0)</f>
        <v>0</v>
      </c>
      <c r="BE64" s="206">
        <f>IF(AZ64=5,#REF!,0)</f>
        <v>0</v>
      </c>
    </row>
    <row r="65" spans="1:57">
      <c r="A65" s="225">
        <v>50</v>
      </c>
      <c r="B65" s="226" t="s">
        <v>819</v>
      </c>
      <c r="C65" s="227" t="s">
        <v>820</v>
      </c>
      <c r="D65" s="228" t="s">
        <v>800</v>
      </c>
      <c r="E65" s="229">
        <v>4</v>
      </c>
      <c r="F65" s="229"/>
      <c r="G65" s="230">
        <f>E65*F65</f>
        <v>0</v>
      </c>
      <c r="H65" s="231">
        <v>1.6990000000000002E-2</v>
      </c>
      <c r="I65" s="231">
        <f>E65*H65</f>
        <v>6.7960000000000007E-2</v>
      </c>
      <c r="O65" s="224">
        <v>2</v>
      </c>
      <c r="AA65" s="206">
        <v>12</v>
      </c>
      <c r="AB65" s="206">
        <v>1</v>
      </c>
      <c r="AC65" s="206">
        <v>49</v>
      </c>
      <c r="AZ65" s="206">
        <v>2</v>
      </c>
      <c r="BA65" s="206">
        <f>IF(AZ65=1,#REF!,0)</f>
        <v>0</v>
      </c>
      <c r="BB65" s="206" t="e">
        <f>IF(AZ65=2,#REF!,0)</f>
        <v>#REF!</v>
      </c>
      <c r="BC65" s="206">
        <f>IF(AZ65=3,#REF!,0)</f>
        <v>0</v>
      </c>
      <c r="BD65" s="206">
        <f>IF(AZ65=4,#REF!,0)</f>
        <v>0</v>
      </c>
      <c r="BE65" s="206">
        <f>IF(AZ65=5,#REF!,0)</f>
        <v>0</v>
      </c>
    </row>
    <row r="66" spans="1:57">
      <c r="A66" s="225">
        <v>74</v>
      </c>
      <c r="B66" s="226" t="s">
        <v>821</v>
      </c>
      <c r="C66" s="227" t="s">
        <v>822</v>
      </c>
      <c r="D66" s="228" t="s">
        <v>800</v>
      </c>
      <c r="E66" s="229">
        <v>16</v>
      </c>
      <c r="F66" s="229"/>
      <c r="G66" s="230">
        <f t="shared" si="4"/>
        <v>0</v>
      </c>
      <c r="H66" s="231">
        <v>2.9999999999999997E-4</v>
      </c>
      <c r="I66" s="231">
        <f t="shared" si="5"/>
        <v>4.7999999999999996E-3</v>
      </c>
      <c r="O66" s="224">
        <v>2</v>
      </c>
      <c r="AA66" s="206">
        <v>12</v>
      </c>
      <c r="AB66" s="206">
        <v>1</v>
      </c>
      <c r="AC66" s="206">
        <v>53</v>
      </c>
      <c r="AZ66" s="206">
        <v>2</v>
      </c>
      <c r="BA66" s="206">
        <f>IF(AZ66=1,#REF!,0)</f>
        <v>0</v>
      </c>
      <c r="BB66" s="206" t="e">
        <f>IF(AZ66=2,#REF!,0)</f>
        <v>#REF!</v>
      </c>
      <c r="BC66" s="206">
        <f>IF(AZ66=3,#REF!,0)</f>
        <v>0</v>
      </c>
      <c r="BD66" s="206">
        <f>IF(AZ66=4,#REF!,0)</f>
        <v>0</v>
      </c>
      <c r="BE66" s="206">
        <f>IF(AZ66=5,#REF!,0)</f>
        <v>0</v>
      </c>
    </row>
    <row r="67" spans="1:57">
      <c r="A67" s="225">
        <v>76</v>
      </c>
      <c r="B67" s="226" t="s">
        <v>823</v>
      </c>
      <c r="C67" s="227" t="s">
        <v>824</v>
      </c>
      <c r="D67" s="228" t="s">
        <v>800</v>
      </c>
      <c r="E67" s="229">
        <v>4</v>
      </c>
      <c r="F67" s="229"/>
      <c r="G67" s="230">
        <f t="shared" si="4"/>
        <v>0</v>
      </c>
      <c r="H67" s="231">
        <v>1.8400000000000001E-3</v>
      </c>
      <c r="I67" s="231">
        <f t="shared" si="5"/>
        <v>7.3600000000000002E-3</v>
      </c>
      <c r="O67" s="224">
        <v>2</v>
      </c>
      <c r="AA67" s="206">
        <v>1</v>
      </c>
      <c r="AB67" s="206">
        <v>7</v>
      </c>
      <c r="AC67" s="206">
        <v>7</v>
      </c>
      <c r="AZ67" s="206">
        <v>2</v>
      </c>
      <c r="BA67" s="206">
        <f>IF(AZ67=1,#REF!,0)</f>
        <v>0</v>
      </c>
      <c r="BB67" s="206" t="e">
        <f>IF(AZ67=2,#REF!,0)</f>
        <v>#REF!</v>
      </c>
      <c r="BC67" s="206">
        <f>IF(AZ67=3,#REF!,0)</f>
        <v>0</v>
      </c>
      <c r="BD67" s="206">
        <f>IF(AZ67=4,#REF!,0)</f>
        <v>0</v>
      </c>
      <c r="BE67" s="206">
        <f>IF(AZ67=5,#REF!,0)</f>
        <v>0</v>
      </c>
    </row>
    <row r="68" spans="1:57">
      <c r="A68" s="225">
        <v>77</v>
      </c>
      <c r="B68" s="226" t="s">
        <v>825</v>
      </c>
      <c r="C68" s="227" t="s">
        <v>826</v>
      </c>
      <c r="D68" s="228" t="s">
        <v>800</v>
      </c>
      <c r="E68" s="229">
        <v>12</v>
      </c>
      <c r="F68" s="229"/>
      <c r="G68" s="230">
        <f t="shared" si="4"/>
        <v>0</v>
      </c>
      <c r="H68" s="231">
        <v>1.32E-3</v>
      </c>
      <c r="I68" s="231">
        <f t="shared" si="5"/>
        <v>1.584E-2</v>
      </c>
      <c r="O68" s="224">
        <v>2</v>
      </c>
      <c r="AA68" s="206">
        <v>1</v>
      </c>
      <c r="AB68" s="206">
        <v>7</v>
      </c>
      <c r="AC68" s="206">
        <v>7</v>
      </c>
      <c r="AZ68" s="206">
        <v>2</v>
      </c>
      <c r="BA68" s="206">
        <f>IF(AZ68=1,#REF!,0)</f>
        <v>0</v>
      </c>
      <c r="BB68" s="206" t="e">
        <f>IF(AZ68=2,#REF!,0)</f>
        <v>#REF!</v>
      </c>
      <c r="BC68" s="206">
        <f>IF(AZ68=3,#REF!,0)</f>
        <v>0</v>
      </c>
      <c r="BD68" s="206">
        <f>IF(AZ68=4,#REF!,0)</f>
        <v>0</v>
      </c>
      <c r="BE68" s="206">
        <f>IF(AZ68=5,#REF!,0)</f>
        <v>0</v>
      </c>
    </row>
    <row r="69" spans="1:57">
      <c r="A69" s="225">
        <v>78</v>
      </c>
      <c r="B69" s="226" t="s">
        <v>827</v>
      </c>
      <c r="C69" s="227" t="s">
        <v>828</v>
      </c>
      <c r="D69" s="228" t="s">
        <v>800</v>
      </c>
      <c r="E69" s="229">
        <v>1</v>
      </c>
      <c r="F69" s="229"/>
      <c r="G69" s="230">
        <f t="shared" si="4"/>
        <v>0</v>
      </c>
      <c r="H69" s="231">
        <v>1.8400000000000001E-3</v>
      </c>
      <c r="I69" s="231">
        <f t="shared" si="5"/>
        <v>1.8400000000000001E-3</v>
      </c>
      <c r="O69" s="224">
        <v>2</v>
      </c>
      <c r="AA69" s="206">
        <v>1</v>
      </c>
      <c r="AB69" s="206">
        <v>7</v>
      </c>
      <c r="AC69" s="206">
        <v>7</v>
      </c>
      <c r="AZ69" s="206">
        <v>2</v>
      </c>
      <c r="BA69" s="206">
        <f>IF(AZ69=1,G66,0)</f>
        <v>0</v>
      </c>
      <c r="BB69" s="206">
        <f>IF(AZ69=2,G66,0)</f>
        <v>0</v>
      </c>
      <c r="BC69" s="206">
        <f>IF(AZ69=3,G66,0)</f>
        <v>0</v>
      </c>
      <c r="BD69" s="206">
        <f>IF(AZ69=4,G66,0)</f>
        <v>0</v>
      </c>
      <c r="BE69" s="206">
        <f>IF(AZ69=5,G66,0)</f>
        <v>0</v>
      </c>
    </row>
    <row r="70" spans="1:57">
      <c r="A70" s="225">
        <v>79</v>
      </c>
      <c r="B70" s="226" t="s">
        <v>829</v>
      </c>
      <c r="C70" s="227" t="s">
        <v>830</v>
      </c>
      <c r="D70" s="228" t="s">
        <v>800</v>
      </c>
      <c r="E70" s="229">
        <v>1</v>
      </c>
      <c r="F70" s="229"/>
      <c r="G70" s="230">
        <f t="shared" si="4"/>
        <v>0</v>
      </c>
      <c r="H70" s="231">
        <v>1.8400000000000001E-3</v>
      </c>
      <c r="I70" s="231">
        <f t="shared" si="5"/>
        <v>1.8400000000000001E-3</v>
      </c>
      <c r="O70" s="224">
        <v>2</v>
      </c>
      <c r="AA70" s="206">
        <v>1</v>
      </c>
      <c r="AB70" s="206">
        <v>7</v>
      </c>
      <c r="AC70" s="206">
        <v>7</v>
      </c>
      <c r="AZ70" s="206">
        <v>2</v>
      </c>
      <c r="BA70" s="206">
        <f>IF(AZ70=1,#REF!,0)</f>
        <v>0</v>
      </c>
      <c r="BB70" s="206" t="e">
        <f>IF(AZ70=2,#REF!,0)</f>
        <v>#REF!</v>
      </c>
      <c r="BC70" s="206">
        <f>IF(AZ70=3,#REF!,0)</f>
        <v>0</v>
      </c>
      <c r="BD70" s="206">
        <f>IF(AZ70=4,#REF!,0)</f>
        <v>0</v>
      </c>
      <c r="BE70" s="206">
        <f>IF(AZ70=5,#REF!,0)</f>
        <v>0</v>
      </c>
    </row>
    <row r="71" spans="1:57" ht="26.4">
      <c r="A71" s="225">
        <v>77</v>
      </c>
      <c r="B71" s="226" t="s">
        <v>831</v>
      </c>
      <c r="C71" s="227" t="s">
        <v>832</v>
      </c>
      <c r="D71" s="228" t="s">
        <v>800</v>
      </c>
      <c r="E71" s="229">
        <v>6</v>
      </c>
      <c r="F71" s="229"/>
      <c r="G71" s="230">
        <f>E71*F71</f>
        <v>0</v>
      </c>
      <c r="H71" s="231">
        <v>2.9399999999999999E-3</v>
      </c>
      <c r="I71" s="231">
        <f>E71*H71</f>
        <v>1.7639999999999999E-2</v>
      </c>
      <c r="O71" s="224">
        <v>2</v>
      </c>
      <c r="AA71" s="206">
        <v>1</v>
      </c>
      <c r="AB71" s="206">
        <v>7</v>
      </c>
      <c r="AC71" s="206">
        <v>7</v>
      </c>
      <c r="AZ71" s="206">
        <v>2</v>
      </c>
      <c r="BA71" s="206">
        <f>IF(AZ71=1,#REF!,0)</f>
        <v>0</v>
      </c>
      <c r="BB71" s="206" t="e">
        <f>IF(AZ71=2,#REF!,0)</f>
        <v>#REF!</v>
      </c>
      <c r="BC71" s="206">
        <f>IF(AZ71=3,#REF!,0)</f>
        <v>0</v>
      </c>
      <c r="BD71" s="206">
        <f>IF(AZ71=4,#REF!,0)</f>
        <v>0</v>
      </c>
      <c r="BE71" s="206">
        <f>IF(AZ71=5,#REF!,0)</f>
        <v>0</v>
      </c>
    </row>
    <row r="72" spans="1:57">
      <c r="A72" s="225">
        <v>81</v>
      </c>
      <c r="B72" s="226" t="s">
        <v>833</v>
      </c>
      <c r="C72" s="227" t="s">
        <v>834</v>
      </c>
      <c r="D72" s="228" t="s">
        <v>800</v>
      </c>
      <c r="E72" s="229">
        <v>2</v>
      </c>
      <c r="F72" s="229"/>
      <c r="G72" s="230">
        <f t="shared" si="4"/>
        <v>0</v>
      </c>
      <c r="H72" s="231">
        <v>3.8500000000000001E-3</v>
      </c>
      <c r="I72" s="231">
        <f t="shared" si="5"/>
        <v>7.7000000000000002E-3</v>
      </c>
      <c r="O72" s="224">
        <v>2</v>
      </c>
      <c r="AA72" s="206">
        <v>1</v>
      </c>
      <c r="AB72" s="206">
        <v>7</v>
      </c>
      <c r="AC72" s="206">
        <v>7</v>
      </c>
      <c r="AZ72" s="206">
        <v>2</v>
      </c>
      <c r="BA72" s="206">
        <f>IF(AZ72=1,#REF!,0)</f>
        <v>0</v>
      </c>
      <c r="BB72" s="206" t="e">
        <f>IF(AZ72=2,#REF!,0)</f>
        <v>#REF!</v>
      </c>
      <c r="BC72" s="206">
        <f>IF(AZ72=3,#REF!,0)</f>
        <v>0</v>
      </c>
      <c r="BD72" s="206">
        <f>IF(AZ72=4,#REF!,0)</f>
        <v>0</v>
      </c>
      <c r="BE72" s="206">
        <f>IF(AZ72=5,#REF!,0)</f>
        <v>0</v>
      </c>
    </row>
    <row r="73" spans="1:57" ht="26.4">
      <c r="A73" s="225">
        <v>82</v>
      </c>
      <c r="B73" s="226" t="s">
        <v>835</v>
      </c>
      <c r="C73" s="227" t="s">
        <v>836</v>
      </c>
      <c r="D73" s="228" t="s">
        <v>4</v>
      </c>
      <c r="E73" s="229">
        <v>5</v>
      </c>
      <c r="F73" s="229"/>
      <c r="G73" s="230">
        <f t="shared" si="4"/>
        <v>0</v>
      </c>
      <c r="H73" s="231">
        <v>6.8000000000000005E-4</v>
      </c>
      <c r="I73" s="231">
        <f t="shared" si="5"/>
        <v>3.4000000000000002E-3</v>
      </c>
      <c r="O73" s="224">
        <v>2</v>
      </c>
      <c r="AA73" s="206">
        <v>12</v>
      </c>
      <c r="AB73" s="206">
        <v>1</v>
      </c>
      <c r="AC73" s="206">
        <v>62</v>
      </c>
      <c r="AZ73" s="206">
        <v>2</v>
      </c>
      <c r="BA73" s="206">
        <f>IF(AZ73=1,#REF!,0)</f>
        <v>0</v>
      </c>
      <c r="BB73" s="206" t="e">
        <f>IF(AZ73=2,#REF!,0)</f>
        <v>#REF!</v>
      </c>
      <c r="BC73" s="206">
        <f>IF(AZ73=3,#REF!,0)</f>
        <v>0</v>
      </c>
      <c r="BD73" s="206">
        <f>IF(AZ73=4,#REF!,0)</f>
        <v>0</v>
      </c>
      <c r="BE73" s="206">
        <f>IF(AZ73=5,#REF!,0)</f>
        <v>0</v>
      </c>
    </row>
    <row r="74" spans="1:57" ht="26.4">
      <c r="A74" s="225">
        <v>82</v>
      </c>
      <c r="B74" s="226" t="s">
        <v>835</v>
      </c>
      <c r="C74" s="227" t="s">
        <v>837</v>
      </c>
      <c r="D74" s="228" t="s">
        <v>4</v>
      </c>
      <c r="E74" s="229">
        <v>3</v>
      </c>
      <c r="F74" s="229"/>
      <c r="G74" s="230">
        <f>E74*F74</f>
        <v>0</v>
      </c>
      <c r="H74" s="231">
        <v>9.7999999999999997E-4</v>
      </c>
      <c r="I74" s="231">
        <f>E74*H74</f>
        <v>2.9399999999999999E-3</v>
      </c>
      <c r="O74" s="224">
        <v>2</v>
      </c>
      <c r="AA74" s="206">
        <v>12</v>
      </c>
      <c r="AB74" s="206">
        <v>1</v>
      </c>
      <c r="AC74" s="206">
        <v>62</v>
      </c>
      <c r="AZ74" s="206">
        <v>2</v>
      </c>
      <c r="BA74" s="206">
        <f>IF(AZ74=1,#REF!,0)</f>
        <v>0</v>
      </c>
      <c r="BB74" s="206" t="e">
        <f>IF(AZ74=2,#REF!,0)</f>
        <v>#REF!</v>
      </c>
      <c r="BC74" s="206">
        <f>IF(AZ74=3,#REF!,0)</f>
        <v>0</v>
      </c>
      <c r="BD74" s="206">
        <f>IF(AZ74=4,#REF!,0)</f>
        <v>0</v>
      </c>
      <c r="BE74" s="206">
        <f>IF(AZ74=5,#REF!,0)</f>
        <v>0</v>
      </c>
    </row>
    <row r="75" spans="1:57">
      <c r="A75" s="225">
        <v>83</v>
      </c>
      <c r="B75" s="226" t="s">
        <v>838</v>
      </c>
      <c r="C75" s="227" t="s">
        <v>839</v>
      </c>
      <c r="D75" s="228" t="s">
        <v>64</v>
      </c>
      <c r="E75" s="229">
        <v>0.67710999999999999</v>
      </c>
      <c r="F75" s="229"/>
      <c r="G75" s="230">
        <f t="shared" si="4"/>
        <v>0</v>
      </c>
      <c r="H75" s="231">
        <v>0</v>
      </c>
      <c r="I75" s="231">
        <f t="shared" si="5"/>
        <v>0</v>
      </c>
      <c r="O75" s="224">
        <v>2</v>
      </c>
      <c r="AA75" s="206">
        <v>1</v>
      </c>
      <c r="AB75" s="206">
        <v>7</v>
      </c>
      <c r="AC75" s="206">
        <v>7</v>
      </c>
      <c r="AZ75" s="206">
        <v>2</v>
      </c>
      <c r="BA75" s="206">
        <f>IF(AZ75=1,#REF!,0)</f>
        <v>0</v>
      </c>
      <c r="BB75" s="206" t="e">
        <f>IF(AZ75=2,#REF!,0)</f>
        <v>#REF!</v>
      </c>
      <c r="BC75" s="206">
        <f>IF(AZ75=3,#REF!,0)</f>
        <v>0</v>
      </c>
      <c r="BD75" s="206">
        <f>IF(AZ75=4,#REF!,0)</f>
        <v>0</v>
      </c>
      <c r="BE75" s="206">
        <f>IF(AZ75=5,#REF!,0)</f>
        <v>0</v>
      </c>
    </row>
    <row r="76" spans="1:57">
      <c r="A76" s="232"/>
      <c r="B76" s="233" t="s">
        <v>719</v>
      </c>
      <c r="C76" s="234" t="str">
        <f>CONCATENATE(B54," ",C54)</f>
        <v>725 Zařizovací předměty</v>
      </c>
      <c r="D76" s="232"/>
      <c r="E76" s="235"/>
      <c r="F76" s="235"/>
      <c r="G76" s="236">
        <f>SUM(G54:G75)</f>
        <v>0</v>
      </c>
      <c r="H76" s="237"/>
      <c r="I76" s="238">
        <f>SUM(I54:I75)</f>
        <v>0.67710999999999999</v>
      </c>
      <c r="O76" s="224">
        <v>2</v>
      </c>
      <c r="AA76" s="206">
        <v>1</v>
      </c>
      <c r="AB76" s="206">
        <v>7</v>
      </c>
      <c r="AC76" s="206">
        <v>7</v>
      </c>
      <c r="AZ76" s="206">
        <v>2</v>
      </c>
      <c r="BA76" s="206">
        <f>IF(AZ76=1,#REF!,0)</f>
        <v>0</v>
      </c>
      <c r="BB76" s="206" t="e">
        <f>IF(AZ76=2,#REF!,0)</f>
        <v>#REF!</v>
      </c>
      <c r="BC76" s="206">
        <f>IF(AZ76=3,#REF!,0)</f>
        <v>0</v>
      </c>
      <c r="BD76" s="206">
        <f>IF(AZ76=4,#REF!,0)</f>
        <v>0</v>
      </c>
      <c r="BE76" s="206">
        <f>IF(AZ76=5,#REF!,0)</f>
        <v>0</v>
      </c>
    </row>
    <row r="77" spans="1:57">
      <c r="E77" s="206"/>
      <c r="O77" s="224">
        <v>4</v>
      </c>
      <c r="BA77" s="239" t="e">
        <f>SUM(#REF!)</f>
        <v>#REF!</v>
      </c>
      <c r="BB77" s="239" t="e">
        <f>SUM(#REF!)</f>
        <v>#REF!</v>
      </c>
      <c r="BC77" s="239" t="e">
        <f>SUM(#REF!)</f>
        <v>#REF!</v>
      </c>
      <c r="BD77" s="239" t="e">
        <f>SUM(#REF!)</f>
        <v>#REF!</v>
      </c>
      <c r="BE77" s="239" t="e">
        <f>SUM(#REF!)</f>
        <v>#REF!</v>
      </c>
    </row>
    <row r="78" spans="1:57">
      <c r="E78" s="206"/>
      <c r="O78" s="224">
        <v>1</v>
      </c>
    </row>
    <row r="79" spans="1:57">
      <c r="E79" s="206"/>
      <c r="O79" s="224">
        <v>2</v>
      </c>
      <c r="AA79" s="206">
        <v>1</v>
      </c>
      <c r="AB79" s="206">
        <v>7</v>
      </c>
      <c r="AC79" s="206">
        <v>7</v>
      </c>
      <c r="AZ79" s="206">
        <v>2</v>
      </c>
      <c r="BA79" s="206">
        <f>IF(AZ79=1,#REF!,0)</f>
        <v>0</v>
      </c>
      <c r="BB79" s="206" t="e">
        <f>IF(AZ79=2,#REF!,0)</f>
        <v>#REF!</v>
      </c>
      <c r="BC79" s="206">
        <f>IF(AZ79=3,#REF!,0)</f>
        <v>0</v>
      </c>
      <c r="BD79" s="206">
        <f>IF(AZ79=4,#REF!,0)</f>
        <v>0</v>
      </c>
      <c r="BE79" s="206">
        <f>IF(AZ79=5,#REF!,0)</f>
        <v>0</v>
      </c>
    </row>
    <row r="80" spans="1:57">
      <c r="E80" s="206"/>
      <c r="O80" s="224">
        <v>2</v>
      </c>
      <c r="AA80" s="206">
        <v>3</v>
      </c>
      <c r="AB80" s="206">
        <v>7</v>
      </c>
      <c r="AC80" s="206">
        <v>13230356</v>
      </c>
      <c r="AZ80" s="206">
        <v>2</v>
      </c>
      <c r="BA80" s="206">
        <f>IF(AZ80=1,#REF!,0)</f>
        <v>0</v>
      </c>
      <c r="BB80" s="206" t="e">
        <f>IF(AZ80=2,#REF!,0)</f>
        <v>#REF!</v>
      </c>
      <c r="BC80" s="206">
        <f>IF(AZ80=3,#REF!,0)</f>
        <v>0</v>
      </c>
      <c r="BD80" s="206">
        <f>IF(AZ80=4,#REF!,0)</f>
        <v>0</v>
      </c>
      <c r="BE80" s="206">
        <f>IF(AZ80=5,#REF!,0)</f>
        <v>0</v>
      </c>
    </row>
    <row r="81" spans="1:57">
      <c r="E81" s="206"/>
      <c r="O81" s="224">
        <v>2</v>
      </c>
      <c r="AA81" s="206">
        <v>7</v>
      </c>
      <c r="AB81" s="206">
        <v>1002</v>
      </c>
      <c r="AC81" s="206">
        <v>5</v>
      </c>
      <c r="AZ81" s="206">
        <v>2</v>
      </c>
      <c r="BA81" s="206">
        <f>IF(AZ81=1,#REF!,0)</f>
        <v>0</v>
      </c>
      <c r="BB81" s="206" t="e">
        <f>IF(AZ81=2,#REF!,0)</f>
        <v>#REF!</v>
      </c>
      <c r="BC81" s="206">
        <f>IF(AZ81=3,#REF!,0)</f>
        <v>0</v>
      </c>
      <c r="BD81" s="206">
        <f>IF(AZ81=4,#REF!,0)</f>
        <v>0</v>
      </c>
      <c r="BE81" s="206">
        <f>IF(AZ81=5,#REF!,0)</f>
        <v>0</v>
      </c>
    </row>
    <row r="82" spans="1:57">
      <c r="E82" s="206"/>
      <c r="O82" s="224">
        <v>4</v>
      </c>
      <c r="BA82" s="239">
        <f>SUM(BA78:BA81)</f>
        <v>0</v>
      </c>
      <c r="BB82" s="239" t="e">
        <f>SUM(BB78:BB81)</f>
        <v>#REF!</v>
      </c>
      <c r="BC82" s="239">
        <f>SUM(BC78:BC81)</f>
        <v>0</v>
      </c>
      <c r="BD82" s="239">
        <f>SUM(BD78:BD81)</f>
        <v>0</v>
      </c>
      <c r="BE82" s="239">
        <f>SUM(BE78:BE81)</f>
        <v>0</v>
      </c>
    </row>
    <row r="83" spans="1:57">
      <c r="E83" s="206"/>
      <c r="O83" s="224">
        <v>1</v>
      </c>
    </row>
    <row r="84" spans="1:57">
      <c r="E84" s="206"/>
      <c r="O84" s="224">
        <v>2</v>
      </c>
      <c r="AA84" s="206">
        <v>1</v>
      </c>
      <c r="AB84" s="206">
        <v>7</v>
      </c>
      <c r="AC84" s="206">
        <v>7</v>
      </c>
      <c r="AZ84" s="206">
        <v>2</v>
      </c>
      <c r="BA84" s="206">
        <f>IF(AZ84=1,#REF!,0)</f>
        <v>0</v>
      </c>
      <c r="BB84" s="206" t="e">
        <f>IF(AZ84=2,#REF!,0)</f>
        <v>#REF!</v>
      </c>
      <c r="BC84" s="206">
        <f>IF(AZ84=3,#REF!,0)</f>
        <v>0</v>
      </c>
      <c r="BD84" s="206">
        <f>IF(AZ84=4,#REF!,0)</f>
        <v>0</v>
      </c>
      <c r="BE84" s="206">
        <f>IF(AZ84=5,#REF!,0)</f>
        <v>0</v>
      </c>
    </row>
    <row r="85" spans="1:57">
      <c r="E85" s="206"/>
      <c r="O85" s="224">
        <v>4</v>
      </c>
      <c r="BA85" s="239">
        <f>SUM(BA83:BA84)</f>
        <v>0</v>
      </c>
      <c r="BB85" s="239" t="e">
        <f>SUM(BB83:BB84)</f>
        <v>#REF!</v>
      </c>
      <c r="BC85" s="239">
        <f>SUM(BC83:BC84)</f>
        <v>0</v>
      </c>
      <c r="BD85" s="239">
        <f>SUM(BD83:BD84)</f>
        <v>0</v>
      </c>
      <c r="BE85" s="239">
        <f>SUM(BE83:BE84)</f>
        <v>0</v>
      </c>
    </row>
    <row r="86" spans="1:57">
      <c r="E86" s="206"/>
    </row>
    <row r="87" spans="1:57">
      <c r="E87" s="206"/>
    </row>
    <row r="88" spans="1:57">
      <c r="A88" s="240"/>
      <c r="B88" s="240"/>
      <c r="C88" s="240"/>
      <c r="D88" s="240"/>
      <c r="E88" s="240"/>
      <c r="F88" s="240"/>
      <c r="G88" s="240"/>
    </row>
    <row r="89" spans="1:57">
      <c r="A89" s="240"/>
      <c r="B89" s="240"/>
      <c r="C89" s="240"/>
      <c r="D89" s="240"/>
      <c r="E89" s="240"/>
      <c r="F89" s="240"/>
      <c r="G89" s="240"/>
    </row>
    <row r="90" spans="1:57">
      <c r="A90" s="240"/>
      <c r="B90" s="240"/>
      <c r="C90" s="240"/>
      <c r="D90" s="240"/>
      <c r="E90" s="240"/>
      <c r="F90" s="240"/>
      <c r="G90" s="240"/>
    </row>
    <row r="91" spans="1:57">
      <c r="A91" s="240"/>
      <c r="B91" s="240"/>
      <c r="C91" s="240"/>
      <c r="D91" s="240"/>
      <c r="E91" s="240"/>
      <c r="F91" s="240"/>
      <c r="G91" s="240"/>
    </row>
    <row r="92" spans="1:57">
      <c r="E92" s="206"/>
    </row>
    <row r="93" spans="1:57">
      <c r="E93" s="206"/>
    </row>
    <row r="94" spans="1:57">
      <c r="E94" s="206"/>
    </row>
    <row r="95" spans="1:57">
      <c r="E95" s="206"/>
    </row>
    <row r="96" spans="1:57">
      <c r="E96" s="206"/>
    </row>
    <row r="97" spans="5:5">
      <c r="E97" s="206"/>
    </row>
    <row r="98" spans="5:5">
      <c r="E98" s="206"/>
    </row>
    <row r="99" spans="5:5">
      <c r="E99" s="206"/>
    </row>
    <row r="100" spans="5:5">
      <c r="E100" s="206"/>
    </row>
    <row r="101" spans="5:5">
      <c r="E101" s="206"/>
    </row>
    <row r="102" spans="5:5">
      <c r="E102" s="206"/>
    </row>
    <row r="103" spans="5:5">
      <c r="E103" s="206"/>
    </row>
    <row r="104" spans="5:5">
      <c r="E104" s="206"/>
    </row>
    <row r="105" spans="5:5">
      <c r="E105" s="206"/>
    </row>
    <row r="106" spans="5:5">
      <c r="E106" s="206"/>
    </row>
    <row r="107" spans="5:5">
      <c r="E107" s="206"/>
    </row>
    <row r="108" spans="5:5">
      <c r="E108" s="206"/>
    </row>
    <row r="109" spans="5:5">
      <c r="E109" s="206"/>
    </row>
    <row r="110" spans="5:5">
      <c r="E110" s="206"/>
    </row>
    <row r="111" spans="5:5">
      <c r="E111" s="206"/>
    </row>
    <row r="112" spans="5:5">
      <c r="E112" s="206"/>
    </row>
    <row r="113" spans="1:7">
      <c r="E113" s="206"/>
    </row>
    <row r="114" spans="1:7">
      <c r="E114" s="206"/>
    </row>
    <row r="115" spans="1:7">
      <c r="E115" s="206"/>
    </row>
    <row r="116" spans="1:7">
      <c r="E116" s="206"/>
    </row>
    <row r="117" spans="1:7">
      <c r="A117" s="241"/>
      <c r="B117" s="241"/>
    </row>
    <row r="118" spans="1:7">
      <c r="A118" s="240"/>
      <c r="B118" s="240"/>
      <c r="C118" s="242"/>
      <c r="D118" s="242"/>
      <c r="E118" s="243"/>
      <c r="F118" s="242"/>
      <c r="G118" s="244"/>
    </row>
    <row r="119" spans="1:7">
      <c r="A119" s="245"/>
      <c r="B119" s="245"/>
      <c r="C119" s="240"/>
      <c r="D119" s="240"/>
      <c r="E119" s="246"/>
      <c r="F119" s="240"/>
      <c r="G119" s="240"/>
    </row>
    <row r="120" spans="1:7">
      <c r="A120" s="240"/>
      <c r="B120" s="240"/>
      <c r="C120" s="240"/>
      <c r="D120" s="240"/>
      <c r="E120" s="246"/>
      <c r="F120" s="240"/>
      <c r="G120" s="240"/>
    </row>
    <row r="121" spans="1:7">
      <c r="A121" s="240"/>
      <c r="B121" s="240"/>
      <c r="C121" s="240"/>
      <c r="D121" s="240"/>
      <c r="E121" s="246"/>
      <c r="F121" s="240"/>
      <c r="G121" s="240"/>
    </row>
    <row r="122" spans="1:7">
      <c r="A122" s="240"/>
      <c r="B122" s="240"/>
      <c r="C122" s="240"/>
      <c r="D122" s="240"/>
      <c r="E122" s="246"/>
      <c r="F122" s="240"/>
      <c r="G122" s="240"/>
    </row>
    <row r="123" spans="1:7">
      <c r="A123" s="240"/>
      <c r="B123" s="240"/>
      <c r="C123" s="240"/>
      <c r="D123" s="240"/>
      <c r="E123" s="246"/>
      <c r="F123" s="240"/>
      <c r="G123" s="240"/>
    </row>
    <row r="124" spans="1:7">
      <c r="A124" s="240"/>
      <c r="B124" s="240"/>
      <c r="C124" s="240"/>
      <c r="D124" s="240"/>
      <c r="E124" s="246"/>
      <c r="F124" s="240"/>
      <c r="G124" s="240"/>
    </row>
    <row r="125" spans="1:7">
      <c r="A125" s="240"/>
      <c r="B125" s="240"/>
      <c r="C125" s="240"/>
      <c r="D125" s="240"/>
      <c r="E125" s="246"/>
      <c r="F125" s="240"/>
      <c r="G125" s="240"/>
    </row>
    <row r="126" spans="1:7">
      <c r="A126" s="240"/>
      <c r="B126" s="240"/>
      <c r="C126" s="240"/>
      <c r="D126" s="240"/>
      <c r="E126" s="246"/>
      <c r="F126" s="240"/>
      <c r="G126" s="240"/>
    </row>
    <row r="127" spans="1:7">
      <c r="A127" s="240"/>
      <c r="B127" s="240"/>
      <c r="C127" s="240"/>
      <c r="D127" s="240"/>
      <c r="E127" s="246"/>
      <c r="F127" s="240"/>
      <c r="G127" s="240"/>
    </row>
    <row r="128" spans="1:7">
      <c r="A128" s="240"/>
      <c r="B128" s="240"/>
      <c r="C128" s="240"/>
      <c r="D128" s="240"/>
      <c r="E128" s="246"/>
      <c r="F128" s="240"/>
      <c r="G128" s="240"/>
    </row>
    <row r="129" spans="1:7">
      <c r="A129" s="240"/>
      <c r="B129" s="240"/>
      <c r="C129" s="240"/>
      <c r="D129" s="240"/>
      <c r="E129" s="246"/>
      <c r="F129" s="240"/>
      <c r="G129" s="240"/>
    </row>
    <row r="130" spans="1:7">
      <c r="A130" s="240"/>
      <c r="B130" s="240"/>
      <c r="C130" s="240"/>
      <c r="D130" s="240"/>
      <c r="E130" s="246"/>
      <c r="F130" s="240"/>
      <c r="G130" s="240"/>
    </row>
    <row r="131" spans="1:7">
      <c r="A131" s="240"/>
      <c r="B131" s="240"/>
      <c r="C131" s="240"/>
      <c r="D131" s="240"/>
      <c r="E131" s="246"/>
      <c r="F131" s="240"/>
      <c r="G131" s="240"/>
    </row>
  </sheetData>
  <mergeCells count="7">
    <mergeCell ref="A6:F6"/>
    <mergeCell ref="A1:B1"/>
    <mergeCell ref="C1:G1"/>
    <mergeCell ref="H1:I1"/>
    <mergeCell ref="A2:B2"/>
    <mergeCell ref="D2:G2"/>
    <mergeCell ref="H2:I2"/>
  </mergeCells>
  <printOptions horizontalCentered="1" gridLines="1"/>
  <pageMargins left="0.59055118110236227" right="0.39370078740157483" top="0.59055118110236227" bottom="0.59055118110236227" header="0" footer="0.19685039370078741"/>
  <pageSetup paperSize="9" firstPageNumber="20" orientation="landscape" useFirstPageNumber="1" r:id="rId1"/>
  <headerFooter alignWithMargins="0">
    <oddFooter>&amp;LZTI&amp;R&amp;P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SheetLayoutView="100" workbookViewId="0">
      <pane ySplit="4" topLeftCell="A41" activePane="bottomLeft" state="frozenSplit"/>
      <selection activeCell="K26" sqref="K26"/>
      <selection pane="bottomLeft" activeCell="G5" sqref="G5"/>
    </sheetView>
  </sheetViews>
  <sheetFormatPr defaultColWidth="4.6640625" defaultRowHeight="13.2"/>
  <cols>
    <col min="1" max="1" width="4.88671875" style="263" customWidth="1"/>
    <col min="2" max="2" width="71.44140625" style="263" customWidth="1"/>
    <col min="3" max="3" width="7.33203125" style="263" customWidth="1"/>
    <col min="4" max="4" width="4.6640625" style="303" customWidth="1"/>
    <col min="5" max="5" width="9.88671875" style="319" customWidth="1"/>
    <col min="6" max="6" width="11.6640625" style="263" bestFit="1" customWidth="1"/>
    <col min="7" max="7" width="14.6640625" style="320" bestFit="1" customWidth="1"/>
    <col min="8" max="8" width="10.5546875" style="263" hidden="1" customWidth="1"/>
    <col min="9" max="9" width="10.88671875" style="263" hidden="1" customWidth="1"/>
    <col min="10" max="10" width="9.6640625" style="263" hidden="1" customWidth="1"/>
    <col min="11" max="11" width="11.5546875" style="263" hidden="1" customWidth="1"/>
    <col min="12" max="12" width="7" style="263" hidden="1" customWidth="1"/>
    <col min="13" max="13" width="7.33203125" style="263" hidden="1" customWidth="1"/>
    <col min="14" max="14" width="16.44140625" style="263" bestFit="1" customWidth="1"/>
    <col min="15" max="253" width="9.109375" style="263" customWidth="1"/>
    <col min="254" max="254" width="5.5546875" style="263" customWidth="1"/>
    <col min="255" max="255" width="4.44140625" style="263" customWidth="1"/>
    <col min="256" max="256" width="4.6640625" style="263"/>
    <col min="257" max="257" width="4.88671875" style="263" customWidth="1"/>
    <col min="258" max="258" width="71.44140625" style="263" customWidth="1"/>
    <col min="259" max="259" width="7.33203125" style="263" customWidth="1"/>
    <col min="260" max="260" width="4.6640625" style="263" customWidth="1"/>
    <col min="261" max="261" width="9.88671875" style="263" customWidth="1"/>
    <col min="262" max="262" width="11.6640625" style="263" bestFit="1" customWidth="1"/>
    <col min="263" max="263" width="14.6640625" style="263" bestFit="1" customWidth="1"/>
    <col min="264" max="269" width="0" style="263" hidden="1" customWidth="1"/>
    <col min="270" max="270" width="16.44140625" style="263" bestFit="1" customWidth="1"/>
    <col min="271" max="509" width="9.109375" style="263" customWidth="1"/>
    <col min="510" max="510" width="5.5546875" style="263" customWidth="1"/>
    <col min="511" max="511" width="4.44140625" style="263" customWidth="1"/>
    <col min="512" max="512" width="4.6640625" style="263"/>
    <col min="513" max="513" width="4.88671875" style="263" customWidth="1"/>
    <col min="514" max="514" width="71.44140625" style="263" customWidth="1"/>
    <col min="515" max="515" width="7.33203125" style="263" customWidth="1"/>
    <col min="516" max="516" width="4.6640625" style="263" customWidth="1"/>
    <col min="517" max="517" width="9.88671875" style="263" customWidth="1"/>
    <col min="518" max="518" width="11.6640625" style="263" bestFit="1" customWidth="1"/>
    <col min="519" max="519" width="14.6640625" style="263" bestFit="1" customWidth="1"/>
    <col min="520" max="525" width="0" style="263" hidden="1" customWidth="1"/>
    <col min="526" max="526" width="16.44140625" style="263" bestFit="1" customWidth="1"/>
    <col min="527" max="765" width="9.109375" style="263" customWidth="1"/>
    <col min="766" max="766" width="5.5546875" style="263" customWidth="1"/>
    <col min="767" max="767" width="4.44140625" style="263" customWidth="1"/>
    <col min="768" max="768" width="4.6640625" style="263"/>
    <col min="769" max="769" width="4.88671875" style="263" customWidth="1"/>
    <col min="770" max="770" width="71.44140625" style="263" customWidth="1"/>
    <col min="771" max="771" width="7.33203125" style="263" customWidth="1"/>
    <col min="772" max="772" width="4.6640625" style="263" customWidth="1"/>
    <col min="773" max="773" width="9.88671875" style="263" customWidth="1"/>
    <col min="774" max="774" width="11.6640625" style="263" bestFit="1" customWidth="1"/>
    <col min="775" max="775" width="14.6640625" style="263" bestFit="1" customWidth="1"/>
    <col min="776" max="781" width="0" style="263" hidden="1" customWidth="1"/>
    <col min="782" max="782" width="16.44140625" style="263" bestFit="1" customWidth="1"/>
    <col min="783" max="1021" width="9.109375" style="263" customWidth="1"/>
    <col min="1022" max="1022" width="5.5546875" style="263" customWidth="1"/>
    <col min="1023" max="1023" width="4.44140625" style="263" customWidth="1"/>
    <col min="1024" max="1024" width="4.6640625" style="263"/>
    <col min="1025" max="1025" width="4.88671875" style="263" customWidth="1"/>
    <col min="1026" max="1026" width="71.44140625" style="263" customWidth="1"/>
    <col min="1027" max="1027" width="7.33203125" style="263" customWidth="1"/>
    <col min="1028" max="1028" width="4.6640625" style="263" customWidth="1"/>
    <col min="1029" max="1029" width="9.88671875" style="263" customWidth="1"/>
    <col min="1030" max="1030" width="11.6640625" style="263" bestFit="1" customWidth="1"/>
    <col min="1031" max="1031" width="14.6640625" style="263" bestFit="1" customWidth="1"/>
    <col min="1032" max="1037" width="0" style="263" hidden="1" customWidth="1"/>
    <col min="1038" max="1038" width="16.44140625" style="263" bestFit="1" customWidth="1"/>
    <col min="1039" max="1277" width="9.109375" style="263" customWidth="1"/>
    <col min="1278" max="1278" width="5.5546875" style="263" customWidth="1"/>
    <col min="1279" max="1279" width="4.44140625" style="263" customWidth="1"/>
    <col min="1280" max="1280" width="4.6640625" style="263"/>
    <col min="1281" max="1281" width="4.88671875" style="263" customWidth="1"/>
    <col min="1282" max="1282" width="71.44140625" style="263" customWidth="1"/>
    <col min="1283" max="1283" width="7.33203125" style="263" customWidth="1"/>
    <col min="1284" max="1284" width="4.6640625" style="263" customWidth="1"/>
    <col min="1285" max="1285" width="9.88671875" style="263" customWidth="1"/>
    <col min="1286" max="1286" width="11.6640625" style="263" bestFit="1" customWidth="1"/>
    <col min="1287" max="1287" width="14.6640625" style="263" bestFit="1" customWidth="1"/>
    <col min="1288" max="1293" width="0" style="263" hidden="1" customWidth="1"/>
    <col min="1294" max="1294" width="16.44140625" style="263" bestFit="1" customWidth="1"/>
    <col min="1295" max="1533" width="9.109375" style="263" customWidth="1"/>
    <col min="1534" max="1534" width="5.5546875" style="263" customWidth="1"/>
    <col min="1535" max="1535" width="4.44140625" style="263" customWidth="1"/>
    <col min="1536" max="1536" width="4.6640625" style="263"/>
    <col min="1537" max="1537" width="4.88671875" style="263" customWidth="1"/>
    <col min="1538" max="1538" width="71.44140625" style="263" customWidth="1"/>
    <col min="1539" max="1539" width="7.33203125" style="263" customWidth="1"/>
    <col min="1540" max="1540" width="4.6640625" style="263" customWidth="1"/>
    <col min="1541" max="1541" width="9.88671875" style="263" customWidth="1"/>
    <col min="1542" max="1542" width="11.6640625" style="263" bestFit="1" customWidth="1"/>
    <col min="1543" max="1543" width="14.6640625" style="263" bestFit="1" customWidth="1"/>
    <col min="1544" max="1549" width="0" style="263" hidden="1" customWidth="1"/>
    <col min="1550" max="1550" width="16.44140625" style="263" bestFit="1" customWidth="1"/>
    <col min="1551" max="1789" width="9.109375" style="263" customWidth="1"/>
    <col min="1790" max="1790" width="5.5546875" style="263" customWidth="1"/>
    <col min="1791" max="1791" width="4.44140625" style="263" customWidth="1"/>
    <col min="1792" max="1792" width="4.6640625" style="263"/>
    <col min="1793" max="1793" width="4.88671875" style="263" customWidth="1"/>
    <col min="1794" max="1794" width="71.44140625" style="263" customWidth="1"/>
    <col min="1795" max="1795" width="7.33203125" style="263" customWidth="1"/>
    <col min="1796" max="1796" width="4.6640625" style="263" customWidth="1"/>
    <col min="1797" max="1797" width="9.88671875" style="263" customWidth="1"/>
    <col min="1798" max="1798" width="11.6640625" style="263" bestFit="1" customWidth="1"/>
    <col min="1799" max="1799" width="14.6640625" style="263" bestFit="1" customWidth="1"/>
    <col min="1800" max="1805" width="0" style="263" hidden="1" customWidth="1"/>
    <col min="1806" max="1806" width="16.44140625" style="263" bestFit="1" customWidth="1"/>
    <col min="1807" max="2045" width="9.109375" style="263" customWidth="1"/>
    <col min="2046" max="2046" width="5.5546875" style="263" customWidth="1"/>
    <col min="2047" max="2047" width="4.44140625" style="263" customWidth="1"/>
    <col min="2048" max="2048" width="4.6640625" style="263"/>
    <col min="2049" max="2049" width="4.88671875" style="263" customWidth="1"/>
    <col min="2050" max="2050" width="71.44140625" style="263" customWidth="1"/>
    <col min="2051" max="2051" width="7.33203125" style="263" customWidth="1"/>
    <col min="2052" max="2052" width="4.6640625" style="263" customWidth="1"/>
    <col min="2053" max="2053" width="9.88671875" style="263" customWidth="1"/>
    <col min="2054" max="2054" width="11.6640625" style="263" bestFit="1" customWidth="1"/>
    <col min="2055" max="2055" width="14.6640625" style="263" bestFit="1" customWidth="1"/>
    <col min="2056" max="2061" width="0" style="263" hidden="1" customWidth="1"/>
    <col min="2062" max="2062" width="16.44140625" style="263" bestFit="1" customWidth="1"/>
    <col min="2063" max="2301" width="9.109375" style="263" customWidth="1"/>
    <col min="2302" max="2302" width="5.5546875" style="263" customWidth="1"/>
    <col min="2303" max="2303" width="4.44140625" style="263" customWidth="1"/>
    <col min="2304" max="2304" width="4.6640625" style="263"/>
    <col min="2305" max="2305" width="4.88671875" style="263" customWidth="1"/>
    <col min="2306" max="2306" width="71.44140625" style="263" customWidth="1"/>
    <col min="2307" max="2307" width="7.33203125" style="263" customWidth="1"/>
    <col min="2308" max="2308" width="4.6640625" style="263" customWidth="1"/>
    <col min="2309" max="2309" width="9.88671875" style="263" customWidth="1"/>
    <col min="2310" max="2310" width="11.6640625" style="263" bestFit="1" customWidth="1"/>
    <col min="2311" max="2311" width="14.6640625" style="263" bestFit="1" customWidth="1"/>
    <col min="2312" max="2317" width="0" style="263" hidden="1" customWidth="1"/>
    <col min="2318" max="2318" width="16.44140625" style="263" bestFit="1" customWidth="1"/>
    <col min="2319" max="2557" width="9.109375" style="263" customWidth="1"/>
    <col min="2558" max="2558" width="5.5546875" style="263" customWidth="1"/>
    <col min="2559" max="2559" width="4.44140625" style="263" customWidth="1"/>
    <col min="2560" max="2560" width="4.6640625" style="263"/>
    <col min="2561" max="2561" width="4.88671875" style="263" customWidth="1"/>
    <col min="2562" max="2562" width="71.44140625" style="263" customWidth="1"/>
    <col min="2563" max="2563" width="7.33203125" style="263" customWidth="1"/>
    <col min="2564" max="2564" width="4.6640625" style="263" customWidth="1"/>
    <col min="2565" max="2565" width="9.88671875" style="263" customWidth="1"/>
    <col min="2566" max="2566" width="11.6640625" style="263" bestFit="1" customWidth="1"/>
    <col min="2567" max="2567" width="14.6640625" style="263" bestFit="1" customWidth="1"/>
    <col min="2568" max="2573" width="0" style="263" hidden="1" customWidth="1"/>
    <col min="2574" max="2574" width="16.44140625" style="263" bestFit="1" customWidth="1"/>
    <col min="2575" max="2813" width="9.109375" style="263" customWidth="1"/>
    <col min="2814" max="2814" width="5.5546875" style="263" customWidth="1"/>
    <col min="2815" max="2815" width="4.44140625" style="263" customWidth="1"/>
    <col min="2816" max="2816" width="4.6640625" style="263"/>
    <col min="2817" max="2817" width="4.88671875" style="263" customWidth="1"/>
    <col min="2818" max="2818" width="71.44140625" style="263" customWidth="1"/>
    <col min="2819" max="2819" width="7.33203125" style="263" customWidth="1"/>
    <col min="2820" max="2820" width="4.6640625" style="263" customWidth="1"/>
    <col min="2821" max="2821" width="9.88671875" style="263" customWidth="1"/>
    <col min="2822" max="2822" width="11.6640625" style="263" bestFit="1" customWidth="1"/>
    <col min="2823" max="2823" width="14.6640625" style="263" bestFit="1" customWidth="1"/>
    <col min="2824" max="2829" width="0" style="263" hidden="1" customWidth="1"/>
    <col min="2830" max="2830" width="16.44140625" style="263" bestFit="1" customWidth="1"/>
    <col min="2831" max="3069" width="9.109375" style="263" customWidth="1"/>
    <col min="3070" max="3070" width="5.5546875" style="263" customWidth="1"/>
    <col min="3071" max="3071" width="4.44140625" style="263" customWidth="1"/>
    <col min="3072" max="3072" width="4.6640625" style="263"/>
    <col min="3073" max="3073" width="4.88671875" style="263" customWidth="1"/>
    <col min="3074" max="3074" width="71.44140625" style="263" customWidth="1"/>
    <col min="3075" max="3075" width="7.33203125" style="263" customWidth="1"/>
    <col min="3076" max="3076" width="4.6640625" style="263" customWidth="1"/>
    <col min="3077" max="3077" width="9.88671875" style="263" customWidth="1"/>
    <col min="3078" max="3078" width="11.6640625" style="263" bestFit="1" customWidth="1"/>
    <col min="3079" max="3079" width="14.6640625" style="263" bestFit="1" customWidth="1"/>
    <col min="3080" max="3085" width="0" style="263" hidden="1" customWidth="1"/>
    <col min="3086" max="3086" width="16.44140625" style="263" bestFit="1" customWidth="1"/>
    <col min="3087" max="3325" width="9.109375" style="263" customWidth="1"/>
    <col min="3326" max="3326" width="5.5546875" style="263" customWidth="1"/>
    <col min="3327" max="3327" width="4.44140625" style="263" customWidth="1"/>
    <col min="3328" max="3328" width="4.6640625" style="263"/>
    <col min="3329" max="3329" width="4.88671875" style="263" customWidth="1"/>
    <col min="3330" max="3330" width="71.44140625" style="263" customWidth="1"/>
    <col min="3331" max="3331" width="7.33203125" style="263" customWidth="1"/>
    <col min="3332" max="3332" width="4.6640625" style="263" customWidth="1"/>
    <col min="3333" max="3333" width="9.88671875" style="263" customWidth="1"/>
    <col min="3334" max="3334" width="11.6640625" style="263" bestFit="1" customWidth="1"/>
    <col min="3335" max="3335" width="14.6640625" style="263" bestFit="1" customWidth="1"/>
    <col min="3336" max="3341" width="0" style="263" hidden="1" customWidth="1"/>
    <col min="3342" max="3342" width="16.44140625" style="263" bestFit="1" customWidth="1"/>
    <col min="3343" max="3581" width="9.109375" style="263" customWidth="1"/>
    <col min="3582" max="3582" width="5.5546875" style="263" customWidth="1"/>
    <col min="3583" max="3583" width="4.44140625" style="263" customWidth="1"/>
    <col min="3584" max="3584" width="4.6640625" style="263"/>
    <col min="3585" max="3585" width="4.88671875" style="263" customWidth="1"/>
    <col min="3586" max="3586" width="71.44140625" style="263" customWidth="1"/>
    <col min="3587" max="3587" width="7.33203125" style="263" customWidth="1"/>
    <col min="3588" max="3588" width="4.6640625" style="263" customWidth="1"/>
    <col min="3589" max="3589" width="9.88671875" style="263" customWidth="1"/>
    <col min="3590" max="3590" width="11.6640625" style="263" bestFit="1" customWidth="1"/>
    <col min="3591" max="3591" width="14.6640625" style="263" bestFit="1" customWidth="1"/>
    <col min="3592" max="3597" width="0" style="263" hidden="1" customWidth="1"/>
    <col min="3598" max="3598" width="16.44140625" style="263" bestFit="1" customWidth="1"/>
    <col min="3599" max="3837" width="9.109375" style="263" customWidth="1"/>
    <col min="3838" max="3838" width="5.5546875" style="263" customWidth="1"/>
    <col min="3839" max="3839" width="4.44140625" style="263" customWidth="1"/>
    <col min="3840" max="3840" width="4.6640625" style="263"/>
    <col min="3841" max="3841" width="4.88671875" style="263" customWidth="1"/>
    <col min="3842" max="3842" width="71.44140625" style="263" customWidth="1"/>
    <col min="3843" max="3843" width="7.33203125" style="263" customWidth="1"/>
    <col min="3844" max="3844" width="4.6640625" style="263" customWidth="1"/>
    <col min="3845" max="3845" width="9.88671875" style="263" customWidth="1"/>
    <col min="3846" max="3846" width="11.6640625" style="263" bestFit="1" customWidth="1"/>
    <col min="3847" max="3847" width="14.6640625" style="263" bestFit="1" customWidth="1"/>
    <col min="3848" max="3853" width="0" style="263" hidden="1" customWidth="1"/>
    <col min="3854" max="3854" width="16.44140625" style="263" bestFit="1" customWidth="1"/>
    <col min="3855" max="4093" width="9.109375" style="263" customWidth="1"/>
    <col min="4094" max="4094" width="5.5546875" style="263" customWidth="1"/>
    <col min="4095" max="4095" width="4.44140625" style="263" customWidth="1"/>
    <col min="4096" max="4096" width="4.6640625" style="263"/>
    <col min="4097" max="4097" width="4.88671875" style="263" customWidth="1"/>
    <col min="4098" max="4098" width="71.44140625" style="263" customWidth="1"/>
    <col min="4099" max="4099" width="7.33203125" style="263" customWidth="1"/>
    <col min="4100" max="4100" width="4.6640625" style="263" customWidth="1"/>
    <col min="4101" max="4101" width="9.88671875" style="263" customWidth="1"/>
    <col min="4102" max="4102" width="11.6640625" style="263" bestFit="1" customWidth="1"/>
    <col min="4103" max="4103" width="14.6640625" style="263" bestFit="1" customWidth="1"/>
    <col min="4104" max="4109" width="0" style="263" hidden="1" customWidth="1"/>
    <col min="4110" max="4110" width="16.44140625" style="263" bestFit="1" customWidth="1"/>
    <col min="4111" max="4349" width="9.109375" style="263" customWidth="1"/>
    <col min="4350" max="4350" width="5.5546875" style="263" customWidth="1"/>
    <col min="4351" max="4351" width="4.44140625" style="263" customWidth="1"/>
    <col min="4352" max="4352" width="4.6640625" style="263"/>
    <col min="4353" max="4353" width="4.88671875" style="263" customWidth="1"/>
    <col min="4354" max="4354" width="71.44140625" style="263" customWidth="1"/>
    <col min="4355" max="4355" width="7.33203125" style="263" customWidth="1"/>
    <col min="4356" max="4356" width="4.6640625" style="263" customWidth="1"/>
    <col min="4357" max="4357" width="9.88671875" style="263" customWidth="1"/>
    <col min="4358" max="4358" width="11.6640625" style="263" bestFit="1" customWidth="1"/>
    <col min="4359" max="4359" width="14.6640625" style="263" bestFit="1" customWidth="1"/>
    <col min="4360" max="4365" width="0" style="263" hidden="1" customWidth="1"/>
    <col min="4366" max="4366" width="16.44140625" style="263" bestFit="1" customWidth="1"/>
    <col min="4367" max="4605" width="9.109375" style="263" customWidth="1"/>
    <col min="4606" max="4606" width="5.5546875" style="263" customWidth="1"/>
    <col min="4607" max="4607" width="4.44140625" style="263" customWidth="1"/>
    <col min="4608" max="4608" width="4.6640625" style="263"/>
    <col min="4609" max="4609" width="4.88671875" style="263" customWidth="1"/>
    <col min="4610" max="4610" width="71.44140625" style="263" customWidth="1"/>
    <col min="4611" max="4611" width="7.33203125" style="263" customWidth="1"/>
    <col min="4612" max="4612" width="4.6640625" style="263" customWidth="1"/>
    <col min="4613" max="4613" width="9.88671875" style="263" customWidth="1"/>
    <col min="4614" max="4614" width="11.6640625" style="263" bestFit="1" customWidth="1"/>
    <col min="4615" max="4615" width="14.6640625" style="263" bestFit="1" customWidth="1"/>
    <col min="4616" max="4621" width="0" style="263" hidden="1" customWidth="1"/>
    <col min="4622" max="4622" width="16.44140625" style="263" bestFit="1" customWidth="1"/>
    <col min="4623" max="4861" width="9.109375" style="263" customWidth="1"/>
    <col min="4862" max="4862" width="5.5546875" style="263" customWidth="1"/>
    <col min="4863" max="4863" width="4.44140625" style="263" customWidth="1"/>
    <col min="4864" max="4864" width="4.6640625" style="263"/>
    <col min="4865" max="4865" width="4.88671875" style="263" customWidth="1"/>
    <col min="4866" max="4866" width="71.44140625" style="263" customWidth="1"/>
    <col min="4867" max="4867" width="7.33203125" style="263" customWidth="1"/>
    <col min="4868" max="4868" width="4.6640625" style="263" customWidth="1"/>
    <col min="4869" max="4869" width="9.88671875" style="263" customWidth="1"/>
    <col min="4870" max="4870" width="11.6640625" style="263" bestFit="1" customWidth="1"/>
    <col min="4871" max="4871" width="14.6640625" style="263" bestFit="1" customWidth="1"/>
    <col min="4872" max="4877" width="0" style="263" hidden="1" customWidth="1"/>
    <col min="4878" max="4878" width="16.44140625" style="263" bestFit="1" customWidth="1"/>
    <col min="4879" max="5117" width="9.109375" style="263" customWidth="1"/>
    <col min="5118" max="5118" width="5.5546875" style="263" customWidth="1"/>
    <col min="5119" max="5119" width="4.44140625" style="263" customWidth="1"/>
    <col min="5120" max="5120" width="4.6640625" style="263"/>
    <col min="5121" max="5121" width="4.88671875" style="263" customWidth="1"/>
    <col min="5122" max="5122" width="71.44140625" style="263" customWidth="1"/>
    <col min="5123" max="5123" width="7.33203125" style="263" customWidth="1"/>
    <col min="5124" max="5124" width="4.6640625" style="263" customWidth="1"/>
    <col min="5125" max="5125" width="9.88671875" style="263" customWidth="1"/>
    <col min="5126" max="5126" width="11.6640625" style="263" bestFit="1" customWidth="1"/>
    <col min="5127" max="5127" width="14.6640625" style="263" bestFit="1" customWidth="1"/>
    <col min="5128" max="5133" width="0" style="263" hidden="1" customWidth="1"/>
    <col min="5134" max="5134" width="16.44140625" style="263" bestFit="1" customWidth="1"/>
    <col min="5135" max="5373" width="9.109375" style="263" customWidth="1"/>
    <col min="5374" max="5374" width="5.5546875" style="263" customWidth="1"/>
    <col min="5375" max="5375" width="4.44140625" style="263" customWidth="1"/>
    <col min="5376" max="5376" width="4.6640625" style="263"/>
    <col min="5377" max="5377" width="4.88671875" style="263" customWidth="1"/>
    <col min="5378" max="5378" width="71.44140625" style="263" customWidth="1"/>
    <col min="5379" max="5379" width="7.33203125" style="263" customWidth="1"/>
    <col min="5380" max="5380" width="4.6640625" style="263" customWidth="1"/>
    <col min="5381" max="5381" width="9.88671875" style="263" customWidth="1"/>
    <col min="5382" max="5382" width="11.6640625" style="263" bestFit="1" customWidth="1"/>
    <col min="5383" max="5383" width="14.6640625" style="263" bestFit="1" customWidth="1"/>
    <col min="5384" max="5389" width="0" style="263" hidden="1" customWidth="1"/>
    <col min="5390" max="5390" width="16.44140625" style="263" bestFit="1" customWidth="1"/>
    <col min="5391" max="5629" width="9.109375" style="263" customWidth="1"/>
    <col min="5630" max="5630" width="5.5546875" style="263" customWidth="1"/>
    <col min="5631" max="5631" width="4.44140625" style="263" customWidth="1"/>
    <col min="5632" max="5632" width="4.6640625" style="263"/>
    <col min="5633" max="5633" width="4.88671875" style="263" customWidth="1"/>
    <col min="5634" max="5634" width="71.44140625" style="263" customWidth="1"/>
    <col min="5635" max="5635" width="7.33203125" style="263" customWidth="1"/>
    <col min="5636" max="5636" width="4.6640625" style="263" customWidth="1"/>
    <col min="5637" max="5637" width="9.88671875" style="263" customWidth="1"/>
    <col min="5638" max="5638" width="11.6640625" style="263" bestFit="1" customWidth="1"/>
    <col min="5639" max="5639" width="14.6640625" style="263" bestFit="1" customWidth="1"/>
    <col min="5640" max="5645" width="0" style="263" hidden="1" customWidth="1"/>
    <col min="5646" max="5646" width="16.44140625" style="263" bestFit="1" customWidth="1"/>
    <col min="5647" max="5885" width="9.109375" style="263" customWidth="1"/>
    <col min="5886" max="5886" width="5.5546875" style="263" customWidth="1"/>
    <col min="5887" max="5887" width="4.44140625" style="263" customWidth="1"/>
    <col min="5888" max="5888" width="4.6640625" style="263"/>
    <col min="5889" max="5889" width="4.88671875" style="263" customWidth="1"/>
    <col min="5890" max="5890" width="71.44140625" style="263" customWidth="1"/>
    <col min="5891" max="5891" width="7.33203125" style="263" customWidth="1"/>
    <col min="5892" max="5892" width="4.6640625" style="263" customWidth="1"/>
    <col min="5893" max="5893" width="9.88671875" style="263" customWidth="1"/>
    <col min="5894" max="5894" width="11.6640625" style="263" bestFit="1" customWidth="1"/>
    <col min="5895" max="5895" width="14.6640625" style="263" bestFit="1" customWidth="1"/>
    <col min="5896" max="5901" width="0" style="263" hidden="1" customWidth="1"/>
    <col min="5902" max="5902" width="16.44140625" style="263" bestFit="1" customWidth="1"/>
    <col min="5903" max="6141" width="9.109375" style="263" customWidth="1"/>
    <col min="6142" max="6142" width="5.5546875" style="263" customWidth="1"/>
    <col min="6143" max="6143" width="4.44140625" style="263" customWidth="1"/>
    <col min="6144" max="6144" width="4.6640625" style="263"/>
    <col min="6145" max="6145" width="4.88671875" style="263" customWidth="1"/>
    <col min="6146" max="6146" width="71.44140625" style="263" customWidth="1"/>
    <col min="6147" max="6147" width="7.33203125" style="263" customWidth="1"/>
    <col min="6148" max="6148" width="4.6640625" style="263" customWidth="1"/>
    <col min="6149" max="6149" width="9.88671875" style="263" customWidth="1"/>
    <col min="6150" max="6150" width="11.6640625" style="263" bestFit="1" customWidth="1"/>
    <col min="6151" max="6151" width="14.6640625" style="263" bestFit="1" customWidth="1"/>
    <col min="6152" max="6157" width="0" style="263" hidden="1" customWidth="1"/>
    <col min="6158" max="6158" width="16.44140625" style="263" bestFit="1" customWidth="1"/>
    <col min="6159" max="6397" width="9.109375" style="263" customWidth="1"/>
    <col min="6398" max="6398" width="5.5546875" style="263" customWidth="1"/>
    <col min="6399" max="6399" width="4.44140625" style="263" customWidth="1"/>
    <col min="6400" max="6400" width="4.6640625" style="263"/>
    <col min="6401" max="6401" width="4.88671875" style="263" customWidth="1"/>
    <col min="6402" max="6402" width="71.44140625" style="263" customWidth="1"/>
    <col min="6403" max="6403" width="7.33203125" style="263" customWidth="1"/>
    <col min="6404" max="6404" width="4.6640625" style="263" customWidth="1"/>
    <col min="6405" max="6405" width="9.88671875" style="263" customWidth="1"/>
    <col min="6406" max="6406" width="11.6640625" style="263" bestFit="1" customWidth="1"/>
    <col min="6407" max="6407" width="14.6640625" style="263" bestFit="1" customWidth="1"/>
    <col min="6408" max="6413" width="0" style="263" hidden="1" customWidth="1"/>
    <col min="6414" max="6414" width="16.44140625" style="263" bestFit="1" customWidth="1"/>
    <col min="6415" max="6653" width="9.109375" style="263" customWidth="1"/>
    <col min="6654" max="6654" width="5.5546875" style="263" customWidth="1"/>
    <col min="6655" max="6655" width="4.44140625" style="263" customWidth="1"/>
    <col min="6656" max="6656" width="4.6640625" style="263"/>
    <col min="6657" max="6657" width="4.88671875" style="263" customWidth="1"/>
    <col min="6658" max="6658" width="71.44140625" style="263" customWidth="1"/>
    <col min="6659" max="6659" width="7.33203125" style="263" customWidth="1"/>
    <col min="6660" max="6660" width="4.6640625" style="263" customWidth="1"/>
    <col min="6661" max="6661" width="9.88671875" style="263" customWidth="1"/>
    <col min="6662" max="6662" width="11.6640625" style="263" bestFit="1" customWidth="1"/>
    <col min="6663" max="6663" width="14.6640625" style="263" bestFit="1" customWidth="1"/>
    <col min="6664" max="6669" width="0" style="263" hidden="1" customWidth="1"/>
    <col min="6670" max="6670" width="16.44140625" style="263" bestFit="1" customWidth="1"/>
    <col min="6671" max="6909" width="9.109375" style="263" customWidth="1"/>
    <col min="6910" max="6910" width="5.5546875" style="263" customWidth="1"/>
    <col min="6911" max="6911" width="4.44140625" style="263" customWidth="1"/>
    <col min="6912" max="6912" width="4.6640625" style="263"/>
    <col min="6913" max="6913" width="4.88671875" style="263" customWidth="1"/>
    <col min="6914" max="6914" width="71.44140625" style="263" customWidth="1"/>
    <col min="6915" max="6915" width="7.33203125" style="263" customWidth="1"/>
    <col min="6916" max="6916" width="4.6640625" style="263" customWidth="1"/>
    <col min="6917" max="6917" width="9.88671875" style="263" customWidth="1"/>
    <col min="6918" max="6918" width="11.6640625" style="263" bestFit="1" customWidth="1"/>
    <col min="6919" max="6919" width="14.6640625" style="263" bestFit="1" customWidth="1"/>
    <col min="6920" max="6925" width="0" style="263" hidden="1" customWidth="1"/>
    <col min="6926" max="6926" width="16.44140625" style="263" bestFit="1" customWidth="1"/>
    <col min="6927" max="7165" width="9.109375" style="263" customWidth="1"/>
    <col min="7166" max="7166" width="5.5546875" style="263" customWidth="1"/>
    <col min="7167" max="7167" width="4.44140625" style="263" customWidth="1"/>
    <col min="7168" max="7168" width="4.6640625" style="263"/>
    <col min="7169" max="7169" width="4.88671875" style="263" customWidth="1"/>
    <col min="7170" max="7170" width="71.44140625" style="263" customWidth="1"/>
    <col min="7171" max="7171" width="7.33203125" style="263" customWidth="1"/>
    <col min="7172" max="7172" width="4.6640625" style="263" customWidth="1"/>
    <col min="7173" max="7173" width="9.88671875" style="263" customWidth="1"/>
    <col min="7174" max="7174" width="11.6640625" style="263" bestFit="1" customWidth="1"/>
    <col min="7175" max="7175" width="14.6640625" style="263" bestFit="1" customWidth="1"/>
    <col min="7176" max="7181" width="0" style="263" hidden="1" customWidth="1"/>
    <col min="7182" max="7182" width="16.44140625" style="263" bestFit="1" customWidth="1"/>
    <col min="7183" max="7421" width="9.109375" style="263" customWidth="1"/>
    <col min="7422" max="7422" width="5.5546875" style="263" customWidth="1"/>
    <col min="7423" max="7423" width="4.44140625" style="263" customWidth="1"/>
    <col min="7424" max="7424" width="4.6640625" style="263"/>
    <col min="7425" max="7425" width="4.88671875" style="263" customWidth="1"/>
    <col min="7426" max="7426" width="71.44140625" style="263" customWidth="1"/>
    <col min="7427" max="7427" width="7.33203125" style="263" customWidth="1"/>
    <col min="7428" max="7428" width="4.6640625" style="263" customWidth="1"/>
    <col min="7429" max="7429" width="9.88671875" style="263" customWidth="1"/>
    <col min="7430" max="7430" width="11.6640625" style="263" bestFit="1" customWidth="1"/>
    <col min="7431" max="7431" width="14.6640625" style="263" bestFit="1" customWidth="1"/>
    <col min="7432" max="7437" width="0" style="263" hidden="1" customWidth="1"/>
    <col min="7438" max="7438" width="16.44140625" style="263" bestFit="1" customWidth="1"/>
    <col min="7439" max="7677" width="9.109375" style="263" customWidth="1"/>
    <col min="7678" max="7678" width="5.5546875" style="263" customWidth="1"/>
    <col min="7679" max="7679" width="4.44140625" style="263" customWidth="1"/>
    <col min="7680" max="7680" width="4.6640625" style="263"/>
    <col min="7681" max="7681" width="4.88671875" style="263" customWidth="1"/>
    <col min="7682" max="7682" width="71.44140625" style="263" customWidth="1"/>
    <col min="7683" max="7683" width="7.33203125" style="263" customWidth="1"/>
    <col min="7684" max="7684" width="4.6640625" style="263" customWidth="1"/>
    <col min="7685" max="7685" width="9.88671875" style="263" customWidth="1"/>
    <col min="7686" max="7686" width="11.6640625" style="263" bestFit="1" customWidth="1"/>
    <col min="7687" max="7687" width="14.6640625" style="263" bestFit="1" customWidth="1"/>
    <col min="7688" max="7693" width="0" style="263" hidden="1" customWidth="1"/>
    <col min="7694" max="7694" width="16.44140625" style="263" bestFit="1" customWidth="1"/>
    <col min="7695" max="7933" width="9.109375" style="263" customWidth="1"/>
    <col min="7934" max="7934" width="5.5546875" style="263" customWidth="1"/>
    <col min="7935" max="7935" width="4.44140625" style="263" customWidth="1"/>
    <col min="7936" max="7936" width="4.6640625" style="263"/>
    <col min="7937" max="7937" width="4.88671875" style="263" customWidth="1"/>
    <col min="7938" max="7938" width="71.44140625" style="263" customWidth="1"/>
    <col min="7939" max="7939" width="7.33203125" style="263" customWidth="1"/>
    <col min="7940" max="7940" width="4.6640625" style="263" customWidth="1"/>
    <col min="7941" max="7941" width="9.88671875" style="263" customWidth="1"/>
    <col min="7942" max="7942" width="11.6640625" style="263" bestFit="1" customWidth="1"/>
    <col min="7943" max="7943" width="14.6640625" style="263" bestFit="1" customWidth="1"/>
    <col min="7944" max="7949" width="0" style="263" hidden="1" customWidth="1"/>
    <col min="7950" max="7950" width="16.44140625" style="263" bestFit="1" customWidth="1"/>
    <col min="7951" max="8189" width="9.109375" style="263" customWidth="1"/>
    <col min="8190" max="8190" width="5.5546875" style="263" customWidth="1"/>
    <col min="8191" max="8191" width="4.44140625" style="263" customWidth="1"/>
    <col min="8192" max="8192" width="4.6640625" style="263"/>
    <col min="8193" max="8193" width="4.88671875" style="263" customWidth="1"/>
    <col min="8194" max="8194" width="71.44140625" style="263" customWidth="1"/>
    <col min="8195" max="8195" width="7.33203125" style="263" customWidth="1"/>
    <col min="8196" max="8196" width="4.6640625" style="263" customWidth="1"/>
    <col min="8197" max="8197" width="9.88671875" style="263" customWidth="1"/>
    <col min="8198" max="8198" width="11.6640625" style="263" bestFit="1" customWidth="1"/>
    <col min="8199" max="8199" width="14.6640625" style="263" bestFit="1" customWidth="1"/>
    <col min="8200" max="8205" width="0" style="263" hidden="1" customWidth="1"/>
    <col min="8206" max="8206" width="16.44140625" style="263" bestFit="1" customWidth="1"/>
    <col min="8207" max="8445" width="9.109375" style="263" customWidth="1"/>
    <col min="8446" max="8446" width="5.5546875" style="263" customWidth="1"/>
    <col min="8447" max="8447" width="4.44140625" style="263" customWidth="1"/>
    <col min="8448" max="8448" width="4.6640625" style="263"/>
    <col min="8449" max="8449" width="4.88671875" style="263" customWidth="1"/>
    <col min="8450" max="8450" width="71.44140625" style="263" customWidth="1"/>
    <col min="8451" max="8451" width="7.33203125" style="263" customWidth="1"/>
    <col min="8452" max="8452" width="4.6640625" style="263" customWidth="1"/>
    <col min="8453" max="8453" width="9.88671875" style="263" customWidth="1"/>
    <col min="8454" max="8454" width="11.6640625" style="263" bestFit="1" customWidth="1"/>
    <col min="8455" max="8455" width="14.6640625" style="263" bestFit="1" customWidth="1"/>
    <col min="8456" max="8461" width="0" style="263" hidden="1" customWidth="1"/>
    <col min="8462" max="8462" width="16.44140625" style="263" bestFit="1" customWidth="1"/>
    <col min="8463" max="8701" width="9.109375" style="263" customWidth="1"/>
    <col min="8702" max="8702" width="5.5546875" style="263" customWidth="1"/>
    <col min="8703" max="8703" width="4.44140625" style="263" customWidth="1"/>
    <col min="8704" max="8704" width="4.6640625" style="263"/>
    <col min="8705" max="8705" width="4.88671875" style="263" customWidth="1"/>
    <col min="8706" max="8706" width="71.44140625" style="263" customWidth="1"/>
    <col min="8707" max="8707" width="7.33203125" style="263" customWidth="1"/>
    <col min="8708" max="8708" width="4.6640625" style="263" customWidth="1"/>
    <col min="8709" max="8709" width="9.88671875" style="263" customWidth="1"/>
    <col min="8710" max="8710" width="11.6640625" style="263" bestFit="1" customWidth="1"/>
    <col min="8711" max="8711" width="14.6640625" style="263" bestFit="1" customWidth="1"/>
    <col min="8712" max="8717" width="0" style="263" hidden="1" customWidth="1"/>
    <col min="8718" max="8718" width="16.44140625" style="263" bestFit="1" customWidth="1"/>
    <col min="8719" max="8957" width="9.109375" style="263" customWidth="1"/>
    <col min="8958" max="8958" width="5.5546875" style="263" customWidth="1"/>
    <col min="8959" max="8959" width="4.44140625" style="263" customWidth="1"/>
    <col min="8960" max="8960" width="4.6640625" style="263"/>
    <col min="8961" max="8961" width="4.88671875" style="263" customWidth="1"/>
    <col min="8962" max="8962" width="71.44140625" style="263" customWidth="1"/>
    <col min="8963" max="8963" width="7.33203125" style="263" customWidth="1"/>
    <col min="8964" max="8964" width="4.6640625" style="263" customWidth="1"/>
    <col min="8965" max="8965" width="9.88671875" style="263" customWidth="1"/>
    <col min="8966" max="8966" width="11.6640625" style="263" bestFit="1" customWidth="1"/>
    <col min="8967" max="8967" width="14.6640625" style="263" bestFit="1" customWidth="1"/>
    <col min="8968" max="8973" width="0" style="263" hidden="1" customWidth="1"/>
    <col min="8974" max="8974" width="16.44140625" style="263" bestFit="1" customWidth="1"/>
    <col min="8975" max="9213" width="9.109375" style="263" customWidth="1"/>
    <col min="9214" max="9214" width="5.5546875" style="263" customWidth="1"/>
    <col min="9215" max="9215" width="4.44140625" style="263" customWidth="1"/>
    <col min="9216" max="9216" width="4.6640625" style="263"/>
    <col min="9217" max="9217" width="4.88671875" style="263" customWidth="1"/>
    <col min="9218" max="9218" width="71.44140625" style="263" customWidth="1"/>
    <col min="9219" max="9219" width="7.33203125" style="263" customWidth="1"/>
    <col min="9220" max="9220" width="4.6640625" style="263" customWidth="1"/>
    <col min="9221" max="9221" width="9.88671875" style="263" customWidth="1"/>
    <col min="9222" max="9222" width="11.6640625" style="263" bestFit="1" customWidth="1"/>
    <col min="9223" max="9223" width="14.6640625" style="263" bestFit="1" customWidth="1"/>
    <col min="9224" max="9229" width="0" style="263" hidden="1" customWidth="1"/>
    <col min="9230" max="9230" width="16.44140625" style="263" bestFit="1" customWidth="1"/>
    <col min="9231" max="9469" width="9.109375" style="263" customWidth="1"/>
    <col min="9470" max="9470" width="5.5546875" style="263" customWidth="1"/>
    <col min="9471" max="9471" width="4.44140625" style="263" customWidth="1"/>
    <col min="9472" max="9472" width="4.6640625" style="263"/>
    <col min="9473" max="9473" width="4.88671875" style="263" customWidth="1"/>
    <col min="9474" max="9474" width="71.44140625" style="263" customWidth="1"/>
    <col min="9475" max="9475" width="7.33203125" style="263" customWidth="1"/>
    <col min="9476" max="9476" width="4.6640625" style="263" customWidth="1"/>
    <col min="9477" max="9477" width="9.88671875" style="263" customWidth="1"/>
    <col min="9478" max="9478" width="11.6640625" style="263" bestFit="1" customWidth="1"/>
    <col min="9479" max="9479" width="14.6640625" style="263" bestFit="1" customWidth="1"/>
    <col min="9480" max="9485" width="0" style="263" hidden="1" customWidth="1"/>
    <col min="9486" max="9486" width="16.44140625" style="263" bestFit="1" customWidth="1"/>
    <col min="9487" max="9725" width="9.109375" style="263" customWidth="1"/>
    <col min="9726" max="9726" width="5.5546875" style="263" customWidth="1"/>
    <col min="9727" max="9727" width="4.44140625" style="263" customWidth="1"/>
    <col min="9728" max="9728" width="4.6640625" style="263"/>
    <col min="9729" max="9729" width="4.88671875" style="263" customWidth="1"/>
    <col min="9730" max="9730" width="71.44140625" style="263" customWidth="1"/>
    <col min="9731" max="9731" width="7.33203125" style="263" customWidth="1"/>
    <col min="9732" max="9732" width="4.6640625" style="263" customWidth="1"/>
    <col min="9733" max="9733" width="9.88671875" style="263" customWidth="1"/>
    <col min="9734" max="9734" width="11.6640625" style="263" bestFit="1" customWidth="1"/>
    <col min="9735" max="9735" width="14.6640625" style="263" bestFit="1" customWidth="1"/>
    <col min="9736" max="9741" width="0" style="263" hidden="1" customWidth="1"/>
    <col min="9742" max="9742" width="16.44140625" style="263" bestFit="1" customWidth="1"/>
    <col min="9743" max="9981" width="9.109375" style="263" customWidth="1"/>
    <col min="9982" max="9982" width="5.5546875" style="263" customWidth="1"/>
    <col min="9983" max="9983" width="4.44140625" style="263" customWidth="1"/>
    <col min="9984" max="9984" width="4.6640625" style="263"/>
    <col min="9985" max="9985" width="4.88671875" style="263" customWidth="1"/>
    <col min="9986" max="9986" width="71.44140625" style="263" customWidth="1"/>
    <col min="9987" max="9987" width="7.33203125" style="263" customWidth="1"/>
    <col min="9988" max="9988" width="4.6640625" style="263" customWidth="1"/>
    <col min="9989" max="9989" width="9.88671875" style="263" customWidth="1"/>
    <col min="9990" max="9990" width="11.6640625" style="263" bestFit="1" customWidth="1"/>
    <col min="9991" max="9991" width="14.6640625" style="263" bestFit="1" customWidth="1"/>
    <col min="9992" max="9997" width="0" style="263" hidden="1" customWidth="1"/>
    <col min="9998" max="9998" width="16.44140625" style="263" bestFit="1" customWidth="1"/>
    <col min="9999" max="10237" width="9.109375" style="263" customWidth="1"/>
    <col min="10238" max="10238" width="5.5546875" style="263" customWidth="1"/>
    <col min="10239" max="10239" width="4.44140625" style="263" customWidth="1"/>
    <col min="10240" max="10240" width="4.6640625" style="263"/>
    <col min="10241" max="10241" width="4.88671875" style="263" customWidth="1"/>
    <col min="10242" max="10242" width="71.44140625" style="263" customWidth="1"/>
    <col min="10243" max="10243" width="7.33203125" style="263" customWidth="1"/>
    <col min="10244" max="10244" width="4.6640625" style="263" customWidth="1"/>
    <col min="10245" max="10245" width="9.88671875" style="263" customWidth="1"/>
    <col min="10246" max="10246" width="11.6640625" style="263" bestFit="1" customWidth="1"/>
    <col min="10247" max="10247" width="14.6640625" style="263" bestFit="1" customWidth="1"/>
    <col min="10248" max="10253" width="0" style="263" hidden="1" customWidth="1"/>
    <col min="10254" max="10254" width="16.44140625" style="263" bestFit="1" customWidth="1"/>
    <col min="10255" max="10493" width="9.109375" style="263" customWidth="1"/>
    <col min="10494" max="10494" width="5.5546875" style="263" customWidth="1"/>
    <col min="10495" max="10495" width="4.44140625" style="263" customWidth="1"/>
    <col min="10496" max="10496" width="4.6640625" style="263"/>
    <col min="10497" max="10497" width="4.88671875" style="263" customWidth="1"/>
    <col min="10498" max="10498" width="71.44140625" style="263" customWidth="1"/>
    <col min="10499" max="10499" width="7.33203125" style="263" customWidth="1"/>
    <col min="10500" max="10500" width="4.6640625" style="263" customWidth="1"/>
    <col min="10501" max="10501" width="9.88671875" style="263" customWidth="1"/>
    <col min="10502" max="10502" width="11.6640625" style="263" bestFit="1" customWidth="1"/>
    <col min="10503" max="10503" width="14.6640625" style="263" bestFit="1" customWidth="1"/>
    <col min="10504" max="10509" width="0" style="263" hidden="1" customWidth="1"/>
    <col min="10510" max="10510" width="16.44140625" style="263" bestFit="1" customWidth="1"/>
    <col min="10511" max="10749" width="9.109375" style="263" customWidth="1"/>
    <col min="10750" max="10750" width="5.5546875" style="263" customWidth="1"/>
    <col min="10751" max="10751" width="4.44140625" style="263" customWidth="1"/>
    <col min="10752" max="10752" width="4.6640625" style="263"/>
    <col min="10753" max="10753" width="4.88671875" style="263" customWidth="1"/>
    <col min="10754" max="10754" width="71.44140625" style="263" customWidth="1"/>
    <col min="10755" max="10755" width="7.33203125" style="263" customWidth="1"/>
    <col min="10756" max="10756" width="4.6640625" style="263" customWidth="1"/>
    <col min="10757" max="10757" width="9.88671875" style="263" customWidth="1"/>
    <col min="10758" max="10758" width="11.6640625" style="263" bestFit="1" customWidth="1"/>
    <col min="10759" max="10759" width="14.6640625" style="263" bestFit="1" customWidth="1"/>
    <col min="10760" max="10765" width="0" style="263" hidden="1" customWidth="1"/>
    <col min="10766" max="10766" width="16.44140625" style="263" bestFit="1" customWidth="1"/>
    <col min="10767" max="11005" width="9.109375" style="263" customWidth="1"/>
    <col min="11006" max="11006" width="5.5546875" style="263" customWidth="1"/>
    <col min="11007" max="11007" width="4.44140625" style="263" customWidth="1"/>
    <col min="11008" max="11008" width="4.6640625" style="263"/>
    <col min="11009" max="11009" width="4.88671875" style="263" customWidth="1"/>
    <col min="11010" max="11010" width="71.44140625" style="263" customWidth="1"/>
    <col min="11011" max="11011" width="7.33203125" style="263" customWidth="1"/>
    <col min="11012" max="11012" width="4.6640625" style="263" customWidth="1"/>
    <col min="11013" max="11013" width="9.88671875" style="263" customWidth="1"/>
    <col min="11014" max="11014" width="11.6640625" style="263" bestFit="1" customWidth="1"/>
    <col min="11015" max="11015" width="14.6640625" style="263" bestFit="1" customWidth="1"/>
    <col min="11016" max="11021" width="0" style="263" hidden="1" customWidth="1"/>
    <col min="11022" max="11022" width="16.44140625" style="263" bestFit="1" customWidth="1"/>
    <col min="11023" max="11261" width="9.109375" style="263" customWidth="1"/>
    <col min="11262" max="11262" width="5.5546875" style="263" customWidth="1"/>
    <col min="11263" max="11263" width="4.44140625" style="263" customWidth="1"/>
    <col min="11264" max="11264" width="4.6640625" style="263"/>
    <col min="11265" max="11265" width="4.88671875" style="263" customWidth="1"/>
    <col min="11266" max="11266" width="71.44140625" style="263" customWidth="1"/>
    <col min="11267" max="11267" width="7.33203125" style="263" customWidth="1"/>
    <col min="11268" max="11268" width="4.6640625" style="263" customWidth="1"/>
    <col min="11269" max="11269" width="9.88671875" style="263" customWidth="1"/>
    <col min="11270" max="11270" width="11.6640625" style="263" bestFit="1" customWidth="1"/>
    <col min="11271" max="11271" width="14.6640625" style="263" bestFit="1" customWidth="1"/>
    <col min="11272" max="11277" width="0" style="263" hidden="1" customWidth="1"/>
    <col min="11278" max="11278" width="16.44140625" style="263" bestFit="1" customWidth="1"/>
    <col min="11279" max="11517" width="9.109375" style="263" customWidth="1"/>
    <col min="11518" max="11518" width="5.5546875" style="263" customWidth="1"/>
    <col min="11519" max="11519" width="4.44140625" style="263" customWidth="1"/>
    <col min="11520" max="11520" width="4.6640625" style="263"/>
    <col min="11521" max="11521" width="4.88671875" style="263" customWidth="1"/>
    <col min="11522" max="11522" width="71.44140625" style="263" customWidth="1"/>
    <col min="11523" max="11523" width="7.33203125" style="263" customWidth="1"/>
    <col min="11524" max="11524" width="4.6640625" style="263" customWidth="1"/>
    <col min="11525" max="11525" width="9.88671875" style="263" customWidth="1"/>
    <col min="11526" max="11526" width="11.6640625" style="263" bestFit="1" customWidth="1"/>
    <col min="11527" max="11527" width="14.6640625" style="263" bestFit="1" customWidth="1"/>
    <col min="11528" max="11533" width="0" style="263" hidden="1" customWidth="1"/>
    <col min="11534" max="11534" width="16.44140625" style="263" bestFit="1" customWidth="1"/>
    <col min="11535" max="11773" width="9.109375" style="263" customWidth="1"/>
    <col min="11774" max="11774" width="5.5546875" style="263" customWidth="1"/>
    <col min="11775" max="11775" width="4.44140625" style="263" customWidth="1"/>
    <col min="11776" max="11776" width="4.6640625" style="263"/>
    <col min="11777" max="11777" width="4.88671875" style="263" customWidth="1"/>
    <col min="11778" max="11778" width="71.44140625" style="263" customWidth="1"/>
    <col min="11779" max="11779" width="7.33203125" style="263" customWidth="1"/>
    <col min="11780" max="11780" width="4.6640625" style="263" customWidth="1"/>
    <col min="11781" max="11781" width="9.88671875" style="263" customWidth="1"/>
    <col min="11782" max="11782" width="11.6640625" style="263" bestFit="1" customWidth="1"/>
    <col min="11783" max="11783" width="14.6640625" style="263" bestFit="1" customWidth="1"/>
    <col min="11784" max="11789" width="0" style="263" hidden="1" customWidth="1"/>
    <col min="11790" max="11790" width="16.44140625" style="263" bestFit="1" customWidth="1"/>
    <col min="11791" max="12029" width="9.109375" style="263" customWidth="1"/>
    <col min="12030" max="12030" width="5.5546875" style="263" customWidth="1"/>
    <col min="12031" max="12031" width="4.44140625" style="263" customWidth="1"/>
    <col min="12032" max="12032" width="4.6640625" style="263"/>
    <col min="12033" max="12033" width="4.88671875" style="263" customWidth="1"/>
    <col min="12034" max="12034" width="71.44140625" style="263" customWidth="1"/>
    <col min="12035" max="12035" width="7.33203125" style="263" customWidth="1"/>
    <col min="12036" max="12036" width="4.6640625" style="263" customWidth="1"/>
    <col min="12037" max="12037" width="9.88671875" style="263" customWidth="1"/>
    <col min="12038" max="12038" width="11.6640625" style="263" bestFit="1" customWidth="1"/>
    <col min="12039" max="12039" width="14.6640625" style="263" bestFit="1" customWidth="1"/>
    <col min="12040" max="12045" width="0" style="263" hidden="1" customWidth="1"/>
    <col min="12046" max="12046" width="16.44140625" style="263" bestFit="1" customWidth="1"/>
    <col min="12047" max="12285" width="9.109375" style="263" customWidth="1"/>
    <col min="12286" max="12286" width="5.5546875" style="263" customWidth="1"/>
    <col min="12287" max="12287" width="4.44140625" style="263" customWidth="1"/>
    <col min="12288" max="12288" width="4.6640625" style="263"/>
    <col min="12289" max="12289" width="4.88671875" style="263" customWidth="1"/>
    <col min="12290" max="12290" width="71.44140625" style="263" customWidth="1"/>
    <col min="12291" max="12291" width="7.33203125" style="263" customWidth="1"/>
    <col min="12292" max="12292" width="4.6640625" style="263" customWidth="1"/>
    <col min="12293" max="12293" width="9.88671875" style="263" customWidth="1"/>
    <col min="12294" max="12294" width="11.6640625" style="263" bestFit="1" customWidth="1"/>
    <col min="12295" max="12295" width="14.6640625" style="263" bestFit="1" customWidth="1"/>
    <col min="12296" max="12301" width="0" style="263" hidden="1" customWidth="1"/>
    <col min="12302" max="12302" width="16.44140625" style="263" bestFit="1" customWidth="1"/>
    <col min="12303" max="12541" width="9.109375" style="263" customWidth="1"/>
    <col min="12542" max="12542" width="5.5546875" style="263" customWidth="1"/>
    <col min="12543" max="12543" width="4.44140625" style="263" customWidth="1"/>
    <col min="12544" max="12544" width="4.6640625" style="263"/>
    <col min="12545" max="12545" width="4.88671875" style="263" customWidth="1"/>
    <col min="12546" max="12546" width="71.44140625" style="263" customWidth="1"/>
    <col min="12547" max="12547" width="7.33203125" style="263" customWidth="1"/>
    <col min="12548" max="12548" width="4.6640625" style="263" customWidth="1"/>
    <col min="12549" max="12549" width="9.88671875" style="263" customWidth="1"/>
    <col min="12550" max="12550" width="11.6640625" style="263" bestFit="1" customWidth="1"/>
    <col min="12551" max="12551" width="14.6640625" style="263" bestFit="1" customWidth="1"/>
    <col min="12552" max="12557" width="0" style="263" hidden="1" customWidth="1"/>
    <col min="12558" max="12558" width="16.44140625" style="263" bestFit="1" customWidth="1"/>
    <col min="12559" max="12797" width="9.109375" style="263" customWidth="1"/>
    <col min="12798" max="12798" width="5.5546875" style="263" customWidth="1"/>
    <col min="12799" max="12799" width="4.44140625" style="263" customWidth="1"/>
    <col min="12800" max="12800" width="4.6640625" style="263"/>
    <col min="12801" max="12801" width="4.88671875" style="263" customWidth="1"/>
    <col min="12802" max="12802" width="71.44140625" style="263" customWidth="1"/>
    <col min="12803" max="12803" width="7.33203125" style="263" customWidth="1"/>
    <col min="12804" max="12804" width="4.6640625" style="263" customWidth="1"/>
    <col min="12805" max="12805" width="9.88671875" style="263" customWidth="1"/>
    <col min="12806" max="12806" width="11.6640625" style="263" bestFit="1" customWidth="1"/>
    <col min="12807" max="12807" width="14.6640625" style="263" bestFit="1" customWidth="1"/>
    <col min="12808" max="12813" width="0" style="263" hidden="1" customWidth="1"/>
    <col min="12814" max="12814" width="16.44140625" style="263" bestFit="1" customWidth="1"/>
    <col min="12815" max="13053" width="9.109375" style="263" customWidth="1"/>
    <col min="13054" max="13054" width="5.5546875" style="263" customWidth="1"/>
    <col min="13055" max="13055" width="4.44140625" style="263" customWidth="1"/>
    <col min="13056" max="13056" width="4.6640625" style="263"/>
    <col min="13057" max="13057" width="4.88671875" style="263" customWidth="1"/>
    <col min="13058" max="13058" width="71.44140625" style="263" customWidth="1"/>
    <col min="13059" max="13059" width="7.33203125" style="263" customWidth="1"/>
    <col min="13060" max="13060" width="4.6640625" style="263" customWidth="1"/>
    <col min="13061" max="13061" width="9.88671875" style="263" customWidth="1"/>
    <col min="13062" max="13062" width="11.6640625" style="263" bestFit="1" customWidth="1"/>
    <col min="13063" max="13063" width="14.6640625" style="263" bestFit="1" customWidth="1"/>
    <col min="13064" max="13069" width="0" style="263" hidden="1" customWidth="1"/>
    <col min="13070" max="13070" width="16.44140625" style="263" bestFit="1" customWidth="1"/>
    <col min="13071" max="13309" width="9.109375" style="263" customWidth="1"/>
    <col min="13310" max="13310" width="5.5546875" style="263" customWidth="1"/>
    <col min="13311" max="13311" width="4.44140625" style="263" customWidth="1"/>
    <col min="13312" max="13312" width="4.6640625" style="263"/>
    <col min="13313" max="13313" width="4.88671875" style="263" customWidth="1"/>
    <col min="13314" max="13314" width="71.44140625" style="263" customWidth="1"/>
    <col min="13315" max="13315" width="7.33203125" style="263" customWidth="1"/>
    <col min="13316" max="13316" width="4.6640625" style="263" customWidth="1"/>
    <col min="13317" max="13317" width="9.88671875" style="263" customWidth="1"/>
    <col min="13318" max="13318" width="11.6640625" style="263" bestFit="1" customWidth="1"/>
    <col min="13319" max="13319" width="14.6640625" style="263" bestFit="1" customWidth="1"/>
    <col min="13320" max="13325" width="0" style="263" hidden="1" customWidth="1"/>
    <col min="13326" max="13326" width="16.44140625" style="263" bestFit="1" customWidth="1"/>
    <col min="13327" max="13565" width="9.109375" style="263" customWidth="1"/>
    <col min="13566" max="13566" width="5.5546875" style="263" customWidth="1"/>
    <col min="13567" max="13567" width="4.44140625" style="263" customWidth="1"/>
    <col min="13568" max="13568" width="4.6640625" style="263"/>
    <col min="13569" max="13569" width="4.88671875" style="263" customWidth="1"/>
    <col min="13570" max="13570" width="71.44140625" style="263" customWidth="1"/>
    <col min="13571" max="13571" width="7.33203125" style="263" customWidth="1"/>
    <col min="13572" max="13572" width="4.6640625" style="263" customWidth="1"/>
    <col min="13573" max="13573" width="9.88671875" style="263" customWidth="1"/>
    <col min="13574" max="13574" width="11.6640625" style="263" bestFit="1" customWidth="1"/>
    <col min="13575" max="13575" width="14.6640625" style="263" bestFit="1" customWidth="1"/>
    <col min="13576" max="13581" width="0" style="263" hidden="1" customWidth="1"/>
    <col min="13582" max="13582" width="16.44140625" style="263" bestFit="1" customWidth="1"/>
    <col min="13583" max="13821" width="9.109375" style="263" customWidth="1"/>
    <col min="13822" max="13822" width="5.5546875" style="263" customWidth="1"/>
    <col min="13823" max="13823" width="4.44140625" style="263" customWidth="1"/>
    <col min="13824" max="13824" width="4.6640625" style="263"/>
    <col min="13825" max="13825" width="4.88671875" style="263" customWidth="1"/>
    <col min="13826" max="13826" width="71.44140625" style="263" customWidth="1"/>
    <col min="13827" max="13827" width="7.33203125" style="263" customWidth="1"/>
    <col min="13828" max="13828" width="4.6640625" style="263" customWidth="1"/>
    <col min="13829" max="13829" width="9.88671875" style="263" customWidth="1"/>
    <col min="13830" max="13830" width="11.6640625" style="263" bestFit="1" customWidth="1"/>
    <col min="13831" max="13831" width="14.6640625" style="263" bestFit="1" customWidth="1"/>
    <col min="13832" max="13837" width="0" style="263" hidden="1" customWidth="1"/>
    <col min="13838" max="13838" width="16.44140625" style="263" bestFit="1" customWidth="1"/>
    <col min="13839" max="14077" width="9.109375" style="263" customWidth="1"/>
    <col min="14078" max="14078" width="5.5546875" style="263" customWidth="1"/>
    <col min="14079" max="14079" width="4.44140625" style="263" customWidth="1"/>
    <col min="14080" max="14080" width="4.6640625" style="263"/>
    <col min="14081" max="14081" width="4.88671875" style="263" customWidth="1"/>
    <col min="14082" max="14082" width="71.44140625" style="263" customWidth="1"/>
    <col min="14083" max="14083" width="7.33203125" style="263" customWidth="1"/>
    <col min="14084" max="14084" width="4.6640625" style="263" customWidth="1"/>
    <col min="14085" max="14085" width="9.88671875" style="263" customWidth="1"/>
    <col min="14086" max="14086" width="11.6640625" style="263" bestFit="1" customWidth="1"/>
    <col min="14087" max="14087" width="14.6640625" style="263" bestFit="1" customWidth="1"/>
    <col min="14088" max="14093" width="0" style="263" hidden="1" customWidth="1"/>
    <col min="14094" max="14094" width="16.44140625" style="263" bestFit="1" customWidth="1"/>
    <col min="14095" max="14333" width="9.109375" style="263" customWidth="1"/>
    <col min="14334" max="14334" width="5.5546875" style="263" customWidth="1"/>
    <col min="14335" max="14335" width="4.44140625" style="263" customWidth="1"/>
    <col min="14336" max="14336" width="4.6640625" style="263"/>
    <col min="14337" max="14337" width="4.88671875" style="263" customWidth="1"/>
    <col min="14338" max="14338" width="71.44140625" style="263" customWidth="1"/>
    <col min="14339" max="14339" width="7.33203125" style="263" customWidth="1"/>
    <col min="14340" max="14340" width="4.6640625" style="263" customWidth="1"/>
    <col min="14341" max="14341" width="9.88671875" style="263" customWidth="1"/>
    <col min="14342" max="14342" width="11.6640625" style="263" bestFit="1" customWidth="1"/>
    <col min="14343" max="14343" width="14.6640625" style="263" bestFit="1" customWidth="1"/>
    <col min="14344" max="14349" width="0" style="263" hidden="1" customWidth="1"/>
    <col min="14350" max="14350" width="16.44140625" style="263" bestFit="1" customWidth="1"/>
    <col min="14351" max="14589" width="9.109375" style="263" customWidth="1"/>
    <col min="14590" max="14590" width="5.5546875" style="263" customWidth="1"/>
    <col min="14591" max="14591" width="4.44140625" style="263" customWidth="1"/>
    <col min="14592" max="14592" width="4.6640625" style="263"/>
    <col min="14593" max="14593" width="4.88671875" style="263" customWidth="1"/>
    <col min="14594" max="14594" width="71.44140625" style="263" customWidth="1"/>
    <col min="14595" max="14595" width="7.33203125" style="263" customWidth="1"/>
    <col min="14596" max="14596" width="4.6640625" style="263" customWidth="1"/>
    <col min="14597" max="14597" width="9.88671875" style="263" customWidth="1"/>
    <col min="14598" max="14598" width="11.6640625" style="263" bestFit="1" customWidth="1"/>
    <col min="14599" max="14599" width="14.6640625" style="263" bestFit="1" customWidth="1"/>
    <col min="14600" max="14605" width="0" style="263" hidden="1" customWidth="1"/>
    <col min="14606" max="14606" width="16.44140625" style="263" bestFit="1" customWidth="1"/>
    <col min="14607" max="14845" width="9.109375" style="263" customWidth="1"/>
    <col min="14846" max="14846" width="5.5546875" style="263" customWidth="1"/>
    <col min="14847" max="14847" width="4.44140625" style="263" customWidth="1"/>
    <col min="14848" max="14848" width="4.6640625" style="263"/>
    <col min="14849" max="14849" width="4.88671875" style="263" customWidth="1"/>
    <col min="14850" max="14850" width="71.44140625" style="263" customWidth="1"/>
    <col min="14851" max="14851" width="7.33203125" style="263" customWidth="1"/>
    <col min="14852" max="14852" width="4.6640625" style="263" customWidth="1"/>
    <col min="14853" max="14853" width="9.88671875" style="263" customWidth="1"/>
    <col min="14854" max="14854" width="11.6640625" style="263" bestFit="1" customWidth="1"/>
    <col min="14855" max="14855" width="14.6640625" style="263" bestFit="1" customWidth="1"/>
    <col min="14856" max="14861" width="0" style="263" hidden="1" customWidth="1"/>
    <col min="14862" max="14862" width="16.44140625" style="263" bestFit="1" customWidth="1"/>
    <col min="14863" max="15101" width="9.109375" style="263" customWidth="1"/>
    <col min="15102" max="15102" width="5.5546875" style="263" customWidth="1"/>
    <col min="15103" max="15103" width="4.44140625" style="263" customWidth="1"/>
    <col min="15104" max="15104" width="4.6640625" style="263"/>
    <col min="15105" max="15105" width="4.88671875" style="263" customWidth="1"/>
    <col min="15106" max="15106" width="71.44140625" style="263" customWidth="1"/>
    <col min="15107" max="15107" width="7.33203125" style="263" customWidth="1"/>
    <col min="15108" max="15108" width="4.6640625" style="263" customWidth="1"/>
    <col min="15109" max="15109" width="9.88671875" style="263" customWidth="1"/>
    <col min="15110" max="15110" width="11.6640625" style="263" bestFit="1" customWidth="1"/>
    <col min="15111" max="15111" width="14.6640625" style="263" bestFit="1" customWidth="1"/>
    <col min="15112" max="15117" width="0" style="263" hidden="1" customWidth="1"/>
    <col min="15118" max="15118" width="16.44140625" style="263" bestFit="1" customWidth="1"/>
    <col min="15119" max="15357" width="9.109375" style="263" customWidth="1"/>
    <col min="15358" max="15358" width="5.5546875" style="263" customWidth="1"/>
    <col min="15359" max="15359" width="4.44140625" style="263" customWidth="1"/>
    <col min="15360" max="15360" width="4.6640625" style="263"/>
    <col min="15361" max="15361" width="4.88671875" style="263" customWidth="1"/>
    <col min="15362" max="15362" width="71.44140625" style="263" customWidth="1"/>
    <col min="15363" max="15363" width="7.33203125" style="263" customWidth="1"/>
    <col min="15364" max="15364" width="4.6640625" style="263" customWidth="1"/>
    <col min="15365" max="15365" width="9.88671875" style="263" customWidth="1"/>
    <col min="15366" max="15366" width="11.6640625" style="263" bestFit="1" customWidth="1"/>
    <col min="15367" max="15367" width="14.6640625" style="263" bestFit="1" customWidth="1"/>
    <col min="15368" max="15373" width="0" style="263" hidden="1" customWidth="1"/>
    <col min="15374" max="15374" width="16.44140625" style="263" bestFit="1" customWidth="1"/>
    <col min="15375" max="15613" width="9.109375" style="263" customWidth="1"/>
    <col min="15614" max="15614" width="5.5546875" style="263" customWidth="1"/>
    <col min="15615" max="15615" width="4.44140625" style="263" customWidth="1"/>
    <col min="15616" max="15616" width="4.6640625" style="263"/>
    <col min="15617" max="15617" width="4.88671875" style="263" customWidth="1"/>
    <col min="15618" max="15618" width="71.44140625" style="263" customWidth="1"/>
    <col min="15619" max="15619" width="7.33203125" style="263" customWidth="1"/>
    <col min="15620" max="15620" width="4.6640625" style="263" customWidth="1"/>
    <col min="15621" max="15621" width="9.88671875" style="263" customWidth="1"/>
    <col min="15622" max="15622" width="11.6640625" style="263" bestFit="1" customWidth="1"/>
    <col min="15623" max="15623" width="14.6640625" style="263" bestFit="1" customWidth="1"/>
    <col min="15624" max="15629" width="0" style="263" hidden="1" customWidth="1"/>
    <col min="15630" max="15630" width="16.44140625" style="263" bestFit="1" customWidth="1"/>
    <col min="15631" max="15869" width="9.109375" style="263" customWidth="1"/>
    <col min="15870" max="15870" width="5.5546875" style="263" customWidth="1"/>
    <col min="15871" max="15871" width="4.44140625" style="263" customWidth="1"/>
    <col min="15872" max="15872" width="4.6640625" style="263"/>
    <col min="15873" max="15873" width="4.88671875" style="263" customWidth="1"/>
    <col min="15874" max="15874" width="71.44140625" style="263" customWidth="1"/>
    <col min="15875" max="15875" width="7.33203125" style="263" customWidth="1"/>
    <col min="15876" max="15876" width="4.6640625" style="263" customWidth="1"/>
    <col min="15877" max="15877" width="9.88671875" style="263" customWidth="1"/>
    <col min="15878" max="15878" width="11.6640625" style="263" bestFit="1" customWidth="1"/>
    <col min="15879" max="15879" width="14.6640625" style="263" bestFit="1" customWidth="1"/>
    <col min="15880" max="15885" width="0" style="263" hidden="1" customWidth="1"/>
    <col min="15886" max="15886" width="16.44140625" style="263" bestFit="1" customWidth="1"/>
    <col min="15887" max="16125" width="9.109375" style="263" customWidth="1"/>
    <col min="16126" max="16126" width="5.5546875" style="263" customWidth="1"/>
    <col min="16127" max="16127" width="4.44140625" style="263" customWidth="1"/>
    <col min="16128" max="16128" width="4.6640625" style="263"/>
    <col min="16129" max="16129" width="4.88671875" style="263" customWidth="1"/>
    <col min="16130" max="16130" width="71.44140625" style="263" customWidth="1"/>
    <col min="16131" max="16131" width="7.33203125" style="263" customWidth="1"/>
    <col min="16132" max="16132" width="4.6640625" style="263" customWidth="1"/>
    <col min="16133" max="16133" width="9.88671875" style="263" customWidth="1"/>
    <col min="16134" max="16134" width="11.6640625" style="263" bestFit="1" customWidth="1"/>
    <col min="16135" max="16135" width="14.6640625" style="263" bestFit="1" customWidth="1"/>
    <col min="16136" max="16141" width="0" style="263" hidden="1" customWidth="1"/>
    <col min="16142" max="16142" width="16.44140625" style="263" bestFit="1" customWidth="1"/>
    <col min="16143" max="16381" width="9.109375" style="263" customWidth="1"/>
    <col min="16382" max="16382" width="5.5546875" style="263" customWidth="1"/>
    <col min="16383" max="16383" width="4.44140625" style="263" customWidth="1"/>
    <col min="16384" max="16384" width="4.6640625" style="263"/>
  </cols>
  <sheetData>
    <row r="1" spans="1:16" s="255" customFormat="1" ht="18.600000000000001" customHeight="1">
      <c r="A1" s="755" t="s">
        <v>590</v>
      </c>
      <c r="B1" s="755"/>
      <c r="C1" s="755"/>
      <c r="D1" s="755"/>
      <c r="E1" s="755"/>
      <c r="F1" s="755"/>
      <c r="G1" s="755"/>
    </row>
    <row r="2" spans="1:16" s="255" customFormat="1" ht="18.600000000000001" customHeight="1">
      <c r="A2" s="756" t="s">
        <v>257</v>
      </c>
      <c r="B2" s="756"/>
      <c r="C2" s="756"/>
      <c r="D2" s="756"/>
      <c r="E2" s="756"/>
      <c r="F2" s="756"/>
      <c r="G2" s="756"/>
    </row>
    <row r="3" spans="1:16" ht="32.4" customHeight="1">
      <c r="A3" s="256" t="s">
        <v>16</v>
      </c>
      <c r="B3" s="257" t="s">
        <v>6</v>
      </c>
      <c r="C3" s="257" t="s">
        <v>841</v>
      </c>
      <c r="D3" s="257" t="s">
        <v>1</v>
      </c>
      <c r="E3" s="258" t="s">
        <v>19</v>
      </c>
      <c r="F3" s="257" t="s">
        <v>842</v>
      </c>
      <c r="G3" s="259" t="s">
        <v>7</v>
      </c>
      <c r="H3" s="260" t="s">
        <v>21</v>
      </c>
      <c r="I3" s="260" t="s">
        <v>8</v>
      </c>
      <c r="J3" s="260" t="s">
        <v>22</v>
      </c>
      <c r="K3" s="260" t="s">
        <v>23</v>
      </c>
      <c r="L3" s="261" t="s">
        <v>24</v>
      </c>
      <c r="M3" s="262" t="s">
        <v>25</v>
      </c>
    </row>
    <row r="4" spans="1:16" ht="3.6" customHeight="1">
      <c r="A4" s="264"/>
      <c r="B4" s="264"/>
      <c r="C4" s="264"/>
      <c r="D4" s="265"/>
      <c r="E4" s="266"/>
      <c r="F4" s="264"/>
      <c r="G4" s="267"/>
      <c r="H4" s="264"/>
      <c r="I4" s="264"/>
      <c r="J4" s="264"/>
      <c r="K4" s="264"/>
      <c r="L4" s="264"/>
      <c r="M4" s="268"/>
    </row>
    <row r="5" spans="1:16" s="275" customFormat="1" ht="15" customHeight="1">
      <c r="A5" s="269"/>
      <c r="B5" s="269" t="s">
        <v>843</v>
      </c>
      <c r="C5" s="269"/>
      <c r="D5" s="270"/>
      <c r="E5" s="271"/>
      <c r="F5" s="272"/>
      <c r="G5" s="273">
        <f>G8+G15+G23+G45+G57+G61+G85</f>
        <v>0</v>
      </c>
      <c r="H5" s="269"/>
      <c r="I5" s="274" t="e">
        <f>#REF!</f>
        <v>#REF!</v>
      </c>
      <c r="J5" s="269"/>
      <c r="K5" s="274" t="e">
        <f>#REF!</f>
        <v>#REF!</v>
      </c>
      <c r="M5" s="275" t="s">
        <v>26</v>
      </c>
    </row>
    <row r="6" spans="1:16" s="275" customFormat="1" ht="15" customHeight="1">
      <c r="A6" s="276"/>
      <c r="B6" s="277" t="s">
        <v>844</v>
      </c>
      <c r="C6" s="277"/>
      <c r="D6" s="278"/>
      <c r="E6" s="279"/>
      <c r="F6" s="276"/>
      <c r="G6" s="280"/>
      <c r="H6" s="276"/>
      <c r="I6" s="281"/>
      <c r="J6" s="276"/>
      <c r="K6" s="281"/>
      <c r="L6" s="282"/>
      <c r="M6" s="282"/>
      <c r="N6" s="282"/>
      <c r="O6" s="282"/>
      <c r="P6" s="282"/>
    </row>
    <row r="7" spans="1:16" s="289" customFormat="1" ht="11.25" customHeight="1">
      <c r="A7" s="283"/>
      <c r="B7" s="283"/>
      <c r="C7" s="283"/>
      <c r="D7" s="284"/>
      <c r="E7" s="285"/>
      <c r="F7" s="283"/>
      <c r="G7" s="286"/>
      <c r="H7" s="287"/>
      <c r="I7" s="288"/>
      <c r="J7" s="287"/>
      <c r="K7" s="288"/>
      <c r="N7" s="290"/>
      <c r="O7" s="290"/>
    </row>
    <row r="8" spans="1:16" s="300" customFormat="1" ht="15" customHeight="1">
      <c r="A8" s="291"/>
      <c r="B8" s="292" t="s">
        <v>845</v>
      </c>
      <c r="C8" s="292"/>
      <c r="D8" s="293"/>
      <c r="E8" s="294"/>
      <c r="F8" s="295"/>
      <c r="G8" s="296">
        <f>SUM(G9:G13)</f>
        <v>0</v>
      </c>
      <c r="H8" s="297"/>
      <c r="I8" s="298"/>
      <c r="J8" s="298"/>
      <c r="K8" s="299">
        <v>80</v>
      </c>
    </row>
    <row r="9" spans="1:16" s="311" customFormat="1" ht="15" customHeight="1">
      <c r="A9" s="301">
        <v>1</v>
      </c>
      <c r="B9" s="302" t="s">
        <v>846</v>
      </c>
      <c r="C9" s="302"/>
      <c r="D9" s="303" t="s">
        <v>0</v>
      </c>
      <c r="E9" s="304">
        <v>1</v>
      </c>
      <c r="F9" s="305"/>
      <c r="G9" s="306">
        <f>E9*F9</f>
        <v>0</v>
      </c>
      <c r="H9" s="307"/>
      <c r="I9" s="308"/>
      <c r="J9" s="308"/>
      <c r="K9" s="309">
        <v>170</v>
      </c>
      <c r="L9" s="310"/>
    </row>
    <row r="10" spans="1:16" s="311" customFormat="1" ht="15" customHeight="1">
      <c r="A10" s="301"/>
      <c r="B10" s="302" t="s">
        <v>847</v>
      </c>
      <c r="C10" s="302"/>
      <c r="D10" s="303"/>
      <c r="E10" s="304">
        <v>1</v>
      </c>
      <c r="F10" s="312"/>
      <c r="G10" s="306"/>
      <c r="H10" s="307"/>
      <c r="I10" s="308"/>
      <c r="J10" s="308"/>
      <c r="K10" s="309">
        <v>3170</v>
      </c>
      <c r="L10" s="310">
        <v>4</v>
      </c>
      <c r="M10" s="311" t="s">
        <v>28</v>
      </c>
    </row>
    <row r="11" spans="1:16" s="314" customFormat="1" ht="15" customHeight="1">
      <c r="A11" s="301">
        <v>2</v>
      </c>
      <c r="B11" s="302" t="s">
        <v>848</v>
      </c>
      <c r="C11" s="302"/>
      <c r="D11" s="303" t="s">
        <v>0</v>
      </c>
      <c r="E11" s="304">
        <v>1</v>
      </c>
      <c r="F11" s="305"/>
      <c r="G11" s="306">
        <f>E11*F11</f>
        <v>0</v>
      </c>
      <c r="H11" s="307"/>
      <c r="I11" s="308"/>
      <c r="J11" s="308"/>
      <c r="K11" s="309">
        <v>200</v>
      </c>
      <c r="L11" s="313">
        <v>4</v>
      </c>
      <c r="M11" s="314" t="s">
        <v>28</v>
      </c>
    </row>
    <row r="12" spans="1:16" s="315" customFormat="1" ht="15" customHeight="1">
      <c r="A12" s="301">
        <v>3</v>
      </c>
      <c r="B12" s="302" t="s">
        <v>849</v>
      </c>
      <c r="C12" s="302"/>
      <c r="D12" s="303" t="s">
        <v>0</v>
      </c>
      <c r="E12" s="304">
        <v>1</v>
      </c>
      <c r="F12" s="305"/>
      <c r="G12" s="306">
        <f>E12*F12</f>
        <v>0</v>
      </c>
      <c r="H12" s="307"/>
      <c r="I12" s="308"/>
      <c r="J12" s="308"/>
      <c r="K12" s="309">
        <v>350</v>
      </c>
    </row>
    <row r="13" spans="1:16" s="315" customFormat="1" ht="15" customHeight="1">
      <c r="A13" s="301">
        <v>4</v>
      </c>
      <c r="B13" s="302" t="s">
        <v>850</v>
      </c>
      <c r="C13" s="302"/>
      <c r="D13" s="303" t="s">
        <v>0</v>
      </c>
      <c r="E13" s="304">
        <v>1</v>
      </c>
      <c r="F13" s="305"/>
      <c r="G13" s="306">
        <f>E13*F13</f>
        <v>0</v>
      </c>
      <c r="H13" s="307"/>
      <c r="I13" s="308"/>
      <c r="J13" s="308"/>
      <c r="K13" s="309"/>
    </row>
    <row r="14" spans="1:16" s="315" customFormat="1" ht="10.5" customHeight="1">
      <c r="A14" s="301"/>
      <c r="B14" s="316"/>
      <c r="C14" s="316"/>
      <c r="D14" s="303"/>
      <c r="E14" s="317"/>
      <c r="F14" s="312"/>
      <c r="G14" s="306"/>
      <c r="H14" s="307"/>
      <c r="I14" s="308"/>
      <c r="J14" s="308"/>
      <c r="K14" s="309"/>
    </row>
    <row r="15" spans="1:16" s="315" customFormat="1" ht="15" customHeight="1">
      <c r="A15" s="291"/>
      <c r="B15" s="318" t="s">
        <v>851</v>
      </c>
      <c r="C15" s="318"/>
      <c r="D15" s="293"/>
      <c r="E15" s="294"/>
      <c r="F15" s="295"/>
      <c r="G15" s="296">
        <f>SUM(G16:G21)</f>
        <v>0</v>
      </c>
      <c r="H15" s="297"/>
      <c r="I15" s="298"/>
      <c r="J15" s="298"/>
      <c r="K15" s="299">
        <v>80</v>
      </c>
      <c r="L15" s="300"/>
      <c r="M15" s="300"/>
      <c r="N15" s="300"/>
      <c r="O15" s="300"/>
      <c r="P15" s="300"/>
    </row>
    <row r="16" spans="1:16" s="315" customFormat="1" ht="15" customHeight="1">
      <c r="A16" s="301">
        <v>1</v>
      </c>
      <c r="B16" t="s">
        <v>852</v>
      </c>
      <c r="C16"/>
      <c r="D16" s="303" t="s">
        <v>2</v>
      </c>
      <c r="E16">
        <v>20</v>
      </c>
      <c r="F16" s="305"/>
      <c r="G16" s="306">
        <f t="shared" ref="G16:G21" si="0">E16*F16</f>
        <v>0</v>
      </c>
      <c r="H16" s="307"/>
      <c r="I16" s="308"/>
      <c r="J16" s="308"/>
      <c r="K16" s="309">
        <v>170</v>
      </c>
      <c r="L16" s="310"/>
      <c r="M16" s="311"/>
      <c r="N16" s="311"/>
      <c r="O16" s="311"/>
      <c r="P16" s="311"/>
    </row>
    <row r="17" spans="1:16" s="315" customFormat="1" ht="15" customHeight="1">
      <c r="A17" s="301">
        <f>A16+1</f>
        <v>2</v>
      </c>
      <c r="B17" t="s">
        <v>853</v>
      </c>
      <c r="C17"/>
      <c r="D17" s="303" t="s">
        <v>2</v>
      </c>
      <c r="E17">
        <v>316</v>
      </c>
      <c r="F17" s="305"/>
      <c r="G17" s="306">
        <f t="shared" si="0"/>
        <v>0</v>
      </c>
      <c r="H17" s="307"/>
      <c r="I17" s="308"/>
      <c r="J17" s="308"/>
      <c r="K17" s="309">
        <v>3170</v>
      </c>
      <c r="L17" s="310">
        <v>4</v>
      </c>
      <c r="M17" s="311" t="s">
        <v>28</v>
      </c>
      <c r="N17" s="311"/>
      <c r="O17" s="311"/>
      <c r="P17" s="311"/>
    </row>
    <row r="18" spans="1:16" s="315" customFormat="1" ht="15" customHeight="1">
      <c r="A18" s="301">
        <f>A17+1</f>
        <v>3</v>
      </c>
      <c r="B18" t="s">
        <v>854</v>
      </c>
      <c r="C18"/>
      <c r="D18" s="303" t="s">
        <v>2</v>
      </c>
      <c r="E18">
        <v>16</v>
      </c>
      <c r="F18" s="305"/>
      <c r="G18" s="306">
        <f t="shared" si="0"/>
        <v>0</v>
      </c>
      <c r="H18" s="307"/>
      <c r="I18" s="308"/>
      <c r="J18" s="308"/>
      <c r="K18" s="309">
        <v>200</v>
      </c>
      <c r="L18" s="313">
        <v>4</v>
      </c>
      <c r="M18" s="314" t="s">
        <v>28</v>
      </c>
      <c r="N18" s="314"/>
      <c r="O18" s="314"/>
      <c r="P18" s="314"/>
    </row>
    <row r="19" spans="1:16" s="315" customFormat="1" ht="15" customHeight="1">
      <c r="A19" s="301">
        <f>A18+1</f>
        <v>4</v>
      </c>
      <c r="B19" t="s">
        <v>855</v>
      </c>
      <c r="C19"/>
      <c r="D19" s="303" t="s">
        <v>2</v>
      </c>
      <c r="E19">
        <v>57</v>
      </c>
      <c r="F19" s="305"/>
      <c r="G19" s="306">
        <f t="shared" si="0"/>
        <v>0</v>
      </c>
      <c r="H19" s="307"/>
      <c r="I19" s="308"/>
      <c r="J19" s="308"/>
      <c r="K19" s="309">
        <v>350</v>
      </c>
    </row>
    <row r="20" spans="1:16" s="315" customFormat="1" ht="15" customHeight="1">
      <c r="A20" s="303">
        <v>5</v>
      </c>
      <c r="B20" t="s">
        <v>856</v>
      </c>
      <c r="C20"/>
      <c r="D20" s="303" t="s">
        <v>2</v>
      </c>
      <c r="E20">
        <v>66</v>
      </c>
      <c r="F20" s="305"/>
      <c r="G20" s="306">
        <f t="shared" si="0"/>
        <v>0</v>
      </c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16" s="315" customFormat="1" ht="15" customHeight="1">
      <c r="A21" s="303">
        <v>6</v>
      </c>
      <c r="B21" t="s">
        <v>857</v>
      </c>
      <c r="C21"/>
      <c r="D21" s="303" t="s">
        <v>2</v>
      </c>
      <c r="E21">
        <v>10</v>
      </c>
      <c r="F21" s="305"/>
      <c r="G21" s="306">
        <f t="shared" si="0"/>
        <v>0</v>
      </c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s="315" customFormat="1" ht="15" customHeight="1">
      <c r="A22" s="303"/>
      <c r="B22" s="263"/>
      <c r="C22" s="263"/>
      <c r="D22" s="303"/>
      <c r="E22" s="319"/>
      <c r="F22" s="263"/>
      <c r="G22" s="320"/>
      <c r="H22" s="263"/>
      <c r="I22" s="263"/>
      <c r="J22" s="263"/>
      <c r="K22" s="263"/>
      <c r="L22" s="263"/>
      <c r="M22" s="263"/>
      <c r="N22" s="263"/>
      <c r="O22" s="263"/>
      <c r="P22" s="263"/>
    </row>
    <row r="23" spans="1:16" s="300" customFormat="1" ht="15" customHeight="1">
      <c r="A23" s="303"/>
      <c r="B23" s="318" t="s">
        <v>858</v>
      </c>
      <c r="C23" s="318"/>
      <c r="D23" s="303"/>
      <c r="E23" s="319"/>
      <c r="F23" s="263"/>
      <c r="G23" s="321">
        <f>SUM(G24:G43)</f>
        <v>0</v>
      </c>
      <c r="H23" s="263"/>
      <c r="I23" s="263"/>
      <c r="J23" s="263"/>
      <c r="K23" s="263"/>
      <c r="L23" s="263"/>
      <c r="M23" s="263"/>
      <c r="N23" s="263"/>
      <c r="O23" s="263"/>
      <c r="P23" s="263"/>
    </row>
    <row r="24" spans="1:16" s="311" customFormat="1" ht="15" customHeight="1">
      <c r="A24" s="303">
        <v>1</v>
      </c>
      <c r="B24" t="s">
        <v>859</v>
      </c>
      <c r="C24" t="s">
        <v>860</v>
      </c>
      <c r="D24" s="304" t="s">
        <v>251</v>
      </c>
      <c r="E24">
        <v>2</v>
      </c>
      <c r="F24" s="305"/>
      <c r="G24" s="306">
        <f t="shared" ref="G24:G31" si="1">E24*F24</f>
        <v>0</v>
      </c>
      <c r="H24" s="263"/>
      <c r="I24" s="263"/>
      <c r="J24" s="263"/>
      <c r="K24" s="263"/>
      <c r="L24" s="263"/>
      <c r="M24" s="263"/>
      <c r="N24" s="263"/>
      <c r="O24" s="263"/>
      <c r="P24" s="263"/>
    </row>
    <row r="25" spans="1:16" s="311" customFormat="1" ht="15" customHeight="1">
      <c r="A25" s="303">
        <f>A24+1</f>
        <v>2</v>
      </c>
      <c r="B25"/>
      <c r="C25" t="s">
        <v>861</v>
      </c>
      <c r="D25" s="304" t="s">
        <v>251</v>
      </c>
      <c r="E25">
        <v>2</v>
      </c>
      <c r="F25" s="305"/>
      <c r="G25" s="306">
        <f t="shared" si="1"/>
        <v>0</v>
      </c>
      <c r="H25" s="263"/>
      <c r="I25" s="263"/>
      <c r="J25" s="263"/>
      <c r="K25" s="263"/>
      <c r="L25" s="263"/>
      <c r="M25" s="263"/>
      <c r="N25" s="263"/>
      <c r="O25" s="263"/>
      <c r="P25" s="263"/>
    </row>
    <row r="26" spans="1:16" s="314" customFormat="1" ht="15" customHeight="1">
      <c r="A26" s="303">
        <f t="shared" ref="A26:A43" si="2">A25+1</f>
        <v>3</v>
      </c>
      <c r="B26"/>
      <c r="C26" t="s">
        <v>862</v>
      </c>
      <c r="D26" s="304" t="s">
        <v>251</v>
      </c>
      <c r="E26">
        <v>2</v>
      </c>
      <c r="F26" s="305"/>
      <c r="G26" s="306">
        <f t="shared" si="1"/>
        <v>0</v>
      </c>
      <c r="H26" s="263"/>
      <c r="I26" s="263"/>
      <c r="J26" s="263"/>
      <c r="K26" s="263"/>
      <c r="L26" s="263"/>
      <c r="M26" s="263"/>
      <c r="N26" s="263"/>
      <c r="O26" s="263"/>
      <c r="P26" s="263"/>
    </row>
    <row r="27" spans="1:16" s="315" customFormat="1" ht="15" customHeight="1">
      <c r="A27" s="303">
        <f t="shared" si="2"/>
        <v>4</v>
      </c>
      <c r="B27"/>
      <c r="C27" t="s">
        <v>863</v>
      </c>
      <c r="D27" s="304" t="s">
        <v>251</v>
      </c>
      <c r="E27">
        <v>2</v>
      </c>
      <c r="F27" s="305"/>
      <c r="G27" s="306">
        <f t="shared" si="1"/>
        <v>0</v>
      </c>
      <c r="H27" s="263"/>
      <c r="I27" s="263"/>
      <c r="J27" s="263"/>
      <c r="K27" s="263"/>
      <c r="L27" s="263"/>
      <c r="M27" s="263"/>
      <c r="N27" s="263"/>
      <c r="O27" s="263"/>
      <c r="P27" s="263"/>
    </row>
    <row r="28" spans="1:16">
      <c r="A28" s="303">
        <f t="shared" si="2"/>
        <v>5</v>
      </c>
      <c r="B28" t="s">
        <v>864</v>
      </c>
      <c r="C28" t="s">
        <v>861</v>
      </c>
      <c r="D28" s="304" t="s">
        <v>251</v>
      </c>
      <c r="E28">
        <v>1</v>
      </c>
      <c r="F28" s="305"/>
      <c r="G28" s="306">
        <f t="shared" si="1"/>
        <v>0</v>
      </c>
    </row>
    <row r="29" spans="1:16">
      <c r="A29" s="303">
        <f t="shared" si="2"/>
        <v>6</v>
      </c>
      <c r="B29" s="322"/>
      <c r="C29" t="s">
        <v>862</v>
      </c>
      <c r="D29" s="304" t="s">
        <v>251</v>
      </c>
      <c r="E29">
        <v>1</v>
      </c>
      <c r="F29" s="305"/>
      <c r="G29" s="306">
        <f t="shared" si="1"/>
        <v>0</v>
      </c>
    </row>
    <row r="30" spans="1:16">
      <c r="A30" s="303">
        <f t="shared" si="2"/>
        <v>7</v>
      </c>
      <c r="B30" t="s">
        <v>865</v>
      </c>
      <c r="C30" t="s">
        <v>860</v>
      </c>
      <c r="D30" s="304" t="s">
        <v>251</v>
      </c>
      <c r="E30">
        <v>4</v>
      </c>
      <c r="F30" s="305"/>
      <c r="G30" s="306">
        <f t="shared" si="1"/>
        <v>0</v>
      </c>
    </row>
    <row r="31" spans="1:16">
      <c r="A31" s="303">
        <f t="shared" si="2"/>
        <v>8</v>
      </c>
      <c r="B31" t="s">
        <v>866</v>
      </c>
      <c r="C31" t="s">
        <v>860</v>
      </c>
      <c r="D31" s="304" t="s">
        <v>251</v>
      </c>
      <c r="E31">
        <v>2</v>
      </c>
      <c r="F31" s="305"/>
      <c r="G31" s="306">
        <f t="shared" si="1"/>
        <v>0</v>
      </c>
    </row>
    <row r="32" spans="1:16">
      <c r="A32" s="303">
        <f t="shared" si="2"/>
        <v>9</v>
      </c>
      <c r="B32" t="s">
        <v>867</v>
      </c>
      <c r="C32" t="s">
        <v>860</v>
      </c>
      <c r="D32" s="304" t="s">
        <v>251</v>
      </c>
      <c r="E32">
        <v>2</v>
      </c>
      <c r="F32" s="305"/>
      <c r="G32" s="306">
        <f>E32*F32</f>
        <v>0</v>
      </c>
    </row>
    <row r="33" spans="1:7">
      <c r="A33" s="303">
        <f t="shared" si="2"/>
        <v>10</v>
      </c>
      <c r="B33"/>
      <c r="C33" t="s">
        <v>868</v>
      </c>
      <c r="D33" s="304" t="s">
        <v>251</v>
      </c>
      <c r="E33">
        <v>1</v>
      </c>
      <c r="F33" s="305"/>
      <c r="G33" s="306">
        <f>E33*F33</f>
        <v>0</v>
      </c>
    </row>
    <row r="34" spans="1:7">
      <c r="A34" s="303">
        <f t="shared" si="2"/>
        <v>11</v>
      </c>
      <c r="B34" s="318"/>
      <c r="C34" t="s">
        <v>861</v>
      </c>
      <c r="D34" s="304" t="s">
        <v>251</v>
      </c>
      <c r="E34">
        <v>1</v>
      </c>
      <c r="F34" s="305"/>
      <c r="G34" s="306">
        <f>E34*F34</f>
        <v>0</v>
      </c>
    </row>
    <row r="35" spans="1:7">
      <c r="A35" s="303">
        <f t="shared" si="2"/>
        <v>12</v>
      </c>
      <c r="B35" s="36" t="s">
        <v>869</v>
      </c>
      <c r="C35"/>
      <c r="D35" s="304" t="s">
        <v>251</v>
      </c>
      <c r="E35">
        <v>4</v>
      </c>
      <c r="F35" s="305"/>
      <c r="G35" s="306">
        <f>E35*F35</f>
        <v>0</v>
      </c>
    </row>
    <row r="36" spans="1:7">
      <c r="A36" s="303">
        <f t="shared" si="2"/>
        <v>13</v>
      </c>
      <c r="B36" t="s">
        <v>870</v>
      </c>
      <c r="C36"/>
      <c r="D36" s="304" t="s">
        <v>251</v>
      </c>
      <c r="E36">
        <v>62</v>
      </c>
      <c r="F36" s="305"/>
      <c r="G36" s="306">
        <f t="shared" ref="G36:G43" si="3">E36*F36</f>
        <v>0</v>
      </c>
    </row>
    <row r="37" spans="1:7">
      <c r="A37" s="303">
        <f t="shared" si="2"/>
        <v>14</v>
      </c>
      <c r="B37" s="322" t="s">
        <v>871</v>
      </c>
      <c r="C37" t="s">
        <v>872</v>
      </c>
      <c r="D37" s="304" t="s">
        <v>251</v>
      </c>
      <c r="E37">
        <v>12</v>
      </c>
      <c r="F37" s="305"/>
      <c r="G37" s="306">
        <f t="shared" si="3"/>
        <v>0</v>
      </c>
    </row>
    <row r="38" spans="1:7">
      <c r="A38" s="303">
        <f t="shared" si="2"/>
        <v>15</v>
      </c>
      <c r="B38" s="322"/>
      <c r="C38" t="s">
        <v>860</v>
      </c>
      <c r="D38" s="304" t="s">
        <v>251</v>
      </c>
      <c r="E38">
        <v>5</v>
      </c>
      <c r="F38" s="305"/>
      <c r="G38" s="306">
        <f t="shared" si="3"/>
        <v>0</v>
      </c>
    </row>
    <row r="39" spans="1:7">
      <c r="A39" s="303">
        <f t="shared" si="2"/>
        <v>16</v>
      </c>
      <c r="B39" s="322" t="s">
        <v>873</v>
      </c>
      <c r="C39" t="s">
        <v>860</v>
      </c>
      <c r="D39" s="304" t="s">
        <v>251</v>
      </c>
      <c r="E39">
        <v>2</v>
      </c>
      <c r="F39" s="305"/>
      <c r="G39" s="306">
        <f t="shared" si="3"/>
        <v>0</v>
      </c>
    </row>
    <row r="40" spans="1:7">
      <c r="A40" s="303">
        <f t="shared" si="2"/>
        <v>17</v>
      </c>
      <c r="B40" s="323" t="s">
        <v>874</v>
      </c>
      <c r="C40" t="s">
        <v>860</v>
      </c>
      <c r="D40" s="304" t="s">
        <v>251</v>
      </c>
      <c r="E40" s="304">
        <v>43</v>
      </c>
      <c r="F40" s="305"/>
      <c r="G40" s="306">
        <f t="shared" si="3"/>
        <v>0</v>
      </c>
    </row>
    <row r="41" spans="1:7">
      <c r="A41" s="303">
        <f t="shared" si="2"/>
        <v>18</v>
      </c>
      <c r="B41" t="s">
        <v>875</v>
      </c>
      <c r="C41" t="s">
        <v>872</v>
      </c>
      <c r="D41" s="304" t="s">
        <v>251</v>
      </c>
      <c r="E41">
        <v>12</v>
      </c>
      <c r="F41" s="305"/>
      <c r="G41" s="306">
        <f t="shared" si="3"/>
        <v>0</v>
      </c>
    </row>
    <row r="42" spans="1:7">
      <c r="A42" s="303">
        <f t="shared" si="2"/>
        <v>19</v>
      </c>
      <c r="B42"/>
      <c r="C42" t="s">
        <v>860</v>
      </c>
      <c r="D42" s="304" t="s">
        <v>251</v>
      </c>
      <c r="E42">
        <v>5</v>
      </c>
      <c r="F42" s="305"/>
      <c r="G42" s="306">
        <f t="shared" si="3"/>
        <v>0</v>
      </c>
    </row>
    <row r="43" spans="1:7">
      <c r="A43" s="303">
        <f t="shared" si="2"/>
        <v>20</v>
      </c>
      <c r="B43" t="s">
        <v>876</v>
      </c>
      <c r="C43"/>
      <c r="D43" s="304" t="s">
        <v>251</v>
      </c>
      <c r="E43">
        <v>8</v>
      </c>
      <c r="F43" s="305"/>
      <c r="G43" s="306">
        <f t="shared" si="3"/>
        <v>0</v>
      </c>
    </row>
    <row r="44" spans="1:7">
      <c r="A44" s="303"/>
    </row>
    <row r="45" spans="1:7">
      <c r="A45" s="303"/>
      <c r="B45" s="318" t="s">
        <v>877</v>
      </c>
      <c r="G45" s="321">
        <f>SUM(G47:G55)</f>
        <v>0</v>
      </c>
    </row>
    <row r="46" spans="1:7">
      <c r="A46" s="303"/>
      <c r="B46" s="318" t="s">
        <v>878</v>
      </c>
    </row>
    <row r="47" spans="1:7">
      <c r="A47" s="303">
        <v>1</v>
      </c>
      <c r="C47" t="s">
        <v>879</v>
      </c>
      <c r="D47" s="303" t="s">
        <v>2</v>
      </c>
      <c r="E47">
        <v>16</v>
      </c>
      <c r="F47" s="305"/>
      <c r="G47" s="306">
        <f>E47*F47</f>
        <v>0</v>
      </c>
    </row>
    <row r="48" spans="1:7">
      <c r="A48" s="303"/>
    </row>
    <row r="49" spans="1:7">
      <c r="A49" s="303"/>
      <c r="B49" s="318" t="s">
        <v>880</v>
      </c>
    </row>
    <row r="50" spans="1:7">
      <c r="A50" s="303">
        <v>2</v>
      </c>
      <c r="C50" t="s">
        <v>881</v>
      </c>
      <c r="D50" s="324" t="s">
        <v>2</v>
      </c>
      <c r="E50">
        <v>20</v>
      </c>
      <c r="F50" s="305"/>
      <c r="G50" s="306">
        <f t="shared" ref="G50:G55" si="4">E50*F50</f>
        <v>0</v>
      </c>
    </row>
    <row r="51" spans="1:7">
      <c r="A51" s="303">
        <f>A50+1</f>
        <v>3</v>
      </c>
      <c r="C51" t="s">
        <v>882</v>
      </c>
      <c r="D51" s="324" t="s">
        <v>2</v>
      </c>
      <c r="E51">
        <v>316</v>
      </c>
      <c r="F51" s="305"/>
      <c r="G51" s="306">
        <f t="shared" si="4"/>
        <v>0</v>
      </c>
    </row>
    <row r="52" spans="1:7">
      <c r="A52" s="303">
        <f>A51+1</f>
        <v>4</v>
      </c>
      <c r="C52" t="s">
        <v>883</v>
      </c>
      <c r="D52" s="324" t="s">
        <v>2</v>
      </c>
      <c r="E52">
        <v>16</v>
      </c>
      <c r="F52" s="305"/>
      <c r="G52" s="306">
        <f t="shared" si="4"/>
        <v>0</v>
      </c>
    </row>
    <row r="53" spans="1:7">
      <c r="A53" s="303">
        <f>A52+1</f>
        <v>5</v>
      </c>
      <c r="C53" t="s">
        <v>884</v>
      </c>
      <c r="D53" s="324" t="s">
        <v>2</v>
      </c>
      <c r="E53">
        <v>41</v>
      </c>
      <c r="F53" s="305"/>
      <c r="G53" s="306">
        <f t="shared" si="4"/>
        <v>0</v>
      </c>
    </row>
    <row r="54" spans="1:7">
      <c r="A54" s="303">
        <f>A53+1</f>
        <v>6</v>
      </c>
      <c r="C54" t="s">
        <v>885</v>
      </c>
      <c r="D54" s="324" t="s">
        <v>2</v>
      </c>
      <c r="E54">
        <v>66</v>
      </c>
      <c r="F54" s="305"/>
      <c r="G54" s="306">
        <f t="shared" si="4"/>
        <v>0</v>
      </c>
    </row>
    <row r="55" spans="1:7">
      <c r="A55" s="303">
        <f>A54+1</f>
        <v>7</v>
      </c>
      <c r="C55" t="s">
        <v>886</v>
      </c>
      <c r="D55" s="324" t="s">
        <v>2</v>
      </c>
      <c r="E55">
        <v>10</v>
      </c>
      <c r="F55" s="305"/>
      <c r="G55" s="306">
        <f t="shared" si="4"/>
        <v>0</v>
      </c>
    </row>
    <row r="56" spans="1:7">
      <c r="A56" s="303"/>
    </row>
    <row r="57" spans="1:7">
      <c r="A57" s="303"/>
      <c r="B57" s="318" t="s">
        <v>887</v>
      </c>
      <c r="C57"/>
      <c r="D57"/>
      <c r="E57" s="324"/>
      <c r="F57" s="305"/>
      <c r="G57" s="325">
        <f>G58</f>
        <v>0</v>
      </c>
    </row>
    <row r="58" spans="1:7">
      <c r="A58" s="303">
        <v>1</v>
      </c>
      <c r="B58" s="318"/>
      <c r="C58"/>
      <c r="D58">
        <v>1</v>
      </c>
      <c r="E58" s="324">
        <v>1</v>
      </c>
      <c r="F58" s="305"/>
      <c r="G58" s="325">
        <f>E58*F58</f>
        <v>0</v>
      </c>
    </row>
    <row r="59" spans="1:7">
      <c r="A59" s="303"/>
      <c r="B59" s="318"/>
      <c r="C59"/>
      <c r="D59"/>
      <c r="E59" s="324"/>
      <c r="F59" s="305"/>
      <c r="G59" s="325"/>
    </row>
    <row r="60" spans="1:7">
      <c r="A60" s="303"/>
    </row>
    <row r="61" spans="1:7">
      <c r="A61" s="303"/>
      <c r="B61" s="318" t="s">
        <v>888</v>
      </c>
      <c r="G61" s="321">
        <f>SUM(G66:G83)</f>
        <v>0</v>
      </c>
    </row>
    <row r="62" spans="1:7">
      <c r="A62" s="303"/>
      <c r="B62" t="s">
        <v>889</v>
      </c>
    </row>
    <row r="63" spans="1:7">
      <c r="A63" s="303"/>
      <c r="B63" t="s">
        <v>890</v>
      </c>
    </row>
    <row r="64" spans="1:7">
      <c r="A64" s="303"/>
      <c r="B64" t="s">
        <v>891</v>
      </c>
    </row>
    <row r="66" spans="1:7">
      <c r="A66" s="263">
        <v>1</v>
      </c>
      <c r="B66" t="s">
        <v>892</v>
      </c>
      <c r="D66" s="304" t="s">
        <v>251</v>
      </c>
      <c r="E66">
        <v>2</v>
      </c>
      <c r="F66" s="305"/>
      <c r="G66" s="306">
        <f t="shared" ref="G66:G80" si="5">E66*F66</f>
        <v>0</v>
      </c>
    </row>
    <row r="67" spans="1:7">
      <c r="A67" s="263">
        <f>1+A66</f>
        <v>2</v>
      </c>
      <c r="B67" t="s">
        <v>893</v>
      </c>
      <c r="D67" s="304" t="s">
        <v>251</v>
      </c>
      <c r="E67">
        <v>1</v>
      </c>
      <c r="F67" s="305"/>
      <c r="G67" s="306">
        <f t="shared" si="5"/>
        <v>0</v>
      </c>
    </row>
    <row r="68" spans="1:7">
      <c r="A68" s="263">
        <f t="shared" ref="A68:A80" si="6">1+A67</f>
        <v>3</v>
      </c>
      <c r="B68" t="s">
        <v>894</v>
      </c>
      <c r="D68" s="304" t="s">
        <v>251</v>
      </c>
      <c r="E68">
        <v>1</v>
      </c>
      <c r="F68" s="305"/>
      <c r="G68" s="306">
        <f t="shared" si="5"/>
        <v>0</v>
      </c>
    </row>
    <row r="69" spans="1:7">
      <c r="A69" s="263">
        <f t="shared" si="6"/>
        <v>4</v>
      </c>
      <c r="B69" t="s">
        <v>895</v>
      </c>
      <c r="D69" s="304" t="s">
        <v>251</v>
      </c>
      <c r="E69">
        <v>1</v>
      </c>
      <c r="F69" s="305"/>
      <c r="G69" s="306">
        <f t="shared" si="5"/>
        <v>0</v>
      </c>
    </row>
    <row r="70" spans="1:7">
      <c r="A70" s="263">
        <f t="shared" si="6"/>
        <v>5</v>
      </c>
      <c r="B70" t="s">
        <v>896</v>
      </c>
      <c r="D70" s="304" t="s">
        <v>251</v>
      </c>
      <c r="E70">
        <v>3</v>
      </c>
      <c r="F70" s="305"/>
      <c r="G70" s="306">
        <f t="shared" si="5"/>
        <v>0</v>
      </c>
    </row>
    <row r="71" spans="1:7">
      <c r="A71" s="263">
        <f t="shared" si="6"/>
        <v>6</v>
      </c>
      <c r="B71" t="s">
        <v>897</v>
      </c>
      <c r="D71" s="304" t="s">
        <v>251</v>
      </c>
      <c r="E71">
        <v>1</v>
      </c>
      <c r="F71" s="305"/>
      <c r="G71" s="306">
        <f t="shared" si="5"/>
        <v>0</v>
      </c>
    </row>
    <row r="72" spans="1:7">
      <c r="A72" s="263">
        <f t="shared" si="6"/>
        <v>7</v>
      </c>
      <c r="B72" t="s">
        <v>898</v>
      </c>
      <c r="D72" s="304" t="s">
        <v>251</v>
      </c>
      <c r="E72">
        <v>3</v>
      </c>
      <c r="F72" s="305"/>
      <c r="G72" s="306">
        <f t="shared" si="5"/>
        <v>0</v>
      </c>
    </row>
    <row r="73" spans="1:7">
      <c r="A73" s="263">
        <f t="shared" si="6"/>
        <v>8</v>
      </c>
      <c r="B73" t="s">
        <v>899</v>
      </c>
      <c r="D73" s="304" t="s">
        <v>251</v>
      </c>
      <c r="E73">
        <v>2</v>
      </c>
      <c r="F73" s="305"/>
      <c r="G73" s="306">
        <f t="shared" si="5"/>
        <v>0</v>
      </c>
    </row>
    <row r="74" spans="1:7">
      <c r="A74" s="263">
        <f t="shared" si="6"/>
        <v>9</v>
      </c>
      <c r="B74" t="s">
        <v>900</v>
      </c>
      <c r="D74" s="304" t="s">
        <v>251</v>
      </c>
      <c r="E74">
        <v>14</v>
      </c>
      <c r="F74" s="305"/>
      <c r="G74" s="306">
        <f t="shared" si="5"/>
        <v>0</v>
      </c>
    </row>
    <row r="75" spans="1:7">
      <c r="A75" s="263">
        <f t="shared" si="6"/>
        <v>10</v>
      </c>
      <c r="B75" t="s">
        <v>901</v>
      </c>
      <c r="D75" s="304" t="s">
        <v>251</v>
      </c>
      <c r="E75">
        <v>4</v>
      </c>
      <c r="F75" s="305"/>
      <c r="G75" s="306">
        <f t="shared" si="5"/>
        <v>0</v>
      </c>
    </row>
    <row r="76" spans="1:7">
      <c r="A76" s="263">
        <f t="shared" si="6"/>
        <v>11</v>
      </c>
      <c r="B76" t="s">
        <v>902</v>
      </c>
      <c r="D76" s="304" t="s">
        <v>251</v>
      </c>
      <c r="E76">
        <v>2</v>
      </c>
      <c r="F76" s="305"/>
      <c r="G76" s="306">
        <f t="shared" si="5"/>
        <v>0</v>
      </c>
    </row>
    <row r="77" spans="1:7">
      <c r="A77" s="263">
        <f t="shared" si="6"/>
        <v>12</v>
      </c>
      <c r="B77" t="s">
        <v>903</v>
      </c>
      <c r="D77" s="304" t="s">
        <v>251</v>
      </c>
      <c r="E77">
        <v>2</v>
      </c>
      <c r="F77" s="305"/>
      <c r="G77" s="306">
        <f t="shared" si="5"/>
        <v>0</v>
      </c>
    </row>
    <row r="78" spans="1:7">
      <c r="A78" s="263">
        <f t="shared" si="6"/>
        <v>13</v>
      </c>
      <c r="B78" t="s">
        <v>904</v>
      </c>
      <c r="D78" s="304" t="s">
        <v>251</v>
      </c>
      <c r="E78">
        <v>3</v>
      </c>
      <c r="F78" s="305"/>
      <c r="G78" s="306">
        <f t="shared" si="5"/>
        <v>0</v>
      </c>
    </row>
    <row r="79" spans="1:7">
      <c r="A79" s="263">
        <f t="shared" si="6"/>
        <v>14</v>
      </c>
      <c r="B79" t="s">
        <v>905</v>
      </c>
      <c r="D79" s="304" t="s">
        <v>251</v>
      </c>
      <c r="E79">
        <v>1</v>
      </c>
      <c r="F79" s="305"/>
      <c r="G79" s="306">
        <f t="shared" si="5"/>
        <v>0</v>
      </c>
    </row>
    <row r="80" spans="1:7">
      <c r="A80" s="263">
        <f t="shared" si="6"/>
        <v>15</v>
      </c>
      <c r="B80" t="s">
        <v>906</v>
      </c>
      <c r="D80" s="304" t="s">
        <v>251</v>
      </c>
      <c r="E80">
        <v>3</v>
      </c>
      <c r="F80" s="305"/>
      <c r="G80" s="306">
        <f t="shared" si="5"/>
        <v>0</v>
      </c>
    </row>
    <row r="81" spans="1:7">
      <c r="B81"/>
      <c r="D81" s="304"/>
      <c r="E81"/>
      <c r="F81" s="305"/>
    </row>
    <row r="82" spans="1:7">
      <c r="B82" t="s">
        <v>907</v>
      </c>
      <c r="D82"/>
      <c r="E82"/>
      <c r="F82" s="305"/>
    </row>
    <row r="83" spans="1:7">
      <c r="A83" s="263">
        <v>16</v>
      </c>
      <c r="B83" t="s">
        <v>908</v>
      </c>
      <c r="D83" s="304" t="s">
        <v>251</v>
      </c>
      <c r="E83">
        <v>2</v>
      </c>
      <c r="F83" s="305"/>
      <c r="G83" s="306">
        <f>E83*F83</f>
        <v>0</v>
      </c>
    </row>
    <row r="84" spans="1:7">
      <c r="B84"/>
      <c r="D84" s="304"/>
      <c r="E84"/>
      <c r="F84" s="305"/>
    </row>
    <row r="85" spans="1:7">
      <c r="B85" s="318" t="s">
        <v>909</v>
      </c>
      <c r="D85"/>
      <c r="E85"/>
      <c r="F85" s="305"/>
      <c r="G85" s="325">
        <f>G86</f>
        <v>0</v>
      </c>
    </row>
    <row r="86" spans="1:7">
      <c r="A86" s="263">
        <v>1</v>
      </c>
      <c r="B86" s="318"/>
      <c r="D86"/>
      <c r="E86">
        <v>1</v>
      </c>
      <c r="F86" s="305"/>
      <c r="G86" s="325">
        <f>E86*F86</f>
        <v>0</v>
      </c>
    </row>
  </sheetData>
  <mergeCells count="2">
    <mergeCell ref="A1:G1"/>
    <mergeCell ref="A2:G2"/>
  </mergeCells>
  <printOptions horizontalCentered="1" gridLines="1"/>
  <pageMargins left="0.78740157480314965" right="0.78740157480314965" top="1.1811023622047245" bottom="0.78740157480314965" header="0" footer="0.39370078740157483"/>
  <pageSetup paperSize="9" firstPageNumber="22" fitToHeight="999" orientation="landscape" useFirstPageNumber="1" r:id="rId1"/>
  <headerFooter alignWithMargins="0">
    <oddFooter>&amp;LUT&amp;R&amp;P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93"/>
  <sheetViews>
    <sheetView view="pageBreakPreview" topLeftCell="B181" zoomScaleSheetLayoutView="100" workbookViewId="0">
      <selection activeCell="F5" sqref="F5"/>
    </sheetView>
  </sheetViews>
  <sheetFormatPr defaultColWidth="9.109375" defaultRowHeight="13.8"/>
  <cols>
    <col min="1" max="1" width="7.77734375" style="345" customWidth="1"/>
    <col min="2" max="2" width="103.33203125" style="372" customWidth="1"/>
    <col min="3" max="3" width="5" style="370" customWidth="1"/>
    <col min="4" max="4" width="8.88671875" style="370" bestFit="1" customWidth="1"/>
    <col min="5" max="5" width="12.33203125" style="371" customWidth="1"/>
    <col min="6" max="6" width="13.109375" style="385" bestFit="1" customWidth="1"/>
    <col min="7" max="7" width="22.88671875" style="345" hidden="1" customWidth="1"/>
    <col min="8" max="8" width="16.109375" style="345" hidden="1" customWidth="1"/>
    <col min="9" max="11" width="0" style="345" hidden="1" customWidth="1"/>
    <col min="12" max="256" width="9.109375" style="345"/>
    <col min="257" max="257" width="12" style="345" customWidth="1"/>
    <col min="258" max="258" width="116" style="345" customWidth="1"/>
    <col min="259" max="259" width="6.109375" style="345" customWidth="1"/>
    <col min="260" max="260" width="10.5546875" style="345" customWidth="1"/>
    <col min="261" max="261" width="12.33203125" style="345" customWidth="1"/>
    <col min="262" max="262" width="13.109375" style="345" bestFit="1" customWidth="1"/>
    <col min="263" max="267" width="0" style="345" hidden="1" customWidth="1"/>
    <col min="268" max="512" width="9.109375" style="345"/>
    <col min="513" max="513" width="12" style="345" customWidth="1"/>
    <col min="514" max="514" width="116" style="345" customWidth="1"/>
    <col min="515" max="515" width="6.109375" style="345" customWidth="1"/>
    <col min="516" max="516" width="10.5546875" style="345" customWidth="1"/>
    <col min="517" max="517" width="12.33203125" style="345" customWidth="1"/>
    <col min="518" max="518" width="13.109375" style="345" bestFit="1" customWidth="1"/>
    <col min="519" max="523" width="0" style="345" hidden="1" customWidth="1"/>
    <col min="524" max="768" width="9.109375" style="345"/>
    <col min="769" max="769" width="12" style="345" customWidth="1"/>
    <col min="770" max="770" width="116" style="345" customWidth="1"/>
    <col min="771" max="771" width="6.109375" style="345" customWidth="1"/>
    <col min="772" max="772" width="10.5546875" style="345" customWidth="1"/>
    <col min="773" max="773" width="12.33203125" style="345" customWidth="1"/>
    <col min="774" max="774" width="13.109375" style="345" bestFit="1" customWidth="1"/>
    <col min="775" max="779" width="0" style="345" hidden="1" customWidth="1"/>
    <col min="780" max="1024" width="9.109375" style="345"/>
    <col min="1025" max="1025" width="12" style="345" customWidth="1"/>
    <col min="1026" max="1026" width="116" style="345" customWidth="1"/>
    <col min="1027" max="1027" width="6.109375" style="345" customWidth="1"/>
    <col min="1028" max="1028" width="10.5546875" style="345" customWidth="1"/>
    <col min="1029" max="1029" width="12.33203125" style="345" customWidth="1"/>
    <col min="1030" max="1030" width="13.109375" style="345" bestFit="1" customWidth="1"/>
    <col min="1031" max="1035" width="0" style="345" hidden="1" customWidth="1"/>
    <col min="1036" max="1280" width="9.109375" style="345"/>
    <col min="1281" max="1281" width="12" style="345" customWidth="1"/>
    <col min="1282" max="1282" width="116" style="345" customWidth="1"/>
    <col min="1283" max="1283" width="6.109375" style="345" customWidth="1"/>
    <col min="1284" max="1284" width="10.5546875" style="345" customWidth="1"/>
    <col min="1285" max="1285" width="12.33203125" style="345" customWidth="1"/>
    <col min="1286" max="1286" width="13.109375" style="345" bestFit="1" customWidth="1"/>
    <col min="1287" max="1291" width="0" style="345" hidden="1" customWidth="1"/>
    <col min="1292" max="1536" width="9.109375" style="345"/>
    <col min="1537" max="1537" width="12" style="345" customWidth="1"/>
    <col min="1538" max="1538" width="116" style="345" customWidth="1"/>
    <col min="1539" max="1539" width="6.109375" style="345" customWidth="1"/>
    <col min="1540" max="1540" width="10.5546875" style="345" customWidth="1"/>
    <col min="1541" max="1541" width="12.33203125" style="345" customWidth="1"/>
    <col min="1542" max="1542" width="13.109375" style="345" bestFit="1" customWidth="1"/>
    <col min="1543" max="1547" width="0" style="345" hidden="1" customWidth="1"/>
    <col min="1548" max="1792" width="9.109375" style="345"/>
    <col min="1793" max="1793" width="12" style="345" customWidth="1"/>
    <col min="1794" max="1794" width="116" style="345" customWidth="1"/>
    <col min="1795" max="1795" width="6.109375" style="345" customWidth="1"/>
    <col min="1796" max="1796" width="10.5546875" style="345" customWidth="1"/>
    <col min="1797" max="1797" width="12.33203125" style="345" customWidth="1"/>
    <col min="1798" max="1798" width="13.109375" style="345" bestFit="1" customWidth="1"/>
    <col min="1799" max="1803" width="0" style="345" hidden="1" customWidth="1"/>
    <col min="1804" max="2048" width="9.109375" style="345"/>
    <col min="2049" max="2049" width="12" style="345" customWidth="1"/>
    <col min="2050" max="2050" width="116" style="345" customWidth="1"/>
    <col min="2051" max="2051" width="6.109375" style="345" customWidth="1"/>
    <col min="2052" max="2052" width="10.5546875" style="345" customWidth="1"/>
    <col min="2053" max="2053" width="12.33203125" style="345" customWidth="1"/>
    <col min="2054" max="2054" width="13.109375" style="345" bestFit="1" customWidth="1"/>
    <col min="2055" max="2059" width="0" style="345" hidden="1" customWidth="1"/>
    <col min="2060" max="2304" width="9.109375" style="345"/>
    <col min="2305" max="2305" width="12" style="345" customWidth="1"/>
    <col min="2306" max="2306" width="116" style="345" customWidth="1"/>
    <col min="2307" max="2307" width="6.109375" style="345" customWidth="1"/>
    <col min="2308" max="2308" width="10.5546875" style="345" customWidth="1"/>
    <col min="2309" max="2309" width="12.33203125" style="345" customWidth="1"/>
    <col min="2310" max="2310" width="13.109375" style="345" bestFit="1" customWidth="1"/>
    <col min="2311" max="2315" width="0" style="345" hidden="1" customWidth="1"/>
    <col min="2316" max="2560" width="9.109375" style="345"/>
    <col min="2561" max="2561" width="12" style="345" customWidth="1"/>
    <col min="2562" max="2562" width="116" style="345" customWidth="1"/>
    <col min="2563" max="2563" width="6.109375" style="345" customWidth="1"/>
    <col min="2564" max="2564" width="10.5546875" style="345" customWidth="1"/>
    <col min="2565" max="2565" width="12.33203125" style="345" customWidth="1"/>
    <col min="2566" max="2566" width="13.109375" style="345" bestFit="1" customWidth="1"/>
    <col min="2567" max="2571" width="0" style="345" hidden="1" customWidth="1"/>
    <col min="2572" max="2816" width="9.109375" style="345"/>
    <col min="2817" max="2817" width="12" style="345" customWidth="1"/>
    <col min="2818" max="2818" width="116" style="345" customWidth="1"/>
    <col min="2819" max="2819" width="6.109375" style="345" customWidth="1"/>
    <col min="2820" max="2820" width="10.5546875" style="345" customWidth="1"/>
    <col min="2821" max="2821" width="12.33203125" style="345" customWidth="1"/>
    <col min="2822" max="2822" width="13.109375" style="345" bestFit="1" customWidth="1"/>
    <col min="2823" max="2827" width="0" style="345" hidden="1" customWidth="1"/>
    <col min="2828" max="3072" width="9.109375" style="345"/>
    <col min="3073" max="3073" width="12" style="345" customWidth="1"/>
    <col min="3074" max="3074" width="116" style="345" customWidth="1"/>
    <col min="3075" max="3075" width="6.109375" style="345" customWidth="1"/>
    <col min="3076" max="3076" width="10.5546875" style="345" customWidth="1"/>
    <col min="3077" max="3077" width="12.33203125" style="345" customWidth="1"/>
    <col min="3078" max="3078" width="13.109375" style="345" bestFit="1" customWidth="1"/>
    <col min="3079" max="3083" width="0" style="345" hidden="1" customWidth="1"/>
    <col min="3084" max="3328" width="9.109375" style="345"/>
    <col min="3329" max="3329" width="12" style="345" customWidth="1"/>
    <col min="3330" max="3330" width="116" style="345" customWidth="1"/>
    <col min="3331" max="3331" width="6.109375" style="345" customWidth="1"/>
    <col min="3332" max="3332" width="10.5546875" style="345" customWidth="1"/>
    <col min="3333" max="3333" width="12.33203125" style="345" customWidth="1"/>
    <col min="3334" max="3334" width="13.109375" style="345" bestFit="1" customWidth="1"/>
    <col min="3335" max="3339" width="0" style="345" hidden="1" customWidth="1"/>
    <col min="3340" max="3584" width="9.109375" style="345"/>
    <col min="3585" max="3585" width="12" style="345" customWidth="1"/>
    <col min="3586" max="3586" width="116" style="345" customWidth="1"/>
    <col min="3587" max="3587" width="6.109375" style="345" customWidth="1"/>
    <col min="3588" max="3588" width="10.5546875" style="345" customWidth="1"/>
    <col min="3589" max="3589" width="12.33203125" style="345" customWidth="1"/>
    <col min="3590" max="3590" width="13.109375" style="345" bestFit="1" customWidth="1"/>
    <col min="3591" max="3595" width="0" style="345" hidden="1" customWidth="1"/>
    <col min="3596" max="3840" width="9.109375" style="345"/>
    <col min="3841" max="3841" width="12" style="345" customWidth="1"/>
    <col min="3842" max="3842" width="116" style="345" customWidth="1"/>
    <col min="3843" max="3843" width="6.109375" style="345" customWidth="1"/>
    <col min="3844" max="3844" width="10.5546875" style="345" customWidth="1"/>
    <col min="3845" max="3845" width="12.33203125" style="345" customWidth="1"/>
    <col min="3846" max="3846" width="13.109375" style="345" bestFit="1" customWidth="1"/>
    <col min="3847" max="3851" width="0" style="345" hidden="1" customWidth="1"/>
    <col min="3852" max="4096" width="9.109375" style="345"/>
    <col min="4097" max="4097" width="12" style="345" customWidth="1"/>
    <col min="4098" max="4098" width="116" style="345" customWidth="1"/>
    <col min="4099" max="4099" width="6.109375" style="345" customWidth="1"/>
    <col min="4100" max="4100" width="10.5546875" style="345" customWidth="1"/>
    <col min="4101" max="4101" width="12.33203125" style="345" customWidth="1"/>
    <col min="4102" max="4102" width="13.109375" style="345" bestFit="1" customWidth="1"/>
    <col min="4103" max="4107" width="0" style="345" hidden="1" customWidth="1"/>
    <col min="4108" max="4352" width="9.109375" style="345"/>
    <col min="4353" max="4353" width="12" style="345" customWidth="1"/>
    <col min="4354" max="4354" width="116" style="345" customWidth="1"/>
    <col min="4355" max="4355" width="6.109375" style="345" customWidth="1"/>
    <col min="4356" max="4356" width="10.5546875" style="345" customWidth="1"/>
    <col min="4357" max="4357" width="12.33203125" style="345" customWidth="1"/>
    <col min="4358" max="4358" width="13.109375" style="345" bestFit="1" customWidth="1"/>
    <col min="4359" max="4363" width="0" style="345" hidden="1" customWidth="1"/>
    <col min="4364" max="4608" width="9.109375" style="345"/>
    <col min="4609" max="4609" width="12" style="345" customWidth="1"/>
    <col min="4610" max="4610" width="116" style="345" customWidth="1"/>
    <col min="4611" max="4611" width="6.109375" style="345" customWidth="1"/>
    <col min="4612" max="4612" width="10.5546875" style="345" customWidth="1"/>
    <col min="4613" max="4613" width="12.33203125" style="345" customWidth="1"/>
    <col min="4614" max="4614" width="13.109375" style="345" bestFit="1" customWidth="1"/>
    <col min="4615" max="4619" width="0" style="345" hidden="1" customWidth="1"/>
    <col min="4620" max="4864" width="9.109375" style="345"/>
    <col min="4865" max="4865" width="12" style="345" customWidth="1"/>
    <col min="4866" max="4866" width="116" style="345" customWidth="1"/>
    <col min="4867" max="4867" width="6.109375" style="345" customWidth="1"/>
    <col min="4868" max="4868" width="10.5546875" style="345" customWidth="1"/>
    <col min="4869" max="4869" width="12.33203125" style="345" customWidth="1"/>
    <col min="4870" max="4870" width="13.109375" style="345" bestFit="1" customWidth="1"/>
    <col min="4871" max="4875" width="0" style="345" hidden="1" customWidth="1"/>
    <col min="4876" max="5120" width="9.109375" style="345"/>
    <col min="5121" max="5121" width="12" style="345" customWidth="1"/>
    <col min="5122" max="5122" width="116" style="345" customWidth="1"/>
    <col min="5123" max="5123" width="6.109375" style="345" customWidth="1"/>
    <col min="5124" max="5124" width="10.5546875" style="345" customWidth="1"/>
    <col min="5125" max="5125" width="12.33203125" style="345" customWidth="1"/>
    <col min="5126" max="5126" width="13.109375" style="345" bestFit="1" customWidth="1"/>
    <col min="5127" max="5131" width="0" style="345" hidden="1" customWidth="1"/>
    <col min="5132" max="5376" width="9.109375" style="345"/>
    <col min="5377" max="5377" width="12" style="345" customWidth="1"/>
    <col min="5378" max="5378" width="116" style="345" customWidth="1"/>
    <col min="5379" max="5379" width="6.109375" style="345" customWidth="1"/>
    <col min="5380" max="5380" width="10.5546875" style="345" customWidth="1"/>
    <col min="5381" max="5381" width="12.33203125" style="345" customWidth="1"/>
    <col min="5382" max="5382" width="13.109375" style="345" bestFit="1" customWidth="1"/>
    <col min="5383" max="5387" width="0" style="345" hidden="1" customWidth="1"/>
    <col min="5388" max="5632" width="9.109375" style="345"/>
    <col min="5633" max="5633" width="12" style="345" customWidth="1"/>
    <col min="5634" max="5634" width="116" style="345" customWidth="1"/>
    <col min="5635" max="5635" width="6.109375" style="345" customWidth="1"/>
    <col min="5636" max="5636" width="10.5546875" style="345" customWidth="1"/>
    <col min="5637" max="5637" width="12.33203125" style="345" customWidth="1"/>
    <col min="5638" max="5638" width="13.109375" style="345" bestFit="1" customWidth="1"/>
    <col min="5639" max="5643" width="0" style="345" hidden="1" customWidth="1"/>
    <col min="5644" max="5888" width="9.109375" style="345"/>
    <col min="5889" max="5889" width="12" style="345" customWidth="1"/>
    <col min="5890" max="5890" width="116" style="345" customWidth="1"/>
    <col min="5891" max="5891" width="6.109375" style="345" customWidth="1"/>
    <col min="5892" max="5892" width="10.5546875" style="345" customWidth="1"/>
    <col min="5893" max="5893" width="12.33203125" style="345" customWidth="1"/>
    <col min="5894" max="5894" width="13.109375" style="345" bestFit="1" customWidth="1"/>
    <col min="5895" max="5899" width="0" style="345" hidden="1" customWidth="1"/>
    <col min="5900" max="6144" width="9.109375" style="345"/>
    <col min="6145" max="6145" width="12" style="345" customWidth="1"/>
    <col min="6146" max="6146" width="116" style="345" customWidth="1"/>
    <col min="6147" max="6147" width="6.109375" style="345" customWidth="1"/>
    <col min="6148" max="6148" width="10.5546875" style="345" customWidth="1"/>
    <col min="6149" max="6149" width="12.33203125" style="345" customWidth="1"/>
    <col min="6150" max="6150" width="13.109375" style="345" bestFit="1" customWidth="1"/>
    <col min="6151" max="6155" width="0" style="345" hidden="1" customWidth="1"/>
    <col min="6156" max="6400" width="9.109375" style="345"/>
    <col min="6401" max="6401" width="12" style="345" customWidth="1"/>
    <col min="6402" max="6402" width="116" style="345" customWidth="1"/>
    <col min="6403" max="6403" width="6.109375" style="345" customWidth="1"/>
    <col min="6404" max="6404" width="10.5546875" style="345" customWidth="1"/>
    <col min="6405" max="6405" width="12.33203125" style="345" customWidth="1"/>
    <col min="6406" max="6406" width="13.109375" style="345" bestFit="1" customWidth="1"/>
    <col min="6407" max="6411" width="0" style="345" hidden="1" customWidth="1"/>
    <col min="6412" max="6656" width="9.109375" style="345"/>
    <col min="6657" max="6657" width="12" style="345" customWidth="1"/>
    <col min="6658" max="6658" width="116" style="345" customWidth="1"/>
    <col min="6659" max="6659" width="6.109375" style="345" customWidth="1"/>
    <col min="6660" max="6660" width="10.5546875" style="345" customWidth="1"/>
    <col min="6661" max="6661" width="12.33203125" style="345" customWidth="1"/>
    <col min="6662" max="6662" width="13.109375" style="345" bestFit="1" customWidth="1"/>
    <col min="6663" max="6667" width="0" style="345" hidden="1" customWidth="1"/>
    <col min="6668" max="6912" width="9.109375" style="345"/>
    <col min="6913" max="6913" width="12" style="345" customWidth="1"/>
    <col min="6914" max="6914" width="116" style="345" customWidth="1"/>
    <col min="6915" max="6915" width="6.109375" style="345" customWidth="1"/>
    <col min="6916" max="6916" width="10.5546875" style="345" customWidth="1"/>
    <col min="6917" max="6917" width="12.33203125" style="345" customWidth="1"/>
    <col min="6918" max="6918" width="13.109375" style="345" bestFit="1" customWidth="1"/>
    <col min="6919" max="6923" width="0" style="345" hidden="1" customWidth="1"/>
    <col min="6924" max="7168" width="9.109375" style="345"/>
    <col min="7169" max="7169" width="12" style="345" customWidth="1"/>
    <col min="7170" max="7170" width="116" style="345" customWidth="1"/>
    <col min="7171" max="7171" width="6.109375" style="345" customWidth="1"/>
    <col min="7172" max="7172" width="10.5546875" style="345" customWidth="1"/>
    <col min="7173" max="7173" width="12.33203125" style="345" customWidth="1"/>
    <col min="7174" max="7174" width="13.109375" style="345" bestFit="1" customWidth="1"/>
    <col min="7175" max="7179" width="0" style="345" hidden="1" customWidth="1"/>
    <col min="7180" max="7424" width="9.109375" style="345"/>
    <col min="7425" max="7425" width="12" style="345" customWidth="1"/>
    <col min="7426" max="7426" width="116" style="345" customWidth="1"/>
    <col min="7427" max="7427" width="6.109375" style="345" customWidth="1"/>
    <col min="7428" max="7428" width="10.5546875" style="345" customWidth="1"/>
    <col min="7429" max="7429" width="12.33203125" style="345" customWidth="1"/>
    <col min="7430" max="7430" width="13.109375" style="345" bestFit="1" customWidth="1"/>
    <col min="7431" max="7435" width="0" style="345" hidden="1" customWidth="1"/>
    <col min="7436" max="7680" width="9.109375" style="345"/>
    <col min="7681" max="7681" width="12" style="345" customWidth="1"/>
    <col min="7682" max="7682" width="116" style="345" customWidth="1"/>
    <col min="7683" max="7683" width="6.109375" style="345" customWidth="1"/>
    <col min="7684" max="7684" width="10.5546875" style="345" customWidth="1"/>
    <col min="7685" max="7685" width="12.33203125" style="345" customWidth="1"/>
    <col min="7686" max="7686" width="13.109375" style="345" bestFit="1" customWidth="1"/>
    <col min="7687" max="7691" width="0" style="345" hidden="1" customWidth="1"/>
    <col min="7692" max="7936" width="9.109375" style="345"/>
    <col min="7937" max="7937" width="12" style="345" customWidth="1"/>
    <col min="7938" max="7938" width="116" style="345" customWidth="1"/>
    <col min="7939" max="7939" width="6.109375" style="345" customWidth="1"/>
    <col min="7940" max="7940" width="10.5546875" style="345" customWidth="1"/>
    <col min="7941" max="7941" width="12.33203125" style="345" customWidth="1"/>
    <col min="7942" max="7942" width="13.109375" style="345" bestFit="1" customWidth="1"/>
    <col min="7943" max="7947" width="0" style="345" hidden="1" customWidth="1"/>
    <col min="7948" max="8192" width="9.109375" style="345"/>
    <col min="8193" max="8193" width="12" style="345" customWidth="1"/>
    <col min="8194" max="8194" width="116" style="345" customWidth="1"/>
    <col min="8195" max="8195" width="6.109375" style="345" customWidth="1"/>
    <col min="8196" max="8196" width="10.5546875" style="345" customWidth="1"/>
    <col min="8197" max="8197" width="12.33203125" style="345" customWidth="1"/>
    <col min="8198" max="8198" width="13.109375" style="345" bestFit="1" customWidth="1"/>
    <col min="8199" max="8203" width="0" style="345" hidden="1" customWidth="1"/>
    <col min="8204" max="8448" width="9.109375" style="345"/>
    <col min="8449" max="8449" width="12" style="345" customWidth="1"/>
    <col min="8450" max="8450" width="116" style="345" customWidth="1"/>
    <col min="8451" max="8451" width="6.109375" style="345" customWidth="1"/>
    <col min="8452" max="8452" width="10.5546875" style="345" customWidth="1"/>
    <col min="8453" max="8453" width="12.33203125" style="345" customWidth="1"/>
    <col min="8454" max="8454" width="13.109375" style="345" bestFit="1" customWidth="1"/>
    <col min="8455" max="8459" width="0" style="345" hidden="1" customWidth="1"/>
    <col min="8460" max="8704" width="9.109375" style="345"/>
    <col min="8705" max="8705" width="12" style="345" customWidth="1"/>
    <col min="8706" max="8706" width="116" style="345" customWidth="1"/>
    <col min="8707" max="8707" width="6.109375" style="345" customWidth="1"/>
    <col min="8708" max="8708" width="10.5546875" style="345" customWidth="1"/>
    <col min="8709" max="8709" width="12.33203125" style="345" customWidth="1"/>
    <col min="8710" max="8710" width="13.109375" style="345" bestFit="1" customWidth="1"/>
    <col min="8711" max="8715" width="0" style="345" hidden="1" customWidth="1"/>
    <col min="8716" max="8960" width="9.109375" style="345"/>
    <col min="8961" max="8961" width="12" style="345" customWidth="1"/>
    <col min="8962" max="8962" width="116" style="345" customWidth="1"/>
    <col min="8963" max="8963" width="6.109375" style="345" customWidth="1"/>
    <col min="8964" max="8964" width="10.5546875" style="345" customWidth="1"/>
    <col min="8965" max="8965" width="12.33203125" style="345" customWidth="1"/>
    <col min="8966" max="8966" width="13.109375" style="345" bestFit="1" customWidth="1"/>
    <col min="8967" max="8971" width="0" style="345" hidden="1" customWidth="1"/>
    <col min="8972" max="9216" width="9.109375" style="345"/>
    <col min="9217" max="9217" width="12" style="345" customWidth="1"/>
    <col min="9218" max="9218" width="116" style="345" customWidth="1"/>
    <col min="9219" max="9219" width="6.109375" style="345" customWidth="1"/>
    <col min="9220" max="9220" width="10.5546875" style="345" customWidth="1"/>
    <col min="9221" max="9221" width="12.33203125" style="345" customWidth="1"/>
    <col min="9222" max="9222" width="13.109375" style="345" bestFit="1" customWidth="1"/>
    <col min="9223" max="9227" width="0" style="345" hidden="1" customWidth="1"/>
    <col min="9228" max="9472" width="9.109375" style="345"/>
    <col min="9473" max="9473" width="12" style="345" customWidth="1"/>
    <col min="9474" max="9474" width="116" style="345" customWidth="1"/>
    <col min="9475" max="9475" width="6.109375" style="345" customWidth="1"/>
    <col min="9476" max="9476" width="10.5546875" style="345" customWidth="1"/>
    <col min="9477" max="9477" width="12.33203125" style="345" customWidth="1"/>
    <col min="9478" max="9478" width="13.109375" style="345" bestFit="1" customWidth="1"/>
    <col min="9479" max="9483" width="0" style="345" hidden="1" customWidth="1"/>
    <col min="9484" max="9728" width="9.109375" style="345"/>
    <col min="9729" max="9729" width="12" style="345" customWidth="1"/>
    <col min="9730" max="9730" width="116" style="345" customWidth="1"/>
    <col min="9731" max="9731" width="6.109375" style="345" customWidth="1"/>
    <col min="9732" max="9732" width="10.5546875" style="345" customWidth="1"/>
    <col min="9733" max="9733" width="12.33203125" style="345" customWidth="1"/>
    <col min="9734" max="9734" width="13.109375" style="345" bestFit="1" customWidth="1"/>
    <col min="9735" max="9739" width="0" style="345" hidden="1" customWidth="1"/>
    <col min="9740" max="9984" width="9.109375" style="345"/>
    <col min="9985" max="9985" width="12" style="345" customWidth="1"/>
    <col min="9986" max="9986" width="116" style="345" customWidth="1"/>
    <col min="9987" max="9987" width="6.109375" style="345" customWidth="1"/>
    <col min="9988" max="9988" width="10.5546875" style="345" customWidth="1"/>
    <col min="9989" max="9989" width="12.33203125" style="345" customWidth="1"/>
    <col min="9990" max="9990" width="13.109375" style="345" bestFit="1" customWidth="1"/>
    <col min="9991" max="9995" width="0" style="345" hidden="1" customWidth="1"/>
    <col min="9996" max="10240" width="9.109375" style="345"/>
    <col min="10241" max="10241" width="12" style="345" customWidth="1"/>
    <col min="10242" max="10242" width="116" style="345" customWidth="1"/>
    <col min="10243" max="10243" width="6.109375" style="345" customWidth="1"/>
    <col min="10244" max="10244" width="10.5546875" style="345" customWidth="1"/>
    <col min="10245" max="10245" width="12.33203125" style="345" customWidth="1"/>
    <col min="10246" max="10246" width="13.109375" style="345" bestFit="1" customWidth="1"/>
    <col min="10247" max="10251" width="0" style="345" hidden="1" customWidth="1"/>
    <col min="10252" max="10496" width="9.109375" style="345"/>
    <col min="10497" max="10497" width="12" style="345" customWidth="1"/>
    <col min="10498" max="10498" width="116" style="345" customWidth="1"/>
    <col min="10499" max="10499" width="6.109375" style="345" customWidth="1"/>
    <col min="10500" max="10500" width="10.5546875" style="345" customWidth="1"/>
    <col min="10501" max="10501" width="12.33203125" style="345" customWidth="1"/>
    <col min="10502" max="10502" width="13.109375" style="345" bestFit="1" customWidth="1"/>
    <col min="10503" max="10507" width="0" style="345" hidden="1" customWidth="1"/>
    <col min="10508" max="10752" width="9.109375" style="345"/>
    <col min="10753" max="10753" width="12" style="345" customWidth="1"/>
    <col min="10754" max="10754" width="116" style="345" customWidth="1"/>
    <col min="10755" max="10755" width="6.109375" style="345" customWidth="1"/>
    <col min="10756" max="10756" width="10.5546875" style="345" customWidth="1"/>
    <col min="10757" max="10757" width="12.33203125" style="345" customWidth="1"/>
    <col min="10758" max="10758" width="13.109375" style="345" bestFit="1" customWidth="1"/>
    <col min="10759" max="10763" width="0" style="345" hidden="1" customWidth="1"/>
    <col min="10764" max="11008" width="9.109375" style="345"/>
    <col min="11009" max="11009" width="12" style="345" customWidth="1"/>
    <col min="11010" max="11010" width="116" style="345" customWidth="1"/>
    <col min="11011" max="11011" width="6.109375" style="345" customWidth="1"/>
    <col min="11012" max="11012" width="10.5546875" style="345" customWidth="1"/>
    <col min="11013" max="11013" width="12.33203125" style="345" customWidth="1"/>
    <col min="11014" max="11014" width="13.109375" style="345" bestFit="1" customWidth="1"/>
    <col min="11015" max="11019" width="0" style="345" hidden="1" customWidth="1"/>
    <col min="11020" max="11264" width="9.109375" style="345"/>
    <col min="11265" max="11265" width="12" style="345" customWidth="1"/>
    <col min="11266" max="11266" width="116" style="345" customWidth="1"/>
    <col min="11267" max="11267" width="6.109375" style="345" customWidth="1"/>
    <col min="11268" max="11268" width="10.5546875" style="345" customWidth="1"/>
    <col min="11269" max="11269" width="12.33203125" style="345" customWidth="1"/>
    <col min="11270" max="11270" width="13.109375" style="345" bestFit="1" customWidth="1"/>
    <col min="11271" max="11275" width="0" style="345" hidden="1" customWidth="1"/>
    <col min="11276" max="11520" width="9.109375" style="345"/>
    <col min="11521" max="11521" width="12" style="345" customWidth="1"/>
    <col min="11522" max="11522" width="116" style="345" customWidth="1"/>
    <col min="11523" max="11523" width="6.109375" style="345" customWidth="1"/>
    <col min="11524" max="11524" width="10.5546875" style="345" customWidth="1"/>
    <col min="11525" max="11525" width="12.33203125" style="345" customWidth="1"/>
    <col min="11526" max="11526" width="13.109375" style="345" bestFit="1" customWidth="1"/>
    <col min="11527" max="11531" width="0" style="345" hidden="1" customWidth="1"/>
    <col min="11532" max="11776" width="9.109375" style="345"/>
    <col min="11777" max="11777" width="12" style="345" customWidth="1"/>
    <col min="11778" max="11778" width="116" style="345" customWidth="1"/>
    <col min="11779" max="11779" width="6.109375" style="345" customWidth="1"/>
    <col min="11780" max="11780" width="10.5546875" style="345" customWidth="1"/>
    <col min="11781" max="11781" width="12.33203125" style="345" customWidth="1"/>
    <col min="11782" max="11782" width="13.109375" style="345" bestFit="1" customWidth="1"/>
    <col min="11783" max="11787" width="0" style="345" hidden="1" customWidth="1"/>
    <col min="11788" max="12032" width="9.109375" style="345"/>
    <col min="12033" max="12033" width="12" style="345" customWidth="1"/>
    <col min="12034" max="12034" width="116" style="345" customWidth="1"/>
    <col min="12035" max="12035" width="6.109375" style="345" customWidth="1"/>
    <col min="12036" max="12036" width="10.5546875" style="345" customWidth="1"/>
    <col min="12037" max="12037" width="12.33203125" style="345" customWidth="1"/>
    <col min="12038" max="12038" width="13.109375" style="345" bestFit="1" customWidth="1"/>
    <col min="12039" max="12043" width="0" style="345" hidden="1" customWidth="1"/>
    <col min="12044" max="12288" width="9.109375" style="345"/>
    <col min="12289" max="12289" width="12" style="345" customWidth="1"/>
    <col min="12290" max="12290" width="116" style="345" customWidth="1"/>
    <col min="12291" max="12291" width="6.109375" style="345" customWidth="1"/>
    <col min="12292" max="12292" width="10.5546875" style="345" customWidth="1"/>
    <col min="12293" max="12293" width="12.33203125" style="345" customWidth="1"/>
    <col min="12294" max="12294" width="13.109375" style="345" bestFit="1" customWidth="1"/>
    <col min="12295" max="12299" width="0" style="345" hidden="1" customWidth="1"/>
    <col min="12300" max="12544" width="9.109375" style="345"/>
    <col min="12545" max="12545" width="12" style="345" customWidth="1"/>
    <col min="12546" max="12546" width="116" style="345" customWidth="1"/>
    <col min="12547" max="12547" width="6.109375" style="345" customWidth="1"/>
    <col min="12548" max="12548" width="10.5546875" style="345" customWidth="1"/>
    <col min="12549" max="12549" width="12.33203125" style="345" customWidth="1"/>
    <col min="12550" max="12550" width="13.109375" style="345" bestFit="1" customWidth="1"/>
    <col min="12551" max="12555" width="0" style="345" hidden="1" customWidth="1"/>
    <col min="12556" max="12800" width="9.109375" style="345"/>
    <col min="12801" max="12801" width="12" style="345" customWidth="1"/>
    <col min="12802" max="12802" width="116" style="345" customWidth="1"/>
    <col min="12803" max="12803" width="6.109375" style="345" customWidth="1"/>
    <col min="12804" max="12804" width="10.5546875" style="345" customWidth="1"/>
    <col min="12805" max="12805" width="12.33203125" style="345" customWidth="1"/>
    <col min="12806" max="12806" width="13.109375" style="345" bestFit="1" customWidth="1"/>
    <col min="12807" max="12811" width="0" style="345" hidden="1" customWidth="1"/>
    <col min="12812" max="13056" width="9.109375" style="345"/>
    <col min="13057" max="13057" width="12" style="345" customWidth="1"/>
    <col min="13058" max="13058" width="116" style="345" customWidth="1"/>
    <col min="13059" max="13059" width="6.109375" style="345" customWidth="1"/>
    <col min="13060" max="13060" width="10.5546875" style="345" customWidth="1"/>
    <col min="13061" max="13061" width="12.33203125" style="345" customWidth="1"/>
    <col min="13062" max="13062" width="13.109375" style="345" bestFit="1" customWidth="1"/>
    <col min="13063" max="13067" width="0" style="345" hidden="1" customWidth="1"/>
    <col min="13068" max="13312" width="9.109375" style="345"/>
    <col min="13313" max="13313" width="12" style="345" customWidth="1"/>
    <col min="13314" max="13314" width="116" style="345" customWidth="1"/>
    <col min="13315" max="13315" width="6.109375" style="345" customWidth="1"/>
    <col min="13316" max="13316" width="10.5546875" style="345" customWidth="1"/>
    <col min="13317" max="13317" width="12.33203125" style="345" customWidth="1"/>
    <col min="13318" max="13318" width="13.109375" style="345" bestFit="1" customWidth="1"/>
    <col min="13319" max="13323" width="0" style="345" hidden="1" customWidth="1"/>
    <col min="13324" max="13568" width="9.109375" style="345"/>
    <col min="13569" max="13569" width="12" style="345" customWidth="1"/>
    <col min="13570" max="13570" width="116" style="345" customWidth="1"/>
    <col min="13571" max="13571" width="6.109375" style="345" customWidth="1"/>
    <col min="13572" max="13572" width="10.5546875" style="345" customWidth="1"/>
    <col min="13573" max="13573" width="12.33203125" style="345" customWidth="1"/>
    <col min="13574" max="13574" width="13.109375" style="345" bestFit="1" customWidth="1"/>
    <col min="13575" max="13579" width="0" style="345" hidden="1" customWidth="1"/>
    <col min="13580" max="13824" width="9.109375" style="345"/>
    <col min="13825" max="13825" width="12" style="345" customWidth="1"/>
    <col min="13826" max="13826" width="116" style="345" customWidth="1"/>
    <col min="13827" max="13827" width="6.109375" style="345" customWidth="1"/>
    <col min="13828" max="13828" width="10.5546875" style="345" customWidth="1"/>
    <col min="13829" max="13829" width="12.33203125" style="345" customWidth="1"/>
    <col min="13830" max="13830" width="13.109375" style="345" bestFit="1" customWidth="1"/>
    <col min="13831" max="13835" width="0" style="345" hidden="1" customWidth="1"/>
    <col min="13836" max="14080" width="9.109375" style="345"/>
    <col min="14081" max="14081" width="12" style="345" customWidth="1"/>
    <col min="14082" max="14082" width="116" style="345" customWidth="1"/>
    <col min="14083" max="14083" width="6.109375" style="345" customWidth="1"/>
    <col min="14084" max="14084" width="10.5546875" style="345" customWidth="1"/>
    <col min="14085" max="14085" width="12.33203125" style="345" customWidth="1"/>
    <col min="14086" max="14086" width="13.109375" style="345" bestFit="1" customWidth="1"/>
    <col min="14087" max="14091" width="0" style="345" hidden="1" customWidth="1"/>
    <col min="14092" max="14336" width="9.109375" style="345"/>
    <col min="14337" max="14337" width="12" style="345" customWidth="1"/>
    <col min="14338" max="14338" width="116" style="345" customWidth="1"/>
    <col min="14339" max="14339" width="6.109375" style="345" customWidth="1"/>
    <col min="14340" max="14340" width="10.5546875" style="345" customWidth="1"/>
    <col min="14341" max="14341" width="12.33203125" style="345" customWidth="1"/>
    <col min="14342" max="14342" width="13.109375" style="345" bestFit="1" customWidth="1"/>
    <col min="14343" max="14347" width="0" style="345" hidden="1" customWidth="1"/>
    <col min="14348" max="14592" width="9.109375" style="345"/>
    <col min="14593" max="14593" width="12" style="345" customWidth="1"/>
    <col min="14594" max="14594" width="116" style="345" customWidth="1"/>
    <col min="14595" max="14595" width="6.109375" style="345" customWidth="1"/>
    <col min="14596" max="14596" width="10.5546875" style="345" customWidth="1"/>
    <col min="14597" max="14597" width="12.33203125" style="345" customWidth="1"/>
    <col min="14598" max="14598" width="13.109375" style="345" bestFit="1" customWidth="1"/>
    <col min="14599" max="14603" width="0" style="345" hidden="1" customWidth="1"/>
    <col min="14604" max="14848" width="9.109375" style="345"/>
    <col min="14849" max="14849" width="12" style="345" customWidth="1"/>
    <col min="14850" max="14850" width="116" style="345" customWidth="1"/>
    <col min="14851" max="14851" width="6.109375" style="345" customWidth="1"/>
    <col min="14852" max="14852" width="10.5546875" style="345" customWidth="1"/>
    <col min="14853" max="14853" width="12.33203125" style="345" customWidth="1"/>
    <col min="14854" max="14854" width="13.109375" style="345" bestFit="1" customWidth="1"/>
    <col min="14855" max="14859" width="0" style="345" hidden="1" customWidth="1"/>
    <col min="14860" max="15104" width="9.109375" style="345"/>
    <col min="15105" max="15105" width="12" style="345" customWidth="1"/>
    <col min="15106" max="15106" width="116" style="345" customWidth="1"/>
    <col min="15107" max="15107" width="6.109375" style="345" customWidth="1"/>
    <col min="15108" max="15108" width="10.5546875" style="345" customWidth="1"/>
    <col min="15109" max="15109" width="12.33203125" style="345" customWidth="1"/>
    <col min="15110" max="15110" width="13.109375" style="345" bestFit="1" customWidth="1"/>
    <col min="15111" max="15115" width="0" style="345" hidden="1" customWidth="1"/>
    <col min="15116" max="15360" width="9.109375" style="345"/>
    <col min="15361" max="15361" width="12" style="345" customWidth="1"/>
    <col min="15362" max="15362" width="116" style="345" customWidth="1"/>
    <col min="15363" max="15363" width="6.109375" style="345" customWidth="1"/>
    <col min="15364" max="15364" width="10.5546875" style="345" customWidth="1"/>
    <col min="15365" max="15365" width="12.33203125" style="345" customWidth="1"/>
    <col min="15366" max="15366" width="13.109375" style="345" bestFit="1" customWidth="1"/>
    <col min="15367" max="15371" width="0" style="345" hidden="1" customWidth="1"/>
    <col min="15372" max="15616" width="9.109375" style="345"/>
    <col min="15617" max="15617" width="12" style="345" customWidth="1"/>
    <col min="15618" max="15618" width="116" style="345" customWidth="1"/>
    <col min="15619" max="15619" width="6.109375" style="345" customWidth="1"/>
    <col min="15620" max="15620" width="10.5546875" style="345" customWidth="1"/>
    <col min="15621" max="15621" width="12.33203125" style="345" customWidth="1"/>
    <col min="15622" max="15622" width="13.109375" style="345" bestFit="1" customWidth="1"/>
    <col min="15623" max="15627" width="0" style="345" hidden="1" customWidth="1"/>
    <col min="15628" max="15872" width="9.109375" style="345"/>
    <col min="15873" max="15873" width="12" style="345" customWidth="1"/>
    <col min="15874" max="15874" width="116" style="345" customWidth="1"/>
    <col min="15875" max="15875" width="6.109375" style="345" customWidth="1"/>
    <col min="15876" max="15876" width="10.5546875" style="345" customWidth="1"/>
    <col min="15877" max="15877" width="12.33203125" style="345" customWidth="1"/>
    <col min="15878" max="15878" width="13.109375" style="345" bestFit="1" customWidth="1"/>
    <col min="15879" max="15883" width="0" style="345" hidden="1" customWidth="1"/>
    <col min="15884" max="16128" width="9.109375" style="345"/>
    <col min="16129" max="16129" width="12" style="345" customWidth="1"/>
    <col min="16130" max="16130" width="116" style="345" customWidth="1"/>
    <col min="16131" max="16131" width="6.109375" style="345" customWidth="1"/>
    <col min="16132" max="16132" width="10.5546875" style="345" customWidth="1"/>
    <col min="16133" max="16133" width="12.33203125" style="345" customWidth="1"/>
    <col min="16134" max="16134" width="13.109375" style="345" bestFit="1" customWidth="1"/>
    <col min="16135" max="16139" width="0" style="345" hidden="1" customWidth="1"/>
    <col min="16140" max="16384" width="9.109375" style="345"/>
  </cols>
  <sheetData>
    <row r="1" spans="1:11" s="255" customFormat="1" ht="18.600000000000001" customHeight="1">
      <c r="A1" s="757" t="s">
        <v>590</v>
      </c>
      <c r="B1" s="758"/>
      <c r="C1" s="758"/>
      <c r="D1" s="758"/>
      <c r="E1" s="758"/>
      <c r="F1" s="759"/>
    </row>
    <row r="2" spans="1:11" s="255" customFormat="1" ht="18.600000000000001" customHeight="1">
      <c r="A2" s="760" t="s">
        <v>910</v>
      </c>
      <c r="B2" s="761"/>
      <c r="C2" s="761"/>
      <c r="D2" s="761"/>
      <c r="E2" s="761"/>
      <c r="F2" s="762"/>
    </row>
    <row r="3" spans="1:11" s="255" customFormat="1" ht="41.4">
      <c r="A3" s="326" t="s">
        <v>16</v>
      </c>
      <c r="B3" s="327" t="s">
        <v>6</v>
      </c>
      <c r="C3" s="327" t="s">
        <v>1</v>
      </c>
      <c r="D3" s="328" t="s">
        <v>19</v>
      </c>
      <c r="E3" s="373" t="s">
        <v>842</v>
      </c>
      <c r="F3" s="378" t="s">
        <v>7</v>
      </c>
      <c r="G3" s="329" t="s">
        <v>21</v>
      </c>
      <c r="H3" s="330" t="s">
        <v>8</v>
      </c>
      <c r="I3" s="330" t="s">
        <v>23</v>
      </c>
      <c r="J3" s="329" t="s">
        <v>24</v>
      </c>
      <c r="K3" s="331" t="s">
        <v>25</v>
      </c>
    </row>
    <row r="4" spans="1:11" s="255" customFormat="1">
      <c r="A4" s="332"/>
      <c r="B4" s="333"/>
      <c r="C4" s="334"/>
      <c r="D4" s="335"/>
      <c r="E4" s="374"/>
      <c r="F4" s="379"/>
      <c r="H4" s="336"/>
      <c r="I4" s="336"/>
      <c r="J4" s="336"/>
      <c r="K4" s="337"/>
    </row>
    <row r="5" spans="1:11" s="342" customFormat="1">
      <c r="A5" s="338"/>
      <c r="B5" s="339" t="s">
        <v>1175</v>
      </c>
      <c r="C5" s="340"/>
      <c r="D5" s="341"/>
      <c r="E5" s="375"/>
      <c r="F5" s="386">
        <f>F20+F49+F83+F105+F129+F139+F153+F181+F186+F189+F192</f>
        <v>0</v>
      </c>
      <c r="H5" s="339"/>
      <c r="I5" s="343"/>
      <c r="K5" s="342" t="s">
        <v>26</v>
      </c>
    </row>
    <row r="6" spans="1:11">
      <c r="A6" s="344"/>
      <c r="B6" s="763"/>
      <c r="C6" s="764"/>
      <c r="D6" s="764"/>
      <c r="E6" s="764"/>
      <c r="F6" s="764"/>
      <c r="H6" s="346"/>
    </row>
    <row r="7" spans="1:11">
      <c r="A7" s="347"/>
      <c r="B7" s="348"/>
      <c r="C7" s="347"/>
      <c r="D7" s="347"/>
      <c r="E7" s="349"/>
      <c r="F7" s="380"/>
      <c r="G7" s="346"/>
      <c r="H7" s="346"/>
    </row>
    <row r="8" spans="1:11" ht="15.6">
      <c r="A8" s="350" t="s">
        <v>911</v>
      </c>
      <c r="B8" s="350" t="s">
        <v>912</v>
      </c>
      <c r="C8" s="347"/>
      <c r="D8" s="347"/>
      <c r="E8" s="349"/>
      <c r="F8" s="380"/>
      <c r="G8" s="346"/>
      <c r="H8" s="346"/>
    </row>
    <row r="9" spans="1:11">
      <c r="A9" s="347"/>
      <c r="B9" s="351" t="s">
        <v>913</v>
      </c>
      <c r="C9" s="347"/>
      <c r="D9" s="347"/>
      <c r="E9" s="349"/>
      <c r="F9" s="380"/>
      <c r="G9" s="346"/>
      <c r="H9" s="346"/>
    </row>
    <row r="10" spans="1:11">
      <c r="A10" s="347"/>
      <c r="B10" s="348"/>
      <c r="C10" s="347"/>
      <c r="D10" s="347"/>
      <c r="E10" s="349"/>
      <c r="F10" s="380"/>
      <c r="G10" s="346"/>
      <c r="H10" s="346"/>
    </row>
    <row r="11" spans="1:11">
      <c r="A11" s="352" t="s">
        <v>914</v>
      </c>
      <c r="B11" s="353" t="s">
        <v>915</v>
      </c>
      <c r="C11" s="354" t="s">
        <v>251</v>
      </c>
      <c r="D11" s="354">
        <v>25</v>
      </c>
      <c r="E11" s="376"/>
      <c r="F11" s="381">
        <f>D11*E11</f>
        <v>0</v>
      </c>
      <c r="G11" s="346"/>
      <c r="H11" s="346"/>
    </row>
    <row r="12" spans="1:11">
      <c r="A12" s="352" t="s">
        <v>916</v>
      </c>
      <c r="B12" s="353" t="s">
        <v>917</v>
      </c>
      <c r="C12" s="354" t="s">
        <v>251</v>
      </c>
      <c r="D12" s="354">
        <v>28</v>
      </c>
      <c r="E12" s="376"/>
      <c r="F12" s="381">
        <f t="shared" ref="F12:F19" si="0">D12*E12</f>
        <v>0</v>
      </c>
      <c r="G12" s="346"/>
      <c r="H12" s="346"/>
    </row>
    <row r="13" spans="1:11">
      <c r="A13" s="352" t="s">
        <v>918</v>
      </c>
      <c r="B13" s="353" t="s">
        <v>919</v>
      </c>
      <c r="C13" s="354" t="s">
        <v>251</v>
      </c>
      <c r="D13" s="354">
        <v>25</v>
      </c>
      <c r="E13" s="376"/>
      <c r="F13" s="381">
        <f t="shared" si="0"/>
        <v>0</v>
      </c>
      <c r="G13" s="346"/>
      <c r="H13" s="346"/>
    </row>
    <row r="14" spans="1:11">
      <c r="A14" s="352" t="s">
        <v>920</v>
      </c>
      <c r="B14" s="353" t="s">
        <v>921</v>
      </c>
      <c r="C14" s="354" t="s">
        <v>251</v>
      </c>
      <c r="D14" s="354">
        <v>124</v>
      </c>
      <c r="E14" s="376"/>
      <c r="F14" s="381">
        <f t="shared" si="0"/>
        <v>0</v>
      </c>
      <c r="G14" s="346"/>
      <c r="H14" s="346"/>
    </row>
    <row r="15" spans="1:11">
      <c r="A15" s="352" t="s">
        <v>922</v>
      </c>
      <c r="B15" s="353" t="s">
        <v>923</v>
      </c>
      <c r="C15" s="354" t="s">
        <v>251</v>
      </c>
      <c r="D15" s="354">
        <v>12</v>
      </c>
      <c r="E15" s="376"/>
      <c r="F15" s="381">
        <f t="shared" si="0"/>
        <v>0</v>
      </c>
      <c r="G15" s="346"/>
      <c r="H15" s="346"/>
    </row>
    <row r="16" spans="1:11">
      <c r="A16" s="352" t="s">
        <v>924</v>
      </c>
      <c r="B16" s="353" t="s">
        <v>925</v>
      </c>
      <c r="C16" s="354" t="s">
        <v>251</v>
      </c>
      <c r="D16" s="354">
        <v>19</v>
      </c>
      <c r="E16" s="376"/>
      <c r="F16" s="381">
        <f t="shared" si="0"/>
        <v>0</v>
      </c>
      <c r="G16" s="346"/>
      <c r="H16" s="346"/>
    </row>
    <row r="17" spans="1:8">
      <c r="A17" s="352" t="s">
        <v>926</v>
      </c>
      <c r="B17" s="353" t="s">
        <v>927</v>
      </c>
      <c r="C17" s="354" t="s">
        <v>251</v>
      </c>
      <c r="D17" s="354">
        <v>8</v>
      </c>
      <c r="E17" s="376"/>
      <c r="F17" s="381">
        <f t="shared" si="0"/>
        <v>0</v>
      </c>
      <c r="G17" s="346"/>
      <c r="H17" s="346"/>
    </row>
    <row r="18" spans="1:8">
      <c r="A18" s="352" t="s">
        <v>928</v>
      </c>
      <c r="B18" s="353" t="s">
        <v>929</v>
      </c>
      <c r="C18" s="354" t="s">
        <v>251</v>
      </c>
      <c r="D18" s="354">
        <v>7</v>
      </c>
      <c r="E18" s="376"/>
      <c r="F18" s="381">
        <f t="shared" si="0"/>
        <v>0</v>
      </c>
      <c r="G18" s="346"/>
      <c r="H18" s="346"/>
    </row>
    <row r="19" spans="1:8">
      <c r="A19" s="352" t="s">
        <v>930</v>
      </c>
      <c r="B19" s="353" t="s">
        <v>931</v>
      </c>
      <c r="C19" s="354" t="s">
        <v>251</v>
      </c>
      <c r="D19" s="354">
        <v>9</v>
      </c>
      <c r="E19" s="376"/>
      <c r="F19" s="381">
        <f t="shared" si="0"/>
        <v>0</v>
      </c>
      <c r="G19" s="346"/>
      <c r="H19" s="346"/>
    </row>
    <row r="20" spans="1:8">
      <c r="A20" s="352"/>
      <c r="B20" s="353"/>
      <c r="C20" s="347"/>
      <c r="D20" s="354"/>
      <c r="E20" s="349"/>
      <c r="F20" s="382">
        <f>SUM(F11:F19)</f>
        <v>0</v>
      </c>
      <c r="G20" s="346"/>
      <c r="H20" s="346"/>
    </row>
    <row r="21" spans="1:8" ht="14.4">
      <c r="A21" s="352"/>
      <c r="B21" s="355"/>
      <c r="C21" s="347"/>
      <c r="D21" s="354"/>
      <c r="E21" s="349"/>
      <c r="F21" s="380"/>
      <c r="G21" s="346"/>
      <c r="H21" s="346"/>
    </row>
    <row r="22" spans="1:8" ht="15.6">
      <c r="A22" s="350" t="s">
        <v>932</v>
      </c>
      <c r="B22" s="350" t="s">
        <v>933</v>
      </c>
      <c r="C22" s="347"/>
      <c r="D22" s="354"/>
      <c r="E22" s="349"/>
      <c r="F22" s="380"/>
      <c r="G22" s="346"/>
      <c r="H22" s="346"/>
    </row>
    <row r="23" spans="1:8" ht="15.6">
      <c r="A23" s="350"/>
      <c r="B23" s="348"/>
      <c r="C23" s="347"/>
      <c r="D23" s="354"/>
      <c r="E23" s="349"/>
      <c r="F23" s="380"/>
      <c r="G23" s="346"/>
      <c r="H23" s="346"/>
    </row>
    <row r="24" spans="1:8">
      <c r="A24" s="353" t="s">
        <v>934</v>
      </c>
      <c r="B24" s="353" t="s">
        <v>935</v>
      </c>
      <c r="C24" s="354" t="s">
        <v>251</v>
      </c>
      <c r="D24" s="354">
        <v>12</v>
      </c>
      <c r="E24" s="376"/>
      <c r="F24" s="381">
        <f t="shared" ref="F24:F48" si="1">D24*E24</f>
        <v>0</v>
      </c>
      <c r="G24" s="346"/>
      <c r="H24" s="346"/>
    </row>
    <row r="25" spans="1:8">
      <c r="A25" s="353" t="s">
        <v>936</v>
      </c>
      <c r="B25" s="353" t="s">
        <v>937</v>
      </c>
      <c r="C25" s="354" t="s">
        <v>251</v>
      </c>
      <c r="D25" s="354">
        <v>18</v>
      </c>
      <c r="E25" s="376"/>
      <c r="F25" s="381">
        <f t="shared" si="1"/>
        <v>0</v>
      </c>
      <c r="G25" s="346"/>
      <c r="H25" s="346"/>
    </row>
    <row r="26" spans="1:8">
      <c r="A26" s="353" t="s">
        <v>938</v>
      </c>
      <c r="B26" s="353" t="s">
        <v>939</v>
      </c>
      <c r="C26" s="354" t="s">
        <v>251</v>
      </c>
      <c r="D26" s="354">
        <v>2</v>
      </c>
      <c r="E26" s="376"/>
      <c r="F26" s="381">
        <f t="shared" si="1"/>
        <v>0</v>
      </c>
      <c r="G26" s="346"/>
      <c r="H26" s="346"/>
    </row>
    <row r="27" spans="1:8">
      <c r="A27" s="353" t="s">
        <v>940</v>
      </c>
      <c r="B27" s="353" t="s">
        <v>941</v>
      </c>
      <c r="C27" s="354" t="s">
        <v>251</v>
      </c>
      <c r="D27" s="354">
        <v>19</v>
      </c>
      <c r="E27" s="376"/>
      <c r="F27" s="381">
        <f t="shared" si="1"/>
        <v>0</v>
      </c>
      <c r="G27" s="346"/>
      <c r="H27" s="346"/>
    </row>
    <row r="28" spans="1:8">
      <c r="A28" s="353" t="s">
        <v>942</v>
      </c>
      <c r="B28" s="353" t="s">
        <v>943</v>
      </c>
      <c r="C28" s="354" t="s">
        <v>251</v>
      </c>
      <c r="D28" s="354">
        <v>5</v>
      </c>
      <c r="E28" s="376"/>
      <c r="F28" s="381">
        <f t="shared" si="1"/>
        <v>0</v>
      </c>
      <c r="G28" s="346"/>
      <c r="H28" s="346"/>
    </row>
    <row r="29" spans="1:8">
      <c r="A29" s="353" t="s">
        <v>944</v>
      </c>
      <c r="B29" s="353" t="s">
        <v>945</v>
      </c>
      <c r="C29" s="354" t="s">
        <v>251</v>
      </c>
      <c r="D29" s="354">
        <v>3</v>
      </c>
      <c r="E29" s="376"/>
      <c r="F29" s="381">
        <f t="shared" si="1"/>
        <v>0</v>
      </c>
      <c r="G29" s="346"/>
      <c r="H29" s="346"/>
    </row>
    <row r="30" spans="1:8">
      <c r="A30" s="353" t="s">
        <v>946</v>
      </c>
      <c r="B30" s="353" t="s">
        <v>947</v>
      </c>
      <c r="C30" s="354" t="s">
        <v>251</v>
      </c>
      <c r="D30" s="354">
        <v>1</v>
      </c>
      <c r="E30" s="376"/>
      <c r="F30" s="381">
        <f t="shared" si="1"/>
        <v>0</v>
      </c>
      <c r="G30" s="346"/>
      <c r="H30" s="346"/>
    </row>
    <row r="31" spans="1:8">
      <c r="A31" s="353" t="s">
        <v>948</v>
      </c>
      <c r="B31" s="353" t="s">
        <v>949</v>
      </c>
      <c r="C31" s="354" t="s">
        <v>251</v>
      </c>
      <c r="D31" s="354">
        <v>13</v>
      </c>
      <c r="E31" s="376"/>
      <c r="F31" s="381">
        <f t="shared" si="1"/>
        <v>0</v>
      </c>
      <c r="G31" s="346"/>
      <c r="H31" s="346"/>
    </row>
    <row r="32" spans="1:8">
      <c r="A32" s="353" t="s">
        <v>950</v>
      </c>
      <c r="B32" s="353" t="s">
        <v>951</v>
      </c>
      <c r="C32" s="354" t="s">
        <v>251</v>
      </c>
      <c r="D32" s="354">
        <v>2</v>
      </c>
      <c r="E32" s="376"/>
      <c r="F32" s="381">
        <f t="shared" si="1"/>
        <v>0</v>
      </c>
      <c r="G32" s="346"/>
      <c r="H32" s="346"/>
    </row>
    <row r="33" spans="1:8">
      <c r="A33" s="353" t="s">
        <v>952</v>
      </c>
      <c r="B33" s="353" t="s">
        <v>953</v>
      </c>
      <c r="C33" s="354" t="s">
        <v>251</v>
      </c>
      <c r="D33" s="354">
        <v>1</v>
      </c>
      <c r="E33" s="376"/>
      <c r="F33" s="381">
        <f t="shared" si="1"/>
        <v>0</v>
      </c>
      <c r="G33" s="346"/>
      <c r="H33" s="346"/>
    </row>
    <row r="34" spans="1:8">
      <c r="A34" s="353" t="s">
        <v>954</v>
      </c>
      <c r="B34" s="353" t="s">
        <v>955</v>
      </c>
      <c r="C34" s="354" t="s">
        <v>251</v>
      </c>
      <c r="D34" s="354">
        <v>30</v>
      </c>
      <c r="E34" s="376"/>
      <c r="F34" s="381">
        <f t="shared" si="1"/>
        <v>0</v>
      </c>
      <c r="G34" s="346"/>
      <c r="H34" s="346"/>
    </row>
    <row r="35" spans="1:8">
      <c r="A35" s="353" t="s">
        <v>956</v>
      </c>
      <c r="B35" s="353" t="s">
        <v>957</v>
      </c>
      <c r="C35" s="354" t="s">
        <v>251</v>
      </c>
      <c r="D35" s="354">
        <v>60</v>
      </c>
      <c r="E35" s="376"/>
      <c r="F35" s="381">
        <f t="shared" si="1"/>
        <v>0</v>
      </c>
      <c r="G35" s="346"/>
      <c r="H35" s="346"/>
    </row>
    <row r="36" spans="1:8">
      <c r="A36" s="353" t="s">
        <v>958</v>
      </c>
      <c r="B36" s="353" t="s">
        <v>959</v>
      </c>
      <c r="C36" s="354" t="s">
        <v>251</v>
      </c>
      <c r="D36" s="354">
        <v>30</v>
      </c>
      <c r="E36" s="376"/>
      <c r="F36" s="381">
        <f t="shared" si="1"/>
        <v>0</v>
      </c>
      <c r="G36" s="346"/>
      <c r="H36" s="346"/>
    </row>
    <row r="37" spans="1:8">
      <c r="A37" s="353" t="s">
        <v>960</v>
      </c>
      <c r="B37" s="353" t="s">
        <v>961</v>
      </c>
      <c r="C37" s="354" t="s">
        <v>251</v>
      </c>
      <c r="D37" s="354">
        <v>60</v>
      </c>
      <c r="E37" s="376"/>
      <c r="F37" s="381">
        <f t="shared" si="1"/>
        <v>0</v>
      </c>
      <c r="G37" s="346"/>
      <c r="H37" s="346"/>
    </row>
    <row r="38" spans="1:8">
      <c r="A38" s="353" t="s">
        <v>962</v>
      </c>
      <c r="B38" s="353" t="s">
        <v>963</v>
      </c>
      <c r="C38" s="354" t="s">
        <v>251</v>
      </c>
      <c r="D38" s="354">
        <v>30</v>
      </c>
      <c r="E38" s="376"/>
      <c r="F38" s="381">
        <f t="shared" si="1"/>
        <v>0</v>
      </c>
      <c r="G38" s="346"/>
      <c r="H38" s="346"/>
    </row>
    <row r="39" spans="1:8">
      <c r="A39" s="353" t="s">
        <v>964</v>
      </c>
      <c r="B39" s="353" t="s">
        <v>965</v>
      </c>
      <c r="C39" s="354" t="s">
        <v>251</v>
      </c>
      <c r="D39" s="354">
        <v>78</v>
      </c>
      <c r="E39" s="376"/>
      <c r="F39" s="381">
        <f t="shared" si="1"/>
        <v>0</v>
      </c>
      <c r="G39" s="346"/>
      <c r="H39" s="346"/>
    </row>
    <row r="40" spans="1:8">
      <c r="A40" s="353" t="s">
        <v>966</v>
      </c>
      <c r="B40" s="353" t="s">
        <v>967</v>
      </c>
      <c r="C40" s="354" t="s">
        <v>251</v>
      </c>
      <c r="D40" s="354">
        <v>31</v>
      </c>
      <c r="E40" s="376"/>
      <c r="F40" s="381">
        <f t="shared" si="1"/>
        <v>0</v>
      </c>
      <c r="G40" s="346"/>
      <c r="H40" s="346"/>
    </row>
    <row r="41" spans="1:8">
      <c r="A41" s="353" t="s">
        <v>968</v>
      </c>
      <c r="B41" s="353" t="s">
        <v>969</v>
      </c>
      <c r="C41" s="354" t="s">
        <v>251</v>
      </c>
      <c r="D41" s="354">
        <v>15</v>
      </c>
      <c r="E41" s="376"/>
      <c r="F41" s="381">
        <f t="shared" si="1"/>
        <v>0</v>
      </c>
      <c r="G41" s="346"/>
      <c r="H41" s="346"/>
    </row>
    <row r="42" spans="1:8">
      <c r="A42" s="353" t="s">
        <v>970</v>
      </c>
      <c r="B42" s="353" t="s">
        <v>971</v>
      </c>
      <c r="C42" s="354" t="s">
        <v>251</v>
      </c>
      <c r="D42" s="354">
        <v>34</v>
      </c>
      <c r="E42" s="376"/>
      <c r="F42" s="381">
        <f t="shared" si="1"/>
        <v>0</v>
      </c>
      <c r="G42" s="346"/>
      <c r="H42" s="346"/>
    </row>
    <row r="43" spans="1:8">
      <c r="A43" s="353" t="s">
        <v>972</v>
      </c>
      <c r="B43" s="353" t="s">
        <v>973</v>
      </c>
      <c r="C43" s="354" t="s">
        <v>251</v>
      </c>
      <c r="D43" s="354">
        <v>17</v>
      </c>
      <c r="E43" s="376"/>
      <c r="F43" s="381">
        <f t="shared" si="1"/>
        <v>0</v>
      </c>
      <c r="G43" s="346"/>
      <c r="H43" s="346"/>
    </row>
    <row r="44" spans="1:8">
      <c r="A44" s="353" t="s">
        <v>974</v>
      </c>
      <c r="B44" s="353" t="s">
        <v>975</v>
      </c>
      <c r="C44" s="354" t="s">
        <v>251</v>
      </c>
      <c r="D44" s="354">
        <v>4</v>
      </c>
      <c r="E44" s="376"/>
      <c r="F44" s="381">
        <f t="shared" si="1"/>
        <v>0</v>
      </c>
      <c r="G44" s="346"/>
      <c r="H44" s="346"/>
    </row>
    <row r="45" spans="1:8">
      <c r="A45" s="353" t="s">
        <v>976</v>
      </c>
      <c r="B45" s="353" t="s">
        <v>977</v>
      </c>
      <c r="C45" s="354" t="s">
        <v>251</v>
      </c>
      <c r="D45" s="354">
        <v>3</v>
      </c>
      <c r="E45" s="376"/>
      <c r="F45" s="381">
        <f t="shared" si="1"/>
        <v>0</v>
      </c>
      <c r="G45" s="346"/>
      <c r="H45" s="346"/>
    </row>
    <row r="46" spans="1:8">
      <c r="A46" s="353" t="s">
        <v>978</v>
      </c>
      <c r="B46" s="353" t="s">
        <v>979</v>
      </c>
      <c r="C46" s="354" t="s">
        <v>251</v>
      </c>
      <c r="D46" s="354">
        <v>3</v>
      </c>
      <c r="E46" s="376"/>
      <c r="F46" s="381">
        <f t="shared" si="1"/>
        <v>0</v>
      </c>
      <c r="G46" s="346"/>
      <c r="H46" s="346"/>
    </row>
    <row r="47" spans="1:8">
      <c r="A47" s="353" t="s">
        <v>980</v>
      </c>
      <c r="B47" s="353" t="s">
        <v>981</v>
      </c>
      <c r="C47" s="354" t="s">
        <v>251</v>
      </c>
      <c r="D47" s="354">
        <v>2</v>
      </c>
      <c r="E47" s="376"/>
      <c r="F47" s="381">
        <f t="shared" si="1"/>
        <v>0</v>
      </c>
      <c r="G47" s="346"/>
      <c r="H47" s="346"/>
    </row>
    <row r="48" spans="1:8">
      <c r="A48" s="353" t="s">
        <v>982</v>
      </c>
      <c r="B48" s="353" t="s">
        <v>983</v>
      </c>
      <c r="C48" s="354" t="s">
        <v>251</v>
      </c>
      <c r="D48" s="354">
        <v>30</v>
      </c>
      <c r="E48" s="376"/>
      <c r="F48" s="381">
        <f t="shared" si="1"/>
        <v>0</v>
      </c>
      <c r="G48" s="346"/>
      <c r="H48" s="346"/>
    </row>
    <row r="49" spans="1:8">
      <c r="A49" s="347"/>
      <c r="B49" s="348"/>
      <c r="C49" s="347"/>
      <c r="D49" s="347"/>
      <c r="E49" s="349"/>
      <c r="F49" s="382">
        <f>SUM(F24:F48)</f>
        <v>0</v>
      </c>
      <c r="G49" s="346"/>
      <c r="H49" s="346"/>
    </row>
    <row r="50" spans="1:8">
      <c r="A50" s="347"/>
      <c r="B50" s="348"/>
      <c r="C50" s="347"/>
      <c r="D50" s="347"/>
      <c r="E50" s="349"/>
      <c r="F50" s="380"/>
      <c r="G50" s="346"/>
      <c r="H50" s="346"/>
    </row>
    <row r="51" spans="1:8" ht="15.6">
      <c r="A51" s="350" t="s">
        <v>984</v>
      </c>
      <c r="B51" s="350" t="s">
        <v>985</v>
      </c>
      <c r="C51" s="347"/>
      <c r="D51" s="347"/>
      <c r="E51" s="349"/>
      <c r="F51" s="380"/>
      <c r="G51" s="346"/>
      <c r="H51" s="346"/>
    </row>
    <row r="52" spans="1:8" ht="15.6">
      <c r="A52" s="350"/>
      <c r="B52" s="350"/>
      <c r="C52" s="347"/>
      <c r="D52" s="347"/>
      <c r="E52" s="349"/>
      <c r="F52" s="380"/>
      <c r="G52" s="346"/>
      <c r="H52" s="346"/>
    </row>
    <row r="53" spans="1:8" ht="15.6">
      <c r="A53" s="353"/>
      <c r="B53" s="356" t="s">
        <v>986</v>
      </c>
      <c r="C53" s="347"/>
      <c r="D53" s="347"/>
      <c r="E53" s="349"/>
      <c r="F53" s="380"/>
      <c r="G53" s="346"/>
      <c r="H53" s="346"/>
    </row>
    <row r="54" spans="1:8" ht="15.6">
      <c r="A54" s="353"/>
      <c r="B54" s="356"/>
      <c r="C54" s="347"/>
      <c r="D54" s="347"/>
      <c r="E54" s="349"/>
      <c r="F54" s="380"/>
      <c r="G54" s="346"/>
      <c r="H54" s="346"/>
    </row>
    <row r="55" spans="1:8">
      <c r="A55" s="353" t="s">
        <v>987</v>
      </c>
      <c r="B55" s="353" t="s">
        <v>988</v>
      </c>
      <c r="C55" s="354" t="s">
        <v>2</v>
      </c>
      <c r="D55" s="354">
        <v>23</v>
      </c>
      <c r="E55" s="376"/>
      <c r="F55" s="381">
        <f t="shared" ref="F55:F65" si="2">D55*E55</f>
        <v>0</v>
      </c>
      <c r="G55" s="346"/>
      <c r="H55" s="346"/>
    </row>
    <row r="56" spans="1:8">
      <c r="A56" s="353" t="s">
        <v>989</v>
      </c>
      <c r="B56" s="353" t="s">
        <v>990</v>
      </c>
      <c r="C56" s="354" t="s">
        <v>2</v>
      </c>
      <c r="D56" s="354">
        <v>196</v>
      </c>
      <c r="E56" s="376"/>
      <c r="F56" s="381">
        <f t="shared" si="2"/>
        <v>0</v>
      </c>
      <c r="G56" s="346"/>
      <c r="H56" s="346"/>
    </row>
    <row r="57" spans="1:8">
      <c r="A57" s="353" t="s">
        <v>991</v>
      </c>
      <c r="B57" s="353" t="s">
        <v>992</v>
      </c>
      <c r="C57" s="354" t="s">
        <v>2</v>
      </c>
      <c r="D57" s="354">
        <v>38</v>
      </c>
      <c r="E57" s="376"/>
      <c r="F57" s="381">
        <f t="shared" si="2"/>
        <v>0</v>
      </c>
      <c r="G57" s="346"/>
      <c r="H57" s="346"/>
    </row>
    <row r="58" spans="1:8">
      <c r="A58" s="353" t="s">
        <v>993</v>
      </c>
      <c r="B58" s="353" t="s">
        <v>994</v>
      </c>
      <c r="C58" s="354" t="s">
        <v>2</v>
      </c>
      <c r="D58" s="354">
        <v>1120</v>
      </c>
      <c r="E58" s="376"/>
      <c r="F58" s="381">
        <f t="shared" si="2"/>
        <v>0</v>
      </c>
      <c r="G58" s="346"/>
      <c r="H58" s="346"/>
    </row>
    <row r="59" spans="1:8">
      <c r="A59" s="353" t="s">
        <v>995</v>
      </c>
      <c r="B59" s="353" t="s">
        <v>996</v>
      </c>
      <c r="C59" s="354" t="s">
        <v>2</v>
      </c>
      <c r="D59" s="354">
        <v>132</v>
      </c>
      <c r="E59" s="376"/>
      <c r="F59" s="381">
        <f t="shared" si="2"/>
        <v>0</v>
      </c>
      <c r="G59" s="346"/>
      <c r="H59" s="346"/>
    </row>
    <row r="60" spans="1:8">
      <c r="A60" s="353" t="s">
        <v>997</v>
      </c>
      <c r="B60" s="353" t="s">
        <v>998</v>
      </c>
      <c r="C60" s="354" t="s">
        <v>2</v>
      </c>
      <c r="D60" s="354">
        <v>45</v>
      </c>
      <c r="E60" s="376"/>
      <c r="F60" s="381">
        <f t="shared" si="2"/>
        <v>0</v>
      </c>
      <c r="G60" s="346"/>
      <c r="H60" s="346"/>
    </row>
    <row r="61" spans="1:8">
      <c r="A61" s="353" t="s">
        <v>999</v>
      </c>
      <c r="B61" s="353" t="s">
        <v>1000</v>
      </c>
      <c r="C61" s="354" t="s">
        <v>2</v>
      </c>
      <c r="D61" s="354">
        <v>115</v>
      </c>
      <c r="E61" s="376"/>
      <c r="F61" s="381">
        <f t="shared" si="2"/>
        <v>0</v>
      </c>
      <c r="G61" s="346"/>
      <c r="H61" s="346"/>
    </row>
    <row r="62" spans="1:8">
      <c r="A62" s="353" t="s">
        <v>1001</v>
      </c>
      <c r="B62" s="353" t="s">
        <v>1002</v>
      </c>
      <c r="C62" s="354" t="s">
        <v>2</v>
      </c>
      <c r="D62" s="354">
        <v>74</v>
      </c>
      <c r="E62" s="376"/>
      <c r="F62" s="381">
        <f t="shared" si="2"/>
        <v>0</v>
      </c>
      <c r="G62" s="346"/>
      <c r="H62" s="346"/>
    </row>
    <row r="63" spans="1:8">
      <c r="A63" s="353" t="s">
        <v>1003</v>
      </c>
      <c r="B63" s="353" t="s">
        <v>1004</v>
      </c>
      <c r="C63" s="354" t="s">
        <v>2</v>
      </c>
      <c r="D63" s="354">
        <v>50</v>
      </c>
      <c r="E63" s="376"/>
      <c r="F63" s="381">
        <f t="shared" si="2"/>
        <v>0</v>
      </c>
      <c r="G63" s="346"/>
      <c r="H63" s="346"/>
    </row>
    <row r="64" spans="1:8">
      <c r="A64" s="353" t="s">
        <v>1005</v>
      </c>
      <c r="B64" s="353" t="s">
        <v>1006</v>
      </c>
      <c r="C64" s="354" t="s">
        <v>2</v>
      </c>
      <c r="D64" s="354">
        <v>45</v>
      </c>
      <c r="E64" s="376"/>
      <c r="F64" s="381">
        <f t="shared" si="2"/>
        <v>0</v>
      </c>
      <c r="G64" s="346"/>
      <c r="H64" s="346"/>
    </row>
    <row r="65" spans="1:8">
      <c r="A65" s="353" t="s">
        <v>1007</v>
      </c>
      <c r="B65" s="353" t="s">
        <v>1008</v>
      </c>
      <c r="C65" s="354" t="s">
        <v>2</v>
      </c>
      <c r="D65" s="354">
        <v>86</v>
      </c>
      <c r="E65" s="376"/>
      <c r="F65" s="381">
        <f t="shared" si="2"/>
        <v>0</v>
      </c>
      <c r="G65" s="346"/>
      <c r="H65" s="346"/>
    </row>
    <row r="66" spans="1:8">
      <c r="A66" s="353"/>
      <c r="B66" s="353"/>
      <c r="C66" s="347"/>
      <c r="D66" s="347"/>
      <c r="E66" s="349"/>
      <c r="F66" s="380"/>
      <c r="G66" s="346"/>
      <c r="H66" s="346"/>
    </row>
    <row r="67" spans="1:8">
      <c r="A67" s="353"/>
      <c r="B67" s="353"/>
      <c r="C67" s="347"/>
      <c r="D67" s="347"/>
      <c r="E67" s="349"/>
      <c r="F67" s="380"/>
      <c r="G67" s="346"/>
      <c r="H67" s="346"/>
    </row>
    <row r="68" spans="1:8" ht="15.6">
      <c r="A68" s="347"/>
      <c r="B68" s="356" t="s">
        <v>1009</v>
      </c>
      <c r="C68" s="347"/>
      <c r="D68" s="347"/>
      <c r="E68" s="349"/>
      <c r="F68" s="380"/>
      <c r="G68" s="346"/>
      <c r="H68" s="346"/>
    </row>
    <row r="69" spans="1:8" ht="15.6">
      <c r="A69" s="347"/>
      <c r="B69" s="356"/>
      <c r="C69" s="347"/>
      <c r="D69" s="347"/>
      <c r="E69" s="349"/>
      <c r="F69" s="380"/>
      <c r="G69" s="346"/>
      <c r="H69" s="346"/>
    </row>
    <row r="70" spans="1:8">
      <c r="A70" s="353" t="s">
        <v>1010</v>
      </c>
      <c r="B70" s="353" t="s">
        <v>1011</v>
      </c>
      <c r="C70" s="354" t="s">
        <v>2</v>
      </c>
      <c r="D70" s="354">
        <v>24</v>
      </c>
      <c r="E70" s="376"/>
      <c r="F70" s="381">
        <f t="shared" ref="F70:F82" si="3">D70*E70</f>
        <v>0</v>
      </c>
      <c r="G70" s="346"/>
      <c r="H70" s="346"/>
    </row>
    <row r="71" spans="1:8">
      <c r="A71" s="353" t="s">
        <v>1012</v>
      </c>
      <c r="B71" s="353" t="s">
        <v>1013</v>
      </c>
      <c r="C71" s="354" t="s">
        <v>2</v>
      </c>
      <c r="D71" s="354">
        <v>3713</v>
      </c>
      <c r="E71" s="376"/>
      <c r="F71" s="381">
        <f t="shared" si="3"/>
        <v>0</v>
      </c>
      <c r="G71" s="346"/>
      <c r="H71" s="346"/>
    </row>
    <row r="72" spans="1:8">
      <c r="A72" s="353" t="s">
        <v>1014</v>
      </c>
      <c r="B72" s="353" t="s">
        <v>1015</v>
      </c>
      <c r="C72" s="354" t="s">
        <v>2</v>
      </c>
      <c r="D72" s="354">
        <v>95</v>
      </c>
      <c r="E72" s="376"/>
      <c r="F72" s="381">
        <f t="shared" si="3"/>
        <v>0</v>
      </c>
      <c r="G72" s="346"/>
      <c r="H72" s="346"/>
    </row>
    <row r="73" spans="1:8">
      <c r="A73" s="353" t="s">
        <v>1016</v>
      </c>
      <c r="B73" s="353" t="s">
        <v>1017</v>
      </c>
      <c r="C73" s="354" t="s">
        <v>2</v>
      </c>
      <c r="D73" s="354">
        <v>5430</v>
      </c>
      <c r="E73" s="376"/>
      <c r="F73" s="381">
        <f t="shared" si="3"/>
        <v>0</v>
      </c>
      <c r="G73" s="346"/>
      <c r="H73" s="346"/>
    </row>
    <row r="74" spans="1:8">
      <c r="A74" s="353" t="s">
        <v>1018</v>
      </c>
      <c r="B74" s="353" t="s">
        <v>1019</v>
      </c>
      <c r="C74" s="354" t="s">
        <v>2</v>
      </c>
      <c r="D74" s="354">
        <v>130</v>
      </c>
      <c r="E74" s="376"/>
      <c r="F74" s="381">
        <f t="shared" si="3"/>
        <v>0</v>
      </c>
      <c r="G74" s="346"/>
      <c r="H74" s="346"/>
    </row>
    <row r="75" spans="1:8">
      <c r="A75" s="353" t="s">
        <v>1020</v>
      </c>
      <c r="B75" s="353" t="s">
        <v>1021</v>
      </c>
      <c r="C75" s="354" t="s">
        <v>2</v>
      </c>
      <c r="D75" s="354">
        <v>50</v>
      </c>
      <c r="E75" s="376"/>
      <c r="F75" s="381">
        <f t="shared" si="3"/>
        <v>0</v>
      </c>
      <c r="G75" s="346"/>
      <c r="H75" s="346"/>
    </row>
    <row r="76" spans="1:8">
      <c r="A76" s="353" t="s">
        <v>1022</v>
      </c>
      <c r="B76" s="353" t="s">
        <v>1023</v>
      </c>
      <c r="C76" s="354" t="s">
        <v>2</v>
      </c>
      <c r="D76" s="354">
        <v>480</v>
      </c>
      <c r="E76" s="376"/>
      <c r="F76" s="381">
        <f t="shared" si="3"/>
        <v>0</v>
      </c>
      <c r="G76" s="346"/>
      <c r="H76" s="346"/>
    </row>
    <row r="77" spans="1:8">
      <c r="A77" s="353" t="s">
        <v>1024</v>
      </c>
      <c r="B77" s="353" t="s">
        <v>1025</v>
      </c>
      <c r="C77" s="354" t="s">
        <v>2</v>
      </c>
      <c r="D77" s="354">
        <v>230</v>
      </c>
      <c r="E77" s="376"/>
      <c r="F77" s="381">
        <f t="shared" si="3"/>
        <v>0</v>
      </c>
      <c r="G77" s="346"/>
      <c r="H77" s="346"/>
    </row>
    <row r="78" spans="1:8">
      <c r="A78" s="353" t="s">
        <v>1026</v>
      </c>
      <c r="B78" s="353" t="s">
        <v>1027</v>
      </c>
      <c r="C78" s="354" t="s">
        <v>2</v>
      </c>
      <c r="D78" s="354">
        <v>140</v>
      </c>
      <c r="E78" s="376"/>
      <c r="F78" s="381">
        <f t="shared" si="3"/>
        <v>0</v>
      </c>
      <c r="G78" s="346"/>
      <c r="H78" s="346"/>
    </row>
    <row r="79" spans="1:8">
      <c r="A79" s="353" t="s">
        <v>1028</v>
      </c>
      <c r="B79" s="353" t="s">
        <v>1029</v>
      </c>
      <c r="C79" s="354" t="s">
        <v>2</v>
      </c>
      <c r="D79" s="354">
        <v>20</v>
      </c>
      <c r="E79" s="376"/>
      <c r="F79" s="381">
        <f t="shared" si="3"/>
        <v>0</v>
      </c>
      <c r="G79" s="346"/>
      <c r="H79" s="346"/>
    </row>
    <row r="80" spans="1:8">
      <c r="A80" s="353" t="s">
        <v>1030</v>
      </c>
      <c r="B80" s="353" t="s">
        <v>1031</v>
      </c>
      <c r="C80" s="354" t="s">
        <v>2</v>
      </c>
      <c r="D80" s="354">
        <v>96</v>
      </c>
      <c r="E80" s="376"/>
      <c r="F80" s="381">
        <f t="shared" si="3"/>
        <v>0</v>
      </c>
      <c r="G80" s="346"/>
      <c r="H80" s="346"/>
    </row>
    <row r="81" spans="1:8">
      <c r="A81" s="353" t="s">
        <v>1032</v>
      </c>
      <c r="B81" s="353" t="s">
        <v>1033</v>
      </c>
      <c r="C81" s="354" t="s">
        <v>2</v>
      </c>
      <c r="D81" s="354">
        <v>48</v>
      </c>
      <c r="E81" s="376"/>
      <c r="F81" s="381">
        <f t="shared" si="3"/>
        <v>0</v>
      </c>
      <c r="G81" s="346"/>
      <c r="H81" s="346"/>
    </row>
    <row r="82" spans="1:8">
      <c r="A82" s="353" t="s">
        <v>1034</v>
      </c>
      <c r="B82" s="353" t="s">
        <v>1035</v>
      </c>
      <c r="C82" s="354" t="s">
        <v>2</v>
      </c>
      <c r="D82" s="354">
        <v>48</v>
      </c>
      <c r="E82" s="376"/>
      <c r="F82" s="381">
        <f t="shared" si="3"/>
        <v>0</v>
      </c>
      <c r="G82" s="346"/>
      <c r="H82" s="346"/>
    </row>
    <row r="83" spans="1:8">
      <c r="A83" s="353"/>
      <c r="B83" s="353"/>
      <c r="C83" s="354"/>
      <c r="D83" s="354"/>
      <c r="E83" s="349"/>
      <c r="F83" s="383">
        <f>SUM(F55:F82)</f>
        <v>0</v>
      </c>
      <c r="G83" s="346"/>
      <c r="H83" s="346"/>
    </row>
    <row r="84" spans="1:8">
      <c r="A84" s="347"/>
      <c r="B84" s="348"/>
      <c r="C84" s="347"/>
      <c r="D84" s="347"/>
      <c r="E84" s="349"/>
      <c r="F84" s="380"/>
      <c r="G84" s="346"/>
      <c r="H84" s="346"/>
    </row>
    <row r="85" spans="1:8">
      <c r="A85" s="347"/>
      <c r="B85" s="348"/>
      <c r="C85" s="347"/>
      <c r="D85" s="347"/>
      <c r="E85" s="349"/>
      <c r="F85" s="380"/>
      <c r="G85" s="346"/>
      <c r="H85" s="346"/>
    </row>
    <row r="86" spans="1:8" ht="15.6">
      <c r="A86" s="350" t="s">
        <v>1036</v>
      </c>
      <c r="B86" s="350" t="s">
        <v>1037</v>
      </c>
      <c r="C86" s="347"/>
      <c r="D86" s="347"/>
      <c r="E86" s="349"/>
      <c r="F86" s="380"/>
      <c r="G86" s="346"/>
      <c r="H86" s="346"/>
    </row>
    <row r="87" spans="1:8">
      <c r="A87" s="353"/>
      <c r="B87" s="353"/>
      <c r="C87" s="347"/>
      <c r="D87" s="347"/>
      <c r="E87" s="349"/>
      <c r="F87" s="380"/>
      <c r="G87" s="346"/>
      <c r="H87" s="346"/>
    </row>
    <row r="88" spans="1:8">
      <c r="A88" s="353" t="s">
        <v>1038</v>
      </c>
      <c r="B88" s="353" t="s">
        <v>1039</v>
      </c>
      <c r="C88" s="354" t="s">
        <v>251</v>
      </c>
      <c r="D88" s="354">
        <v>263</v>
      </c>
      <c r="E88" s="376"/>
      <c r="F88" s="381">
        <f t="shared" ref="F88:F104" si="4">D88*E88</f>
        <v>0</v>
      </c>
      <c r="G88" s="346"/>
      <c r="H88" s="346"/>
    </row>
    <row r="89" spans="1:8">
      <c r="A89" s="353" t="s">
        <v>1040</v>
      </c>
      <c r="B89" s="353" t="s">
        <v>1041</v>
      </c>
      <c r="C89" s="354" t="s">
        <v>251</v>
      </c>
      <c r="D89" s="354">
        <v>132</v>
      </c>
      <c r="E89" s="376"/>
      <c r="F89" s="381">
        <f t="shared" si="4"/>
        <v>0</v>
      </c>
      <c r="G89" s="346"/>
      <c r="H89" s="346"/>
    </row>
    <row r="90" spans="1:8">
      <c r="A90" s="353" t="s">
        <v>1042</v>
      </c>
      <c r="B90" s="353" t="s">
        <v>1043</v>
      </c>
      <c r="C90" s="354" t="s">
        <v>251</v>
      </c>
      <c r="D90" s="354">
        <v>22</v>
      </c>
      <c r="E90" s="376"/>
      <c r="F90" s="381">
        <f t="shared" si="4"/>
        <v>0</v>
      </c>
      <c r="G90" s="346"/>
      <c r="H90" s="346"/>
    </row>
    <row r="91" spans="1:8">
      <c r="A91" s="353" t="s">
        <v>1044</v>
      </c>
      <c r="B91" s="353" t="s">
        <v>1045</v>
      </c>
      <c r="C91" s="354" t="s">
        <v>251</v>
      </c>
      <c r="D91" s="354">
        <v>34</v>
      </c>
      <c r="E91" s="376"/>
      <c r="F91" s="381">
        <f t="shared" si="4"/>
        <v>0</v>
      </c>
      <c r="G91" s="346"/>
      <c r="H91" s="346"/>
    </row>
    <row r="92" spans="1:8">
      <c r="A92" s="353" t="s">
        <v>1046</v>
      </c>
      <c r="B92" s="353" t="s">
        <v>1047</v>
      </c>
      <c r="C92" s="354" t="s">
        <v>251</v>
      </c>
      <c r="D92" s="354">
        <v>70</v>
      </c>
      <c r="E92" s="376"/>
      <c r="F92" s="381">
        <f t="shared" si="4"/>
        <v>0</v>
      </c>
      <c r="G92" s="346"/>
      <c r="H92" s="346"/>
    </row>
    <row r="93" spans="1:8">
      <c r="A93" s="353" t="s">
        <v>1048</v>
      </c>
      <c r="B93" s="353" t="s">
        <v>1049</v>
      </c>
      <c r="C93" s="354" t="s">
        <v>251</v>
      </c>
      <c r="D93" s="354">
        <v>38</v>
      </c>
      <c r="E93" s="376"/>
      <c r="F93" s="381">
        <f t="shared" si="4"/>
        <v>0</v>
      </c>
      <c r="G93" s="346"/>
      <c r="H93" s="346"/>
    </row>
    <row r="94" spans="1:8">
      <c r="A94" s="353" t="s">
        <v>1050</v>
      </c>
      <c r="B94" s="353" t="s">
        <v>1051</v>
      </c>
      <c r="C94" s="354" t="s">
        <v>251</v>
      </c>
      <c r="D94" s="354">
        <v>62</v>
      </c>
      <c r="E94" s="376"/>
      <c r="F94" s="381">
        <f t="shared" si="4"/>
        <v>0</v>
      </c>
      <c r="G94" s="346"/>
      <c r="H94" s="346"/>
    </row>
    <row r="95" spans="1:8">
      <c r="A95" s="353" t="s">
        <v>1052</v>
      </c>
      <c r="B95" s="353" t="s">
        <v>1053</v>
      </c>
      <c r="C95" s="354" t="s">
        <v>2</v>
      </c>
      <c r="D95" s="354">
        <v>285</v>
      </c>
      <c r="E95" s="376"/>
      <c r="F95" s="381">
        <f t="shared" si="4"/>
        <v>0</v>
      </c>
      <c r="G95" s="346"/>
      <c r="H95" s="346"/>
    </row>
    <row r="96" spans="1:8">
      <c r="A96" s="353" t="s">
        <v>1054</v>
      </c>
      <c r="B96" s="353" t="s">
        <v>1055</v>
      </c>
      <c r="C96" s="354" t="s">
        <v>2</v>
      </c>
      <c r="D96" s="354">
        <v>210</v>
      </c>
      <c r="E96" s="376"/>
      <c r="F96" s="381">
        <f t="shared" si="4"/>
        <v>0</v>
      </c>
      <c r="G96" s="346"/>
      <c r="H96" s="346"/>
    </row>
    <row r="97" spans="1:8">
      <c r="A97" s="353" t="s">
        <v>1056</v>
      </c>
      <c r="B97" s="353" t="s">
        <v>1057</v>
      </c>
      <c r="C97" s="354" t="s">
        <v>2</v>
      </c>
      <c r="D97" s="354">
        <v>160</v>
      </c>
      <c r="E97" s="376"/>
      <c r="F97" s="381">
        <f t="shared" si="4"/>
        <v>0</v>
      </c>
      <c r="G97" s="346"/>
      <c r="H97" s="346"/>
    </row>
    <row r="98" spans="1:8">
      <c r="A98" s="353" t="s">
        <v>1058</v>
      </c>
      <c r="B98" s="353" t="s">
        <v>1059</v>
      </c>
      <c r="C98" s="354" t="s">
        <v>2</v>
      </c>
      <c r="D98" s="354">
        <v>80</v>
      </c>
      <c r="E98" s="376"/>
      <c r="F98" s="381">
        <f t="shared" si="4"/>
        <v>0</v>
      </c>
      <c r="G98" s="346"/>
      <c r="H98" s="346"/>
    </row>
    <row r="99" spans="1:8">
      <c r="A99" s="353" t="s">
        <v>1060</v>
      </c>
      <c r="B99" s="353" t="s">
        <v>1061</v>
      </c>
      <c r="C99" s="354" t="s">
        <v>251</v>
      </c>
      <c r="D99" s="354">
        <v>26</v>
      </c>
      <c r="E99" s="376"/>
      <c r="F99" s="381">
        <f t="shared" si="4"/>
        <v>0</v>
      </c>
      <c r="G99" s="346"/>
      <c r="H99" s="346"/>
    </row>
    <row r="100" spans="1:8">
      <c r="A100" s="353" t="s">
        <v>1062</v>
      </c>
      <c r="B100" s="353" t="s">
        <v>1063</v>
      </c>
      <c r="C100" s="354" t="s">
        <v>251</v>
      </c>
      <c r="D100" s="354">
        <v>18</v>
      </c>
      <c r="E100" s="376"/>
      <c r="F100" s="381">
        <f t="shared" si="4"/>
        <v>0</v>
      </c>
      <c r="G100" s="346"/>
      <c r="H100" s="346"/>
    </row>
    <row r="101" spans="1:8">
      <c r="A101" s="353" t="s">
        <v>1064</v>
      </c>
      <c r="B101" s="353" t="s">
        <v>1065</v>
      </c>
      <c r="C101" s="354" t="s">
        <v>251</v>
      </c>
      <c r="D101" s="354">
        <v>1</v>
      </c>
      <c r="E101" s="376"/>
      <c r="F101" s="381">
        <f t="shared" si="4"/>
        <v>0</v>
      </c>
      <c r="G101" s="346"/>
      <c r="H101" s="346"/>
    </row>
    <row r="102" spans="1:8">
      <c r="A102" s="353" t="s">
        <v>1066</v>
      </c>
      <c r="B102" s="353" t="s">
        <v>1067</v>
      </c>
      <c r="C102" s="354" t="s">
        <v>251</v>
      </c>
      <c r="D102" s="354">
        <v>420</v>
      </c>
      <c r="E102" s="376"/>
      <c r="F102" s="381">
        <f t="shared" si="4"/>
        <v>0</v>
      </c>
      <c r="G102" s="346"/>
      <c r="H102" s="346"/>
    </row>
    <row r="103" spans="1:8">
      <c r="A103" s="353" t="s">
        <v>1068</v>
      </c>
      <c r="B103" s="353" t="s">
        <v>1069</v>
      </c>
      <c r="C103" s="354" t="s">
        <v>251</v>
      </c>
      <c r="D103" s="354">
        <v>230</v>
      </c>
      <c r="E103" s="376"/>
      <c r="F103" s="381">
        <f t="shared" si="4"/>
        <v>0</v>
      </c>
      <c r="G103" s="346"/>
      <c r="H103" s="346"/>
    </row>
    <row r="104" spans="1:8">
      <c r="A104" s="353" t="s">
        <v>1070</v>
      </c>
      <c r="B104" s="353" t="s">
        <v>1071</v>
      </c>
      <c r="C104" s="354" t="s">
        <v>251</v>
      </c>
      <c r="D104" s="354">
        <v>45</v>
      </c>
      <c r="E104" s="376"/>
      <c r="F104" s="381">
        <f t="shared" si="4"/>
        <v>0</v>
      </c>
      <c r="G104" s="346"/>
      <c r="H104" s="346"/>
    </row>
    <row r="105" spans="1:8">
      <c r="A105" s="347"/>
      <c r="B105" s="348"/>
      <c r="C105" s="347"/>
      <c r="D105" s="347"/>
      <c r="E105" s="349"/>
      <c r="F105" s="382">
        <f>SUM(F88:F104)</f>
        <v>0</v>
      </c>
      <c r="G105" s="346"/>
      <c r="H105" s="346"/>
    </row>
    <row r="106" spans="1:8">
      <c r="A106" s="347"/>
      <c r="B106" s="348"/>
      <c r="C106" s="347"/>
      <c r="D106" s="347"/>
      <c r="E106" s="349"/>
      <c r="F106" s="380"/>
      <c r="G106" s="346"/>
      <c r="H106" s="346"/>
    </row>
    <row r="107" spans="1:8" ht="15.6">
      <c r="A107" s="350" t="s">
        <v>1072</v>
      </c>
      <c r="B107" s="350" t="s">
        <v>1073</v>
      </c>
      <c r="C107" s="347"/>
      <c r="D107" s="347"/>
      <c r="E107" s="349"/>
      <c r="F107" s="380"/>
      <c r="G107" s="346"/>
      <c r="H107" s="346"/>
    </row>
    <row r="108" spans="1:8" ht="15.6">
      <c r="A108" s="350"/>
      <c r="B108" s="350"/>
      <c r="C108" s="347"/>
      <c r="D108" s="347"/>
      <c r="E108" s="349"/>
      <c r="F108" s="380"/>
      <c r="G108" s="346"/>
      <c r="H108" s="346"/>
    </row>
    <row r="109" spans="1:8" ht="15.6">
      <c r="A109" s="350" t="s">
        <v>1074</v>
      </c>
      <c r="B109" s="357" t="s">
        <v>1075</v>
      </c>
      <c r="C109" s="354" t="s">
        <v>251</v>
      </c>
      <c r="D109" s="354">
        <v>1</v>
      </c>
      <c r="E109" s="376"/>
      <c r="F109" s="381">
        <f>D109*E109</f>
        <v>0</v>
      </c>
      <c r="G109" s="346"/>
      <c r="H109" s="346"/>
    </row>
    <row r="110" spans="1:8" ht="15.6">
      <c r="A110" s="350"/>
      <c r="B110" s="358" t="s">
        <v>1076</v>
      </c>
      <c r="C110" s="347"/>
      <c r="D110" s="347"/>
      <c r="E110" s="349"/>
      <c r="F110" s="380"/>
      <c r="G110" s="346"/>
      <c r="H110" s="346"/>
    </row>
    <row r="111" spans="1:8" ht="27">
      <c r="A111" s="350"/>
      <c r="B111" s="358" t="s">
        <v>1077</v>
      </c>
      <c r="C111" s="347"/>
      <c r="D111" s="347"/>
      <c r="E111" s="349"/>
      <c r="F111" s="380"/>
      <c r="G111" s="346"/>
      <c r="H111" s="346"/>
    </row>
    <row r="112" spans="1:8" ht="15.75" customHeight="1">
      <c r="A112" s="350"/>
      <c r="B112" s="358" t="s">
        <v>1078</v>
      </c>
      <c r="C112" s="347"/>
      <c r="D112" s="347"/>
      <c r="E112" s="349"/>
      <c r="F112" s="380"/>
      <c r="G112" s="346"/>
      <c r="H112" s="346"/>
    </row>
    <row r="113" spans="1:8" ht="15.6">
      <c r="A113" s="350"/>
      <c r="B113" s="358"/>
      <c r="C113" s="347"/>
      <c r="D113" s="347"/>
      <c r="E113" s="349"/>
      <c r="F113" s="380"/>
      <c r="G113" s="346"/>
      <c r="H113" s="346"/>
    </row>
    <row r="114" spans="1:8" ht="15.6">
      <c r="A114" s="350" t="s">
        <v>1079</v>
      </c>
      <c r="B114" s="357" t="s">
        <v>1080</v>
      </c>
      <c r="C114" s="354" t="s">
        <v>251</v>
      </c>
      <c r="D114" s="354">
        <v>1</v>
      </c>
      <c r="E114" s="376"/>
      <c r="F114" s="381">
        <f>D114*E114</f>
        <v>0</v>
      </c>
      <c r="G114" s="346"/>
      <c r="H114" s="346"/>
    </row>
    <row r="115" spans="1:8" ht="15.6">
      <c r="A115" s="350"/>
      <c r="B115" s="358" t="s">
        <v>1081</v>
      </c>
      <c r="C115" s="347"/>
      <c r="D115" s="347"/>
      <c r="E115" s="349"/>
      <c r="F115" s="380"/>
      <c r="G115" s="346"/>
      <c r="H115" s="346"/>
    </row>
    <row r="116" spans="1:8" ht="15.6">
      <c r="A116" s="350"/>
      <c r="B116" s="358" t="s">
        <v>1082</v>
      </c>
      <c r="C116" s="347"/>
      <c r="D116" s="347"/>
      <c r="E116" s="349"/>
      <c r="F116" s="380"/>
      <c r="G116" s="346"/>
      <c r="H116" s="346"/>
    </row>
    <row r="117" spans="1:8" ht="15.6">
      <c r="A117" s="350"/>
      <c r="B117" s="358"/>
      <c r="C117" s="347"/>
      <c r="D117" s="347"/>
      <c r="E117" s="349"/>
      <c r="F117" s="380"/>
      <c r="G117" s="346"/>
      <c r="H117" s="346"/>
    </row>
    <row r="118" spans="1:8" ht="15.6">
      <c r="A118" s="350" t="s">
        <v>1083</v>
      </c>
      <c r="B118" s="357" t="s">
        <v>1084</v>
      </c>
      <c r="C118" s="354" t="s">
        <v>251</v>
      </c>
      <c r="D118" s="354">
        <v>1</v>
      </c>
      <c r="E118" s="376"/>
      <c r="F118" s="381">
        <f>D118*E118</f>
        <v>0</v>
      </c>
      <c r="G118" s="346"/>
      <c r="H118" s="346"/>
    </row>
    <row r="119" spans="1:8" ht="15.6">
      <c r="A119" s="350"/>
      <c r="B119" s="358" t="s">
        <v>1081</v>
      </c>
      <c r="C119" s="347"/>
      <c r="D119" s="347"/>
      <c r="E119" s="349"/>
      <c r="F119" s="380"/>
      <c r="G119" s="346"/>
      <c r="H119" s="346"/>
    </row>
    <row r="120" spans="1:8" ht="15.6">
      <c r="A120" s="350"/>
      <c r="B120" s="358" t="s">
        <v>1085</v>
      </c>
      <c r="C120" s="347"/>
      <c r="D120" s="347"/>
      <c r="E120" s="349"/>
      <c r="F120" s="380"/>
      <c r="G120" s="346"/>
      <c r="H120" s="346"/>
    </row>
    <row r="121" spans="1:8" ht="15.6">
      <c r="A121" s="350"/>
      <c r="B121" s="358"/>
      <c r="C121" s="347"/>
      <c r="D121" s="347"/>
      <c r="E121" s="349"/>
      <c r="F121" s="380"/>
      <c r="G121" s="346"/>
      <c r="H121" s="346"/>
    </row>
    <row r="122" spans="1:8" ht="15.6">
      <c r="A122" s="350" t="s">
        <v>1086</v>
      </c>
      <c r="B122" s="357" t="s">
        <v>1087</v>
      </c>
      <c r="C122" s="354" t="s">
        <v>251</v>
      </c>
      <c r="D122" s="354">
        <v>1</v>
      </c>
      <c r="E122" s="376"/>
      <c r="F122" s="381">
        <f>D122*E122</f>
        <v>0</v>
      </c>
      <c r="G122" s="346"/>
      <c r="H122" s="346"/>
    </row>
    <row r="123" spans="1:8" ht="15.6">
      <c r="A123" s="350"/>
      <c r="B123" s="358" t="s">
        <v>1081</v>
      </c>
      <c r="C123" s="347"/>
      <c r="D123" s="347"/>
      <c r="E123" s="349"/>
      <c r="F123" s="380"/>
      <c r="G123" s="346"/>
      <c r="H123" s="346"/>
    </row>
    <row r="124" spans="1:8" ht="15.6">
      <c r="A124" s="350"/>
      <c r="B124" s="358" t="s">
        <v>1088</v>
      </c>
      <c r="C124" s="347"/>
      <c r="D124" s="347"/>
      <c r="E124" s="349"/>
      <c r="F124" s="380"/>
      <c r="G124" s="346"/>
      <c r="H124" s="346"/>
    </row>
    <row r="125" spans="1:8">
      <c r="A125" s="347"/>
      <c r="B125" s="348"/>
      <c r="C125" s="347"/>
      <c r="D125" s="347"/>
      <c r="E125" s="349"/>
      <c r="F125" s="380"/>
      <c r="G125" s="346"/>
      <c r="H125" s="346"/>
    </row>
    <row r="126" spans="1:8" ht="15.6">
      <c r="A126" s="350" t="s">
        <v>1089</v>
      </c>
      <c r="B126" s="357" t="s">
        <v>1090</v>
      </c>
      <c r="C126" s="354" t="s">
        <v>251</v>
      </c>
      <c r="D126" s="354">
        <v>1</v>
      </c>
      <c r="E126" s="376"/>
      <c r="F126" s="381">
        <f>D126*E126</f>
        <v>0</v>
      </c>
      <c r="G126" s="346"/>
      <c r="H126" s="346"/>
    </row>
    <row r="127" spans="1:8" ht="15.6">
      <c r="A127" s="350"/>
      <c r="B127" s="358" t="s">
        <v>1091</v>
      </c>
      <c r="C127" s="347"/>
      <c r="D127" s="347"/>
      <c r="E127" s="349"/>
      <c r="F127" s="380"/>
      <c r="G127" s="346"/>
      <c r="H127" s="346"/>
    </row>
    <row r="128" spans="1:8" ht="16.2" thickBot="1">
      <c r="A128" s="350"/>
      <c r="B128" s="358" t="s">
        <v>1092</v>
      </c>
      <c r="C128" s="347"/>
      <c r="D128" s="347"/>
      <c r="E128" s="349"/>
      <c r="F128" s="384"/>
      <c r="G128" s="346"/>
      <c r="H128" s="346"/>
    </row>
    <row r="129" spans="1:8">
      <c r="A129" s="347"/>
      <c r="B129" s="348"/>
      <c r="C129" s="347"/>
      <c r="D129" s="347"/>
      <c r="E129" s="349"/>
      <c r="F129" s="382">
        <f>SUM(F109:F128)</f>
        <v>0</v>
      </c>
      <c r="G129" s="346"/>
      <c r="H129" s="346"/>
    </row>
    <row r="130" spans="1:8">
      <c r="A130" s="347"/>
      <c r="B130" s="348"/>
      <c r="C130" s="347"/>
      <c r="D130" s="347"/>
      <c r="E130" s="349"/>
      <c r="F130" s="380"/>
      <c r="G130" s="346"/>
      <c r="H130" s="346"/>
    </row>
    <row r="131" spans="1:8" ht="15.6">
      <c r="A131" s="350" t="s">
        <v>1093</v>
      </c>
      <c r="B131" s="350" t="s">
        <v>1094</v>
      </c>
      <c r="C131" s="347"/>
      <c r="D131" s="347"/>
      <c r="E131" s="349"/>
      <c r="F131" s="380"/>
      <c r="G131" s="346"/>
      <c r="H131" s="346"/>
    </row>
    <row r="132" spans="1:8" ht="15.6">
      <c r="A132" s="350"/>
      <c r="B132" s="350"/>
      <c r="C132" s="347"/>
      <c r="D132" s="347"/>
      <c r="E132" s="349"/>
      <c r="F132" s="380"/>
      <c r="G132" s="346"/>
      <c r="H132" s="346"/>
    </row>
    <row r="133" spans="1:8">
      <c r="A133" s="353" t="s">
        <v>1095</v>
      </c>
      <c r="B133" s="353" t="s">
        <v>1096</v>
      </c>
      <c r="C133" s="354" t="s">
        <v>2</v>
      </c>
      <c r="D133" s="354">
        <v>122</v>
      </c>
      <c r="E133" s="376"/>
      <c r="F133" s="381">
        <f t="shared" ref="F133:F138" si="5">D133*E133</f>
        <v>0</v>
      </c>
      <c r="G133" s="346"/>
      <c r="H133" s="346"/>
    </row>
    <row r="134" spans="1:8">
      <c r="A134" s="353" t="s">
        <v>1097</v>
      </c>
      <c r="B134" s="353" t="s">
        <v>1098</v>
      </c>
      <c r="C134" s="354" t="s">
        <v>251</v>
      </c>
      <c r="D134" s="354">
        <v>14</v>
      </c>
      <c r="E134" s="376"/>
      <c r="F134" s="381">
        <f t="shared" si="5"/>
        <v>0</v>
      </c>
      <c r="G134" s="346"/>
      <c r="H134" s="346"/>
    </row>
    <row r="135" spans="1:8">
      <c r="A135" s="353" t="s">
        <v>1099</v>
      </c>
      <c r="B135" s="353" t="s">
        <v>1100</v>
      </c>
      <c r="C135" s="354" t="s">
        <v>251</v>
      </c>
      <c r="D135" s="354">
        <v>26</v>
      </c>
      <c r="E135" s="376"/>
      <c r="F135" s="381">
        <f t="shared" si="5"/>
        <v>0</v>
      </c>
      <c r="G135" s="346"/>
      <c r="H135" s="346"/>
    </row>
    <row r="136" spans="1:8">
      <c r="A136" s="353" t="s">
        <v>1101</v>
      </c>
      <c r="B136" s="353" t="s">
        <v>1102</v>
      </c>
      <c r="C136" s="354" t="s">
        <v>251</v>
      </c>
      <c r="D136" s="354">
        <v>12</v>
      </c>
      <c r="E136" s="376"/>
      <c r="F136" s="381">
        <f t="shared" si="5"/>
        <v>0</v>
      </c>
      <c r="G136" s="346"/>
      <c r="H136" s="346"/>
    </row>
    <row r="137" spans="1:8">
      <c r="A137" s="353" t="s">
        <v>1103</v>
      </c>
      <c r="B137" s="353" t="s">
        <v>1104</v>
      </c>
      <c r="C137" s="354" t="s">
        <v>251</v>
      </c>
      <c r="D137" s="354">
        <v>2</v>
      </c>
      <c r="E137" s="376"/>
      <c r="F137" s="381">
        <f t="shared" si="5"/>
        <v>0</v>
      </c>
      <c r="G137" s="346"/>
      <c r="H137" s="346"/>
    </row>
    <row r="138" spans="1:8">
      <c r="A138" s="353" t="s">
        <v>1105</v>
      </c>
      <c r="B138" s="353" t="s">
        <v>1106</v>
      </c>
      <c r="C138" s="354" t="s">
        <v>251</v>
      </c>
      <c r="D138" s="354">
        <v>9</v>
      </c>
      <c r="E138" s="376"/>
      <c r="F138" s="381">
        <f t="shared" si="5"/>
        <v>0</v>
      </c>
      <c r="G138" s="346"/>
      <c r="H138" s="346"/>
    </row>
    <row r="139" spans="1:8">
      <c r="A139" s="347"/>
      <c r="B139" s="348"/>
      <c r="C139" s="347"/>
      <c r="D139" s="347"/>
      <c r="E139" s="349"/>
      <c r="F139" s="382">
        <f>SUM(F133:F138)</f>
        <v>0</v>
      </c>
      <c r="G139" s="346"/>
      <c r="H139" s="346"/>
    </row>
    <row r="140" spans="1:8">
      <c r="A140" s="347"/>
      <c r="B140" s="348"/>
      <c r="C140" s="347"/>
      <c r="D140" s="347"/>
      <c r="E140" s="349"/>
      <c r="F140" s="380"/>
      <c r="G140" s="346"/>
      <c r="H140" s="346"/>
    </row>
    <row r="141" spans="1:8" ht="15.6">
      <c r="A141" s="350" t="s">
        <v>1107</v>
      </c>
      <c r="B141" s="350" t="s">
        <v>1108</v>
      </c>
      <c r="C141" s="347"/>
      <c r="D141" s="347"/>
      <c r="E141" s="349"/>
      <c r="F141" s="380"/>
      <c r="G141" s="346"/>
      <c r="H141" s="346"/>
    </row>
    <row r="142" spans="1:8">
      <c r="A142" s="347"/>
      <c r="B142" s="348"/>
      <c r="C142" s="347"/>
      <c r="D142" s="347"/>
      <c r="E142" s="349"/>
      <c r="F142" s="380"/>
      <c r="G142" s="346"/>
      <c r="H142" s="346"/>
    </row>
    <row r="143" spans="1:8" ht="52.8">
      <c r="A143" s="656" t="s">
        <v>1109</v>
      </c>
      <c r="B143" s="657" t="s">
        <v>1935</v>
      </c>
      <c r="C143" s="658" t="s">
        <v>251</v>
      </c>
      <c r="D143" s="658">
        <v>1</v>
      </c>
      <c r="E143" s="659"/>
      <c r="F143" s="660">
        <f t="shared" ref="F143" si="6">D143*E143</f>
        <v>0</v>
      </c>
      <c r="G143" s="346"/>
      <c r="H143" s="346"/>
    </row>
    <row r="144" spans="1:8">
      <c r="A144" s="353"/>
      <c r="B144" s="353" t="s">
        <v>1110</v>
      </c>
      <c r="C144" s="354"/>
      <c r="D144" s="354"/>
      <c r="E144" s="349"/>
      <c r="F144" s="380"/>
      <c r="G144" s="346"/>
      <c r="H144" s="346"/>
    </row>
    <row r="145" spans="1:8">
      <c r="A145" s="353"/>
      <c r="B145" s="353"/>
      <c r="C145" s="354"/>
      <c r="D145" s="354"/>
      <c r="E145" s="349"/>
      <c r="F145" s="380"/>
      <c r="G145" s="346"/>
      <c r="H145" s="346"/>
    </row>
    <row r="146" spans="1:8">
      <c r="A146" s="347"/>
      <c r="B146" s="348"/>
      <c r="C146" s="347"/>
      <c r="D146" s="347"/>
      <c r="E146" s="349"/>
      <c r="F146" s="380"/>
      <c r="G146" s="346"/>
      <c r="H146" s="346"/>
    </row>
    <row r="147" spans="1:8">
      <c r="A147" s="353" t="s">
        <v>1111</v>
      </c>
      <c r="B147" s="353" t="s">
        <v>1112</v>
      </c>
      <c r="C147" s="354" t="s">
        <v>251</v>
      </c>
      <c r="D147" s="354">
        <v>1</v>
      </c>
      <c r="E147" s="376"/>
      <c r="F147" s="381">
        <f>D147*E147</f>
        <v>0</v>
      </c>
      <c r="G147" s="346"/>
      <c r="H147" s="346"/>
    </row>
    <row r="148" spans="1:8">
      <c r="A148" s="347"/>
      <c r="B148" s="353" t="s">
        <v>1110</v>
      </c>
      <c r="C148" s="347"/>
      <c r="D148" s="347"/>
      <c r="E148" s="349"/>
      <c r="F148" s="380"/>
      <c r="G148" s="346"/>
      <c r="H148" s="346"/>
    </row>
    <row r="149" spans="1:8">
      <c r="A149" s="347"/>
      <c r="B149" s="348"/>
      <c r="C149" s="347"/>
      <c r="D149" s="347"/>
      <c r="E149" s="349"/>
      <c r="F149" s="380"/>
      <c r="G149" s="346"/>
      <c r="H149" s="346"/>
    </row>
    <row r="150" spans="1:8">
      <c r="A150" s="353" t="s">
        <v>1113</v>
      </c>
      <c r="B150" s="353" t="s">
        <v>1114</v>
      </c>
      <c r="C150" s="354" t="s">
        <v>251</v>
      </c>
      <c r="D150" s="354">
        <v>22</v>
      </c>
      <c r="E150" s="376"/>
      <c r="F150" s="381">
        <f t="shared" ref="F150:F152" si="7">D150*E150</f>
        <v>0</v>
      </c>
      <c r="G150" s="346"/>
      <c r="H150" s="346"/>
    </row>
    <row r="151" spans="1:8">
      <c r="A151" s="353" t="s">
        <v>1115</v>
      </c>
      <c r="B151" s="353" t="s">
        <v>1116</v>
      </c>
      <c r="C151" s="354" t="s">
        <v>251</v>
      </c>
      <c r="D151" s="354">
        <v>14</v>
      </c>
      <c r="E151" s="376"/>
      <c r="F151" s="381">
        <f t="shared" si="7"/>
        <v>0</v>
      </c>
      <c r="G151" s="346"/>
      <c r="H151" s="346"/>
    </row>
    <row r="152" spans="1:8">
      <c r="A152" s="353" t="s">
        <v>1117</v>
      </c>
      <c r="B152" s="353" t="s">
        <v>1118</v>
      </c>
      <c r="C152" s="354" t="s">
        <v>251</v>
      </c>
      <c r="D152" s="354">
        <v>8</v>
      </c>
      <c r="E152" s="376"/>
      <c r="F152" s="381">
        <f t="shared" si="7"/>
        <v>0</v>
      </c>
      <c r="G152" s="346"/>
      <c r="H152" s="346"/>
    </row>
    <row r="153" spans="1:8">
      <c r="A153" s="347"/>
      <c r="B153" s="348"/>
      <c r="C153" s="347"/>
      <c r="D153" s="347"/>
      <c r="E153" s="349"/>
      <c r="F153" s="382">
        <f>SUM(F143:F152)</f>
        <v>0</v>
      </c>
      <c r="G153" s="346"/>
      <c r="H153" s="346"/>
    </row>
    <row r="154" spans="1:8">
      <c r="A154" s="347"/>
      <c r="B154" s="348"/>
      <c r="C154" s="347"/>
      <c r="D154" s="347"/>
      <c r="E154" s="349"/>
      <c r="F154" s="380"/>
      <c r="G154" s="346"/>
      <c r="H154" s="346"/>
    </row>
    <row r="155" spans="1:8">
      <c r="A155" s="347"/>
      <c r="B155" s="348"/>
      <c r="C155" s="347"/>
      <c r="D155" s="347"/>
      <c r="E155" s="349"/>
      <c r="F155" s="380"/>
      <c r="G155" s="346"/>
      <c r="H155" s="346"/>
    </row>
    <row r="156" spans="1:8" ht="15.6">
      <c r="A156" s="350" t="s">
        <v>1119</v>
      </c>
      <c r="B156" s="350" t="s">
        <v>1120</v>
      </c>
      <c r="C156" s="347"/>
      <c r="D156" s="347"/>
      <c r="E156" s="349"/>
      <c r="F156" s="380"/>
      <c r="G156" s="346"/>
      <c r="H156" s="346"/>
    </row>
    <row r="157" spans="1:8" ht="15.6">
      <c r="A157" s="350"/>
      <c r="B157" s="350"/>
      <c r="C157" s="347"/>
      <c r="D157" s="347"/>
      <c r="E157" s="349"/>
      <c r="F157" s="380"/>
      <c r="G157" s="346"/>
      <c r="H157" s="346"/>
    </row>
    <row r="158" spans="1:8">
      <c r="A158" s="353" t="s">
        <v>1121</v>
      </c>
      <c r="B158" s="353" t="s">
        <v>1122</v>
      </c>
      <c r="C158" s="354" t="s">
        <v>2</v>
      </c>
      <c r="D158" s="354">
        <v>38</v>
      </c>
      <c r="E158" s="376"/>
      <c r="F158" s="381">
        <f t="shared" ref="F158:F180" si="8">D158*E158</f>
        <v>0</v>
      </c>
      <c r="G158" s="346"/>
      <c r="H158" s="346"/>
    </row>
    <row r="159" spans="1:8">
      <c r="A159" s="353" t="s">
        <v>1123</v>
      </c>
      <c r="B159" s="353" t="s">
        <v>1124</v>
      </c>
      <c r="C159" s="354" t="s">
        <v>2</v>
      </c>
      <c r="D159" s="354">
        <v>192</v>
      </c>
      <c r="E159" s="376"/>
      <c r="F159" s="381">
        <f t="shared" si="8"/>
        <v>0</v>
      </c>
      <c r="G159" s="346"/>
      <c r="H159" s="346"/>
    </row>
    <row r="160" spans="1:8">
      <c r="A160" s="353" t="s">
        <v>1125</v>
      </c>
      <c r="B160" s="353" t="s">
        <v>1008</v>
      </c>
      <c r="C160" s="354" t="s">
        <v>2</v>
      </c>
      <c r="D160" s="354">
        <v>118</v>
      </c>
      <c r="E160" s="376"/>
      <c r="F160" s="381">
        <f t="shared" si="8"/>
        <v>0</v>
      </c>
      <c r="G160" s="346"/>
      <c r="H160" s="346"/>
    </row>
    <row r="161" spans="1:8">
      <c r="A161" s="353" t="s">
        <v>1126</v>
      </c>
      <c r="B161" s="353" t="s">
        <v>1127</v>
      </c>
      <c r="C161" s="354" t="s">
        <v>251</v>
      </c>
      <c r="D161" s="354">
        <v>4</v>
      </c>
      <c r="E161" s="376"/>
      <c r="F161" s="381">
        <f t="shared" si="8"/>
        <v>0</v>
      </c>
      <c r="G161" s="346"/>
      <c r="H161" s="346"/>
    </row>
    <row r="162" spans="1:8">
      <c r="A162" s="353" t="s">
        <v>1128</v>
      </c>
      <c r="B162" s="353" t="s">
        <v>1129</v>
      </c>
      <c r="C162" s="354" t="s">
        <v>2</v>
      </c>
      <c r="D162" s="354">
        <v>18</v>
      </c>
      <c r="E162" s="376"/>
      <c r="F162" s="381">
        <f t="shared" si="8"/>
        <v>0</v>
      </c>
      <c r="G162" s="346"/>
      <c r="H162" s="346"/>
    </row>
    <row r="163" spans="1:8">
      <c r="A163" s="353" t="s">
        <v>1130</v>
      </c>
      <c r="B163" s="353" t="s">
        <v>1131</v>
      </c>
      <c r="C163" s="354" t="s">
        <v>251</v>
      </c>
      <c r="D163" s="354">
        <v>12</v>
      </c>
      <c r="E163" s="376"/>
      <c r="F163" s="381">
        <f t="shared" si="8"/>
        <v>0</v>
      </c>
      <c r="G163" s="346"/>
      <c r="H163" s="346"/>
    </row>
    <row r="164" spans="1:8">
      <c r="A164" s="353" t="s">
        <v>1132</v>
      </c>
      <c r="B164" s="353" t="s">
        <v>1133</v>
      </c>
      <c r="C164" s="354" t="s">
        <v>251</v>
      </c>
      <c r="D164" s="354">
        <v>4</v>
      </c>
      <c r="E164" s="376"/>
      <c r="F164" s="381">
        <f t="shared" si="8"/>
        <v>0</v>
      </c>
      <c r="G164" s="346"/>
      <c r="H164" s="346"/>
    </row>
    <row r="165" spans="1:8">
      <c r="A165" s="353" t="s">
        <v>1134</v>
      </c>
      <c r="B165" s="353" t="s">
        <v>1135</v>
      </c>
      <c r="C165" s="354" t="s">
        <v>251</v>
      </c>
      <c r="D165" s="354">
        <v>4</v>
      </c>
      <c r="E165" s="376"/>
      <c r="F165" s="381">
        <f t="shared" si="8"/>
        <v>0</v>
      </c>
      <c r="G165" s="346"/>
      <c r="H165" s="346"/>
    </row>
    <row r="166" spans="1:8">
      <c r="A166" s="353" t="s">
        <v>1136</v>
      </c>
      <c r="B166" s="360" t="s">
        <v>1137</v>
      </c>
      <c r="C166" s="354" t="s">
        <v>1138</v>
      </c>
      <c r="D166" s="354">
        <v>9.5000000000000001E-2</v>
      </c>
      <c r="E166" s="376"/>
      <c r="F166" s="381">
        <f t="shared" si="8"/>
        <v>0</v>
      </c>
      <c r="G166" s="346"/>
      <c r="H166" s="346"/>
    </row>
    <row r="167" spans="1:8">
      <c r="A167" s="353" t="s">
        <v>1139</v>
      </c>
      <c r="B167" s="361" t="s">
        <v>1140</v>
      </c>
      <c r="C167" s="354" t="s">
        <v>3</v>
      </c>
      <c r="D167" s="354">
        <v>11.2</v>
      </c>
      <c r="E167" s="376"/>
      <c r="F167" s="381">
        <f t="shared" si="8"/>
        <v>0</v>
      </c>
      <c r="G167" s="346"/>
      <c r="H167" s="346"/>
    </row>
    <row r="168" spans="1:8">
      <c r="A168" s="353" t="s">
        <v>1141</v>
      </c>
      <c r="B168" s="361" t="s">
        <v>1142</v>
      </c>
      <c r="C168" s="354" t="s">
        <v>2</v>
      </c>
      <c r="D168" s="354">
        <v>32</v>
      </c>
      <c r="E168" s="376"/>
      <c r="F168" s="381">
        <f t="shared" si="8"/>
        <v>0</v>
      </c>
      <c r="G168" s="346"/>
      <c r="H168" s="346"/>
    </row>
    <row r="169" spans="1:8">
      <c r="A169" s="353" t="s">
        <v>1143</v>
      </c>
      <c r="B169" s="361" t="s">
        <v>1144</v>
      </c>
      <c r="C169" s="354" t="s">
        <v>2</v>
      </c>
      <c r="D169" s="354">
        <v>61</v>
      </c>
      <c r="E169" s="376"/>
      <c r="F169" s="381">
        <f t="shared" si="8"/>
        <v>0</v>
      </c>
      <c r="G169" s="346"/>
      <c r="H169" s="346"/>
    </row>
    <row r="170" spans="1:8">
      <c r="A170" s="353" t="s">
        <v>1145</v>
      </c>
      <c r="B170" s="361" t="s">
        <v>1146</v>
      </c>
      <c r="C170" s="354" t="s">
        <v>251</v>
      </c>
      <c r="D170" s="354">
        <v>4</v>
      </c>
      <c r="E170" s="376"/>
      <c r="F170" s="381">
        <f t="shared" si="8"/>
        <v>0</v>
      </c>
      <c r="G170" s="346"/>
      <c r="H170" s="346"/>
    </row>
    <row r="171" spans="1:8">
      <c r="A171" s="353" t="s">
        <v>1147</v>
      </c>
      <c r="B171" s="361" t="s">
        <v>1148</v>
      </c>
      <c r="C171" s="354" t="s">
        <v>251</v>
      </c>
      <c r="D171" s="354">
        <v>2</v>
      </c>
      <c r="E171" s="376"/>
      <c r="F171" s="381">
        <f t="shared" si="8"/>
        <v>0</v>
      </c>
      <c r="G171" s="346"/>
      <c r="H171" s="346"/>
    </row>
    <row r="172" spans="1:8">
      <c r="A172" s="353" t="s">
        <v>1149</v>
      </c>
      <c r="B172" s="361" t="s">
        <v>1150</v>
      </c>
      <c r="C172" s="354" t="s">
        <v>2</v>
      </c>
      <c r="D172" s="354">
        <v>95</v>
      </c>
      <c r="E172" s="376"/>
      <c r="F172" s="381">
        <f t="shared" si="8"/>
        <v>0</v>
      </c>
      <c r="G172" s="346"/>
      <c r="H172" s="346"/>
    </row>
    <row r="173" spans="1:8">
      <c r="A173" s="353" t="s">
        <v>1151</v>
      </c>
      <c r="B173" s="362" t="s">
        <v>1152</v>
      </c>
      <c r="C173" s="354" t="s">
        <v>251</v>
      </c>
      <c r="D173" s="354">
        <v>122</v>
      </c>
      <c r="E173" s="376"/>
      <c r="F173" s="381">
        <f t="shared" si="8"/>
        <v>0</v>
      </c>
      <c r="G173" s="346"/>
      <c r="H173" s="346"/>
    </row>
    <row r="174" spans="1:8">
      <c r="A174" s="353" t="s">
        <v>1153</v>
      </c>
      <c r="B174" s="362" t="s">
        <v>1154</v>
      </c>
      <c r="C174" s="354" t="s">
        <v>251</v>
      </c>
      <c r="D174" s="354">
        <v>32</v>
      </c>
      <c r="E174" s="376"/>
      <c r="F174" s="381">
        <f t="shared" si="8"/>
        <v>0</v>
      </c>
      <c r="G174" s="346"/>
      <c r="H174" s="346"/>
    </row>
    <row r="175" spans="1:8">
      <c r="A175" s="353" t="s">
        <v>1155</v>
      </c>
      <c r="B175" s="362" t="s">
        <v>1156</v>
      </c>
      <c r="C175" s="354" t="s">
        <v>251</v>
      </c>
      <c r="D175" s="354">
        <v>61</v>
      </c>
      <c r="E175" s="376"/>
      <c r="F175" s="381">
        <f t="shared" si="8"/>
        <v>0</v>
      </c>
      <c r="G175" s="346"/>
      <c r="H175" s="346"/>
    </row>
    <row r="176" spans="1:8">
      <c r="A176" s="353" t="s">
        <v>1157</v>
      </c>
      <c r="B176" s="362" t="s">
        <v>1158</v>
      </c>
      <c r="C176" s="354" t="s">
        <v>161</v>
      </c>
      <c r="D176" s="354">
        <v>8.4</v>
      </c>
      <c r="E176" s="376"/>
      <c r="F176" s="381">
        <f t="shared" si="8"/>
        <v>0</v>
      </c>
      <c r="G176" s="346"/>
      <c r="H176" s="346"/>
    </row>
    <row r="177" spans="1:8">
      <c r="A177" s="353" t="s">
        <v>1159</v>
      </c>
      <c r="B177" s="362" t="s">
        <v>1160</v>
      </c>
      <c r="C177" s="354" t="s">
        <v>3</v>
      </c>
      <c r="D177" s="354">
        <v>11.2</v>
      </c>
      <c r="E177" s="376"/>
      <c r="F177" s="381">
        <f t="shared" si="8"/>
        <v>0</v>
      </c>
      <c r="G177" s="346"/>
      <c r="H177" s="346"/>
    </row>
    <row r="178" spans="1:8">
      <c r="A178" s="353" t="s">
        <v>1161</v>
      </c>
      <c r="B178" s="362" t="s">
        <v>1162</v>
      </c>
      <c r="C178" s="354" t="s">
        <v>161</v>
      </c>
      <c r="D178" s="354">
        <v>4.2</v>
      </c>
      <c r="E178" s="376"/>
      <c r="F178" s="381">
        <f t="shared" si="8"/>
        <v>0</v>
      </c>
      <c r="G178" s="346"/>
      <c r="H178" s="346"/>
    </row>
    <row r="179" spans="1:8">
      <c r="A179" s="353" t="s">
        <v>1163</v>
      </c>
      <c r="B179" s="362" t="s">
        <v>1164</v>
      </c>
      <c r="C179" s="354" t="s">
        <v>161</v>
      </c>
      <c r="D179" s="354">
        <v>6</v>
      </c>
      <c r="E179" s="376"/>
      <c r="F179" s="381">
        <f t="shared" si="8"/>
        <v>0</v>
      </c>
      <c r="G179" s="346"/>
      <c r="H179" s="346"/>
    </row>
    <row r="180" spans="1:8">
      <c r="A180" s="353" t="s">
        <v>1165</v>
      </c>
      <c r="B180" s="362" t="s">
        <v>1166</v>
      </c>
      <c r="C180" s="354" t="s">
        <v>1138</v>
      </c>
      <c r="D180" s="354">
        <v>9.5000000000000001E-2</v>
      </c>
      <c r="E180" s="376"/>
      <c r="F180" s="381">
        <f t="shared" si="8"/>
        <v>0</v>
      </c>
      <c r="G180" s="346"/>
      <c r="H180" s="346"/>
    </row>
    <row r="181" spans="1:8">
      <c r="A181" s="347"/>
      <c r="B181" s="348"/>
      <c r="C181" s="347"/>
      <c r="D181" s="347"/>
      <c r="E181" s="349"/>
      <c r="F181" s="383">
        <f>SUM(F158:F180)</f>
        <v>0</v>
      </c>
      <c r="G181" s="346"/>
      <c r="H181" s="346"/>
    </row>
    <row r="182" spans="1:8">
      <c r="A182" s="347"/>
      <c r="B182" s="348"/>
      <c r="C182" s="347"/>
      <c r="D182" s="347"/>
      <c r="E182" s="349"/>
      <c r="F182" s="380"/>
      <c r="G182" s="346"/>
      <c r="H182" s="346"/>
    </row>
    <row r="183" spans="1:8">
      <c r="A183" s="347"/>
      <c r="B183" s="348"/>
      <c r="C183" s="347"/>
      <c r="D183" s="347"/>
      <c r="E183" s="349"/>
      <c r="F183" s="380"/>
      <c r="G183" s="346"/>
      <c r="H183" s="346"/>
    </row>
    <row r="184" spans="1:8" ht="15.6">
      <c r="A184" s="350" t="s">
        <v>1167</v>
      </c>
      <c r="B184" s="350" t="s">
        <v>1168</v>
      </c>
      <c r="C184" s="347"/>
      <c r="D184" s="347"/>
      <c r="E184" s="349"/>
      <c r="F184" s="380"/>
      <c r="G184" s="346"/>
      <c r="H184" s="346"/>
    </row>
    <row r="185" spans="1:8">
      <c r="A185" s="353"/>
      <c r="B185" s="353"/>
      <c r="C185" s="347"/>
      <c r="D185" s="347"/>
      <c r="E185" s="349"/>
      <c r="F185" s="380"/>
      <c r="G185" s="346"/>
      <c r="H185" s="346"/>
    </row>
    <row r="186" spans="1:8">
      <c r="A186" s="353" t="s">
        <v>1169</v>
      </c>
      <c r="B186" s="353" t="s">
        <v>1170</v>
      </c>
      <c r="C186" s="353" t="s">
        <v>1171</v>
      </c>
      <c r="D186" s="353">
        <v>1</v>
      </c>
      <c r="E186" s="376"/>
      <c r="F186" s="513">
        <f>D186*E186</f>
        <v>0</v>
      </c>
      <c r="G186" s="346"/>
      <c r="H186" s="346"/>
    </row>
    <row r="187" spans="1:8">
      <c r="A187" s="353"/>
      <c r="B187" s="358"/>
      <c r="C187" s="347"/>
      <c r="D187" s="347"/>
      <c r="E187" s="349"/>
      <c r="F187" s="514"/>
      <c r="G187" s="346"/>
      <c r="H187" s="346"/>
    </row>
    <row r="188" spans="1:8" ht="15.6">
      <c r="A188" s="350"/>
      <c r="B188" s="357"/>
      <c r="C188" s="347"/>
      <c r="D188" s="347"/>
      <c r="E188" s="349"/>
      <c r="F188" s="514"/>
      <c r="G188" s="346"/>
      <c r="H188" s="346"/>
    </row>
    <row r="189" spans="1:8" ht="15.6">
      <c r="A189" s="350" t="s">
        <v>1172</v>
      </c>
      <c r="B189" s="351" t="s">
        <v>1173</v>
      </c>
      <c r="C189" s="363" t="s">
        <v>258</v>
      </c>
      <c r="D189" s="363">
        <v>80</v>
      </c>
      <c r="E189" s="376"/>
      <c r="F189" s="513">
        <f>D189*E189</f>
        <v>0</v>
      </c>
      <c r="G189" s="346"/>
      <c r="H189" s="346"/>
    </row>
    <row r="190" spans="1:8" ht="15.6">
      <c r="A190" s="364"/>
      <c r="B190" s="365"/>
      <c r="C190" s="366"/>
      <c r="D190" s="366"/>
      <c r="E190" s="377"/>
      <c r="F190" s="515"/>
      <c r="G190" s="346"/>
      <c r="H190" s="346"/>
    </row>
    <row r="191" spans="1:8" ht="15.6">
      <c r="A191" s="364"/>
      <c r="B191" s="365"/>
      <c r="C191" s="366"/>
      <c r="D191" s="366"/>
      <c r="E191" s="377"/>
      <c r="F191" s="515"/>
      <c r="G191" s="346"/>
      <c r="H191" s="346"/>
    </row>
    <row r="192" spans="1:8" ht="15.6">
      <c r="A192" s="364"/>
      <c r="B192" s="367" t="s">
        <v>1174</v>
      </c>
      <c r="C192" s="366" t="s">
        <v>107</v>
      </c>
      <c r="D192" s="366">
        <v>0.06</v>
      </c>
      <c r="E192" s="376"/>
      <c r="F192" s="513">
        <f>D192*E192</f>
        <v>0</v>
      </c>
      <c r="G192" s="346"/>
      <c r="H192" s="346"/>
    </row>
    <row r="193" spans="1:8" ht="14.4" thickBot="1">
      <c r="A193" s="368"/>
      <c r="B193" s="369"/>
      <c r="C193" s="368"/>
      <c r="D193" s="368"/>
      <c r="E193" s="359"/>
      <c r="F193" s="384"/>
      <c r="G193" s="346"/>
      <c r="H193" s="346"/>
    </row>
  </sheetData>
  <mergeCells count="3">
    <mergeCell ref="A1:F1"/>
    <mergeCell ref="A2:F2"/>
    <mergeCell ref="B6:F6"/>
  </mergeCells>
  <printOptions horizontalCentered="1"/>
  <pageMargins left="0.51181102362204722" right="0.51181102362204722" top="0.86614173228346458" bottom="0.94488188976377963" header="0.23622047244094491" footer="0.19685039370078741"/>
  <pageSetup paperSize="9" scale="91" firstPageNumber="25" fitToHeight="6" orientation="landscape" useFirstPageNumber="1" r:id="rId1"/>
  <headerFooter alignWithMargins="0">
    <oddHeader xml:space="preserve">&amp;R  
</oddHeader>
    <oddFooter>&amp;LSILNOPROUD&amp;R&amp;P</oddFooter>
  </headerFooter>
  <rowBreaks count="1" manualBreakCount="1"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32</vt:i4>
      </vt:variant>
    </vt:vector>
  </HeadingPairs>
  <TitlesOfParts>
    <vt:vector size="47" baseType="lpstr">
      <vt:lpstr>Úvod</vt:lpstr>
      <vt:lpstr>Krycí list</vt:lpstr>
      <vt:lpstr>Přirážky</vt:lpstr>
      <vt:lpstr>Rekapitulace</vt:lpstr>
      <vt:lpstr>bour</vt:lpstr>
      <vt:lpstr>stav</vt:lpstr>
      <vt:lpstr>ZTI</vt:lpstr>
      <vt:lpstr>UT</vt:lpstr>
      <vt:lpstr>SILNO</vt:lpstr>
      <vt:lpstr>SLABO</vt:lpstr>
      <vt:lpstr>EPS</vt:lpstr>
      <vt:lpstr>VZT </vt:lpstr>
      <vt:lpstr>ANT</vt:lpstr>
      <vt:lpstr>SHZ</vt:lpstr>
      <vt:lpstr>základ</vt:lpstr>
      <vt:lpstr>bour!Názvy_tisku</vt:lpstr>
      <vt:lpstr>EPS!Názvy_tisku</vt:lpstr>
      <vt:lpstr>Rekapitulace!Názvy_tisku</vt:lpstr>
      <vt:lpstr>SHZ!Názvy_tisku</vt:lpstr>
      <vt:lpstr>SILNO!Názvy_tisku</vt:lpstr>
      <vt:lpstr>SLABO!Názvy_tisku</vt:lpstr>
      <vt:lpstr>stav!Názvy_tisku</vt:lpstr>
      <vt:lpstr>'VZT '!Názvy_tisku</vt:lpstr>
      <vt:lpstr>základ!Názvy_tisku</vt:lpstr>
      <vt:lpstr>ANT!Oblast_tisku</vt:lpstr>
      <vt:lpstr>bour!Oblast_tisku</vt:lpstr>
      <vt:lpstr>EPS!Oblast_tisku</vt:lpstr>
      <vt:lpstr>'Krycí list'!Oblast_tisku</vt:lpstr>
      <vt:lpstr>Rekapitulace!Oblast_tisku</vt:lpstr>
      <vt:lpstr>SHZ!Oblast_tisku</vt:lpstr>
      <vt:lpstr>SILNO!Oblast_tisku</vt:lpstr>
      <vt:lpstr>SLABO!Oblast_tisku</vt:lpstr>
      <vt:lpstr>stav!Oblast_tisku</vt:lpstr>
      <vt:lpstr>UT!Oblast_tisku</vt:lpstr>
      <vt:lpstr>Úvod!Oblast_tisku</vt:lpstr>
      <vt:lpstr>'VZT '!Oblast_tisku</vt:lpstr>
      <vt:lpstr>základ!Oblast_tisku</vt:lpstr>
      <vt:lpstr>ZTI!Oblast_tisku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Kunovsky Ivan, Ing. arch</dc:creator>
  <cp:lastModifiedBy>Kunovsky</cp:lastModifiedBy>
  <cp:revision>1</cp:revision>
  <cp:lastPrinted>2013-04-22T16:00:02Z</cp:lastPrinted>
  <dcterms:created xsi:type="dcterms:W3CDTF">2004-03-16T16:04:30Z</dcterms:created>
  <dcterms:modified xsi:type="dcterms:W3CDTF">2013-05-24T07:34:18Z</dcterms:modified>
</cp:coreProperties>
</file>