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445" windowHeight="12315"/>
  </bookViews>
  <sheets>
    <sheet name="Rekapitulace stavby" sheetId="1" r:id="rId1"/>
    <sheet name="1b - ZTI" sheetId="2" r:id="rId2"/>
  </sheets>
  <definedNames>
    <definedName name="_xlnm.Print_Titles" localSheetId="1">'1b - ZTI'!$125:$125</definedName>
    <definedName name="_xlnm.Print_Titles" localSheetId="0">'Rekapitulace stavby'!$85:$85</definedName>
    <definedName name="_xlnm.Print_Area" localSheetId="1">'1b - ZTI'!$C$4:$Q$70,'1b - ZTI'!$C$76:$Q$109,'1b - ZTI'!$C$115:$Q$225</definedName>
    <definedName name="_xlnm.Print_Area" localSheetId="0">'Rekapitulace stavby'!$C$4:$AP$70,'Rekapitulace stavby'!$C$76:$AP$96</definedName>
  </definedNames>
  <calcPr calcId="125725" fullCalcOnLoad="1" iterateCount="1"/>
</workbook>
</file>

<file path=xl/calcChain.xml><?xml version="1.0" encoding="utf-8"?>
<calcChain xmlns="http://schemas.openxmlformats.org/spreadsheetml/2006/main">
  <c r="F6" i="2"/>
  <c r="O11"/>
  <c r="E12"/>
  <c r="O12"/>
  <c r="O17"/>
  <c r="E18"/>
  <c r="M122" s="1"/>
  <c r="O18"/>
  <c r="O20"/>
  <c r="E21"/>
  <c r="O21"/>
  <c r="BK129"/>
  <c r="BK128" s="1"/>
  <c r="BK131"/>
  <c r="BK130" s="1"/>
  <c r="N130" s="1"/>
  <c r="N91" s="1"/>
  <c r="BK133"/>
  <c r="BK134"/>
  <c r="BK135"/>
  <c r="BK137"/>
  <c r="BK138"/>
  <c r="BK139"/>
  <c r="BK140"/>
  <c r="BK141"/>
  <c r="BK142"/>
  <c r="BK143"/>
  <c r="BK144"/>
  <c r="BK145"/>
  <c r="BK146"/>
  <c r="BK147"/>
  <c r="BK148"/>
  <c r="BK149"/>
  <c r="BK150"/>
  <c r="BK136"/>
  <c r="N136" s="1"/>
  <c r="N93" s="1"/>
  <c r="BK152"/>
  <c r="BK153"/>
  <c r="BK154"/>
  <c r="BK155"/>
  <c r="BK156"/>
  <c r="BK157"/>
  <c r="BK158"/>
  <c r="BK159"/>
  <c r="BK160"/>
  <c r="BK161"/>
  <c r="BK162"/>
  <c r="BK163"/>
  <c r="BK164"/>
  <c r="BK165"/>
  <c r="BK167"/>
  <c r="BK168"/>
  <c r="BK169"/>
  <c r="BK170"/>
  <c r="BK171"/>
  <c r="BK172"/>
  <c r="BK173"/>
  <c r="BK174"/>
  <c r="BK175"/>
  <c r="BK176"/>
  <c r="BK177"/>
  <c r="BK178"/>
  <c r="BK179"/>
  <c r="BK180"/>
  <c r="BK181"/>
  <c r="BK182"/>
  <c r="BK183"/>
  <c r="BK184"/>
  <c r="BK185"/>
  <c r="BK186"/>
  <c r="BK187"/>
  <c r="BK188"/>
  <c r="BK189"/>
  <c r="BK190"/>
  <c r="BK191"/>
  <c r="BK192"/>
  <c r="BK193"/>
  <c r="BK194"/>
  <c r="BK195"/>
  <c r="BK196"/>
  <c r="BK197"/>
  <c r="BK198"/>
  <c r="BK199"/>
  <c r="BK200"/>
  <c r="BK201"/>
  <c r="BK202"/>
  <c r="BK203"/>
  <c r="BK204"/>
  <c r="BK206"/>
  <c r="BK207"/>
  <c r="BK208"/>
  <c r="BK210"/>
  <c r="BK211"/>
  <c r="BK212"/>
  <c r="BK214"/>
  <c r="BK215"/>
  <c r="BK216"/>
  <c r="BK217"/>
  <c r="BK218"/>
  <c r="BK219"/>
  <c r="BK221"/>
  <c r="BK222"/>
  <c r="N222" s="1"/>
  <c r="BE222" s="1"/>
  <c r="BK223"/>
  <c r="N223" s="1"/>
  <c r="BE223" s="1"/>
  <c r="BK224"/>
  <c r="N224" s="1"/>
  <c r="BE224" s="1"/>
  <c r="BK225"/>
  <c r="N225" s="1"/>
  <c r="BE225" s="1"/>
  <c r="N129"/>
  <c r="BE129" s="1"/>
  <c r="N131"/>
  <c r="BE131" s="1"/>
  <c r="N133"/>
  <c r="BE133" s="1"/>
  <c r="N134"/>
  <c r="BE134" s="1"/>
  <c r="N135"/>
  <c r="BE135" s="1"/>
  <c r="N137"/>
  <c r="BE137" s="1"/>
  <c r="N138"/>
  <c r="BE138" s="1"/>
  <c r="N139"/>
  <c r="BE139" s="1"/>
  <c r="N140"/>
  <c r="BE140" s="1"/>
  <c r="N141"/>
  <c r="BE141" s="1"/>
  <c r="N142"/>
  <c r="BE142" s="1"/>
  <c r="N143"/>
  <c r="BE143" s="1"/>
  <c r="N144"/>
  <c r="BE144" s="1"/>
  <c r="N145"/>
  <c r="BE145" s="1"/>
  <c r="N146"/>
  <c r="BE146" s="1"/>
  <c r="N147"/>
  <c r="BE147" s="1"/>
  <c r="N148"/>
  <c r="BE148" s="1"/>
  <c r="N149"/>
  <c r="BE149" s="1"/>
  <c r="N150"/>
  <c r="BE150" s="1"/>
  <c r="N152"/>
  <c r="BE152" s="1"/>
  <c r="N153"/>
  <c r="BE153" s="1"/>
  <c r="N154"/>
  <c r="BE154" s="1"/>
  <c r="N155"/>
  <c r="BE155" s="1"/>
  <c r="N156"/>
  <c r="BE156" s="1"/>
  <c r="N157"/>
  <c r="BE157" s="1"/>
  <c r="N158"/>
  <c r="BE158" s="1"/>
  <c r="N159"/>
  <c r="BE159" s="1"/>
  <c r="N160"/>
  <c r="BE160" s="1"/>
  <c r="N161"/>
  <c r="BE161" s="1"/>
  <c r="N162"/>
  <c r="BE162" s="1"/>
  <c r="N163"/>
  <c r="BE163" s="1"/>
  <c r="N164"/>
  <c r="BE164" s="1"/>
  <c r="N165"/>
  <c r="BE165" s="1"/>
  <c r="N167"/>
  <c r="BE167" s="1"/>
  <c r="N168"/>
  <c r="BE168" s="1"/>
  <c r="N169"/>
  <c r="BE169" s="1"/>
  <c r="N170"/>
  <c r="BE170" s="1"/>
  <c r="N171"/>
  <c r="BE171" s="1"/>
  <c r="N172"/>
  <c r="BE172" s="1"/>
  <c r="N173"/>
  <c r="BE173" s="1"/>
  <c r="N174"/>
  <c r="BE174" s="1"/>
  <c r="N175"/>
  <c r="BE175" s="1"/>
  <c r="N176"/>
  <c r="BE176" s="1"/>
  <c r="N177"/>
  <c r="BE177" s="1"/>
  <c r="N178"/>
  <c r="BE178" s="1"/>
  <c r="N179"/>
  <c r="BE179" s="1"/>
  <c r="N180"/>
  <c r="BE180" s="1"/>
  <c r="N181"/>
  <c r="BE181" s="1"/>
  <c r="N182"/>
  <c r="BE182" s="1"/>
  <c r="N183"/>
  <c r="BE183" s="1"/>
  <c r="N184"/>
  <c r="BE184" s="1"/>
  <c r="N185"/>
  <c r="BE185" s="1"/>
  <c r="N186"/>
  <c r="BE186" s="1"/>
  <c r="N187"/>
  <c r="BE187" s="1"/>
  <c r="N188"/>
  <c r="BE188" s="1"/>
  <c r="N189"/>
  <c r="BE189" s="1"/>
  <c r="N190"/>
  <c r="BE190" s="1"/>
  <c r="N191"/>
  <c r="BE191" s="1"/>
  <c r="N192"/>
  <c r="BE192" s="1"/>
  <c r="N193"/>
  <c r="BE193" s="1"/>
  <c r="N194"/>
  <c r="BE194" s="1"/>
  <c r="N195"/>
  <c r="BE195" s="1"/>
  <c r="N196"/>
  <c r="BE196" s="1"/>
  <c r="N197"/>
  <c r="BE197" s="1"/>
  <c r="N198"/>
  <c r="BE198" s="1"/>
  <c r="N199"/>
  <c r="BE199" s="1"/>
  <c r="N200"/>
  <c r="BE200" s="1"/>
  <c r="N201"/>
  <c r="BE201" s="1"/>
  <c r="N202"/>
  <c r="BE202" s="1"/>
  <c r="N203"/>
  <c r="BE203" s="1"/>
  <c r="N204"/>
  <c r="BE204" s="1"/>
  <c r="N206"/>
  <c r="BE206" s="1"/>
  <c r="N207"/>
  <c r="BE207" s="1"/>
  <c r="N208"/>
  <c r="BE208" s="1"/>
  <c r="N210"/>
  <c r="BE210" s="1"/>
  <c r="N211"/>
  <c r="BE211" s="1"/>
  <c r="N212"/>
  <c r="BE212" s="1"/>
  <c r="N214"/>
  <c r="BE214" s="1"/>
  <c r="N215"/>
  <c r="BE215" s="1"/>
  <c r="N216"/>
  <c r="BE216" s="1"/>
  <c r="N217"/>
  <c r="BE217" s="1"/>
  <c r="N218"/>
  <c r="BE218" s="1"/>
  <c r="N219"/>
  <c r="BE219" s="1"/>
  <c r="BF102"/>
  <c r="BF103"/>
  <c r="BF104"/>
  <c r="BF105"/>
  <c r="BF106"/>
  <c r="BF107"/>
  <c r="BF129"/>
  <c r="BF131"/>
  <c r="BF133"/>
  <c r="BF134"/>
  <c r="BF135"/>
  <c r="BF137"/>
  <c r="BF138"/>
  <c r="BF139"/>
  <c r="BF140"/>
  <c r="BF141"/>
  <c r="BF142"/>
  <c r="BF143"/>
  <c r="BF144"/>
  <c r="BF145"/>
  <c r="BF146"/>
  <c r="BF147"/>
  <c r="BF148"/>
  <c r="BF149"/>
  <c r="BF150"/>
  <c r="BF152"/>
  <c r="BF153"/>
  <c r="BF154"/>
  <c r="BF155"/>
  <c r="BF156"/>
  <c r="BF157"/>
  <c r="BF158"/>
  <c r="BF159"/>
  <c r="BF160"/>
  <c r="BF161"/>
  <c r="BF162"/>
  <c r="BF163"/>
  <c r="BF164"/>
  <c r="BF165"/>
  <c r="BF167"/>
  <c r="BF168"/>
  <c r="BF169"/>
  <c r="BF170"/>
  <c r="BF171"/>
  <c r="BF172"/>
  <c r="BF173"/>
  <c r="BF174"/>
  <c r="BF175"/>
  <c r="BF176"/>
  <c r="BF177"/>
  <c r="BF178"/>
  <c r="BF179"/>
  <c r="BF180"/>
  <c r="BF181"/>
  <c r="BF182"/>
  <c r="BF183"/>
  <c r="BF184"/>
  <c r="BF185"/>
  <c r="BF186"/>
  <c r="BF187"/>
  <c r="BF188"/>
  <c r="BF189"/>
  <c r="BF190"/>
  <c r="BF191"/>
  <c r="BF192"/>
  <c r="BF193"/>
  <c r="BF194"/>
  <c r="BF195"/>
  <c r="BF196"/>
  <c r="BF197"/>
  <c r="BF198"/>
  <c r="BF199"/>
  <c r="BF200"/>
  <c r="BF201"/>
  <c r="BF202"/>
  <c r="BF203"/>
  <c r="BF204"/>
  <c r="BF206"/>
  <c r="BF207"/>
  <c r="BF208"/>
  <c r="BF210"/>
  <c r="BF211"/>
  <c r="BF212"/>
  <c r="BF214"/>
  <c r="BF215"/>
  <c r="BF216"/>
  <c r="BF217"/>
  <c r="BF218"/>
  <c r="BF219"/>
  <c r="BF221"/>
  <c r="BF222"/>
  <c r="BF223"/>
  <c r="BF224"/>
  <c r="BF225"/>
  <c r="BG102"/>
  <c r="BG103"/>
  <c r="BG104"/>
  <c r="BG105"/>
  <c r="BG106"/>
  <c r="BG107"/>
  <c r="BG129"/>
  <c r="BG131"/>
  <c r="BG133"/>
  <c r="BG134"/>
  <c r="BG135"/>
  <c r="BG137"/>
  <c r="BG138"/>
  <c r="BG139"/>
  <c r="BG140"/>
  <c r="BG141"/>
  <c r="BG142"/>
  <c r="BG143"/>
  <c r="BG144"/>
  <c r="BG145"/>
  <c r="BG146"/>
  <c r="BG147"/>
  <c r="BG148"/>
  <c r="BG149"/>
  <c r="BG150"/>
  <c r="BG152"/>
  <c r="BG153"/>
  <c r="BG154"/>
  <c r="BG155"/>
  <c r="BG156"/>
  <c r="BG157"/>
  <c r="BG158"/>
  <c r="BG159"/>
  <c r="BG160"/>
  <c r="BG161"/>
  <c r="BG162"/>
  <c r="BG163"/>
  <c r="BG164"/>
  <c r="BG165"/>
  <c r="BG167"/>
  <c r="BG168"/>
  <c r="BG169"/>
  <c r="BG170"/>
  <c r="BG171"/>
  <c r="BG172"/>
  <c r="BG173"/>
  <c r="BG174"/>
  <c r="BG175"/>
  <c r="BG176"/>
  <c r="BG177"/>
  <c r="BG178"/>
  <c r="BG179"/>
  <c r="BG180"/>
  <c r="BG181"/>
  <c r="BG182"/>
  <c r="BG183"/>
  <c r="BG184"/>
  <c r="BG185"/>
  <c r="BG186"/>
  <c r="BG187"/>
  <c r="BG188"/>
  <c r="BG189"/>
  <c r="BG190"/>
  <c r="BG191"/>
  <c r="BG192"/>
  <c r="BG193"/>
  <c r="BG194"/>
  <c r="BG195"/>
  <c r="BG196"/>
  <c r="BG197"/>
  <c r="BG198"/>
  <c r="BG199"/>
  <c r="BG200"/>
  <c r="BG201"/>
  <c r="BG202"/>
  <c r="BG203"/>
  <c r="BG204"/>
  <c r="BG206"/>
  <c r="BG207"/>
  <c r="BG208"/>
  <c r="BG210"/>
  <c r="BG211"/>
  <c r="BG212"/>
  <c r="BG214"/>
  <c r="BG215"/>
  <c r="BG216"/>
  <c r="BG217"/>
  <c r="BG218"/>
  <c r="BG219"/>
  <c r="BG221"/>
  <c r="BG222"/>
  <c r="BG223"/>
  <c r="BG224"/>
  <c r="BG225"/>
  <c r="BH102"/>
  <c r="BH103"/>
  <c r="BH104"/>
  <c r="BH105"/>
  <c r="BH106"/>
  <c r="BH107"/>
  <c r="BH129"/>
  <c r="BH131"/>
  <c r="BH133"/>
  <c r="BH134"/>
  <c r="BH135"/>
  <c r="BH137"/>
  <c r="BH138"/>
  <c r="BH139"/>
  <c r="BH140"/>
  <c r="BH141"/>
  <c r="BH142"/>
  <c r="BH143"/>
  <c r="BH144"/>
  <c r="BH145"/>
  <c r="BH146"/>
  <c r="BH147"/>
  <c r="BH148"/>
  <c r="BH149"/>
  <c r="BH150"/>
  <c r="BH152"/>
  <c r="BH153"/>
  <c r="BH154"/>
  <c r="BH155"/>
  <c r="BH156"/>
  <c r="BH157"/>
  <c r="BH158"/>
  <c r="BH159"/>
  <c r="BH160"/>
  <c r="BH161"/>
  <c r="BH162"/>
  <c r="BH163"/>
  <c r="BH164"/>
  <c r="BH165"/>
  <c r="BH167"/>
  <c r="BH168"/>
  <c r="BH169"/>
  <c r="BH170"/>
  <c r="BH171"/>
  <c r="BH172"/>
  <c r="BH173"/>
  <c r="BH174"/>
  <c r="BH175"/>
  <c r="BH176"/>
  <c r="BH177"/>
  <c r="BH178"/>
  <c r="BH179"/>
  <c r="BH180"/>
  <c r="BH181"/>
  <c r="BH182"/>
  <c r="BH183"/>
  <c r="BH184"/>
  <c r="BH185"/>
  <c r="BH186"/>
  <c r="BH187"/>
  <c r="BH188"/>
  <c r="BH189"/>
  <c r="BH190"/>
  <c r="BH191"/>
  <c r="BH192"/>
  <c r="BH193"/>
  <c r="BH194"/>
  <c r="BH195"/>
  <c r="BH196"/>
  <c r="BH197"/>
  <c r="BH198"/>
  <c r="BH199"/>
  <c r="BH200"/>
  <c r="BH201"/>
  <c r="BH202"/>
  <c r="BH203"/>
  <c r="BH204"/>
  <c r="BH206"/>
  <c r="BH207"/>
  <c r="BH208"/>
  <c r="BH210"/>
  <c r="BH211"/>
  <c r="BH212"/>
  <c r="BH214"/>
  <c r="BH215"/>
  <c r="BH216"/>
  <c r="BH217"/>
  <c r="BH218"/>
  <c r="BH219"/>
  <c r="BH221"/>
  <c r="BH222"/>
  <c r="BH223"/>
  <c r="BH224"/>
  <c r="BH225"/>
  <c r="H32"/>
  <c r="BC88" i="1" s="1"/>
  <c r="BC87" s="1"/>
  <c r="BI102" i="2"/>
  <c r="BI103"/>
  <c r="BI104"/>
  <c r="BI105"/>
  <c r="BI106"/>
  <c r="BI107"/>
  <c r="BI129"/>
  <c r="BI131"/>
  <c r="BI133"/>
  <c r="BI134"/>
  <c r="BI135"/>
  <c r="BI137"/>
  <c r="BI138"/>
  <c r="BI139"/>
  <c r="BI140"/>
  <c r="BI141"/>
  <c r="BI142"/>
  <c r="BI143"/>
  <c r="BI144"/>
  <c r="BI145"/>
  <c r="BI146"/>
  <c r="BI147"/>
  <c r="BI148"/>
  <c r="BI149"/>
  <c r="BI150"/>
  <c r="BI152"/>
  <c r="BI153"/>
  <c r="BI154"/>
  <c r="BI155"/>
  <c r="BI156"/>
  <c r="BI157"/>
  <c r="BI158"/>
  <c r="BI159"/>
  <c r="BI160"/>
  <c r="BI161"/>
  <c r="BI162"/>
  <c r="BI163"/>
  <c r="BI164"/>
  <c r="BI165"/>
  <c r="BI167"/>
  <c r="BI168"/>
  <c r="BI169"/>
  <c r="BI170"/>
  <c r="BI171"/>
  <c r="BI172"/>
  <c r="BI173"/>
  <c r="BI174"/>
  <c r="BI175"/>
  <c r="BI176"/>
  <c r="BI177"/>
  <c r="BI178"/>
  <c r="BI179"/>
  <c r="BI180"/>
  <c r="BI181"/>
  <c r="BI182"/>
  <c r="BI183"/>
  <c r="BI184"/>
  <c r="BI185"/>
  <c r="BI186"/>
  <c r="BI187"/>
  <c r="BI188"/>
  <c r="BI189"/>
  <c r="BI190"/>
  <c r="BI191"/>
  <c r="BI192"/>
  <c r="BI193"/>
  <c r="BI194"/>
  <c r="BI195"/>
  <c r="BI196"/>
  <c r="BI197"/>
  <c r="BI198"/>
  <c r="BI199"/>
  <c r="BI200"/>
  <c r="BI201"/>
  <c r="BI202"/>
  <c r="BI203"/>
  <c r="BI204"/>
  <c r="BI206"/>
  <c r="BI207"/>
  <c r="BI208"/>
  <c r="BI210"/>
  <c r="BI211"/>
  <c r="BI212"/>
  <c r="BI214"/>
  <c r="BI215"/>
  <c r="BI216"/>
  <c r="BI217"/>
  <c r="BI218"/>
  <c r="BI219"/>
  <c r="BI221"/>
  <c r="BI222"/>
  <c r="BI223"/>
  <c r="BI224"/>
  <c r="BI225"/>
  <c r="F78"/>
  <c r="F79"/>
  <c r="F81"/>
  <c r="M81"/>
  <c r="F83"/>
  <c r="M83"/>
  <c r="F84"/>
  <c r="M84"/>
  <c r="F117"/>
  <c r="F118"/>
  <c r="F120"/>
  <c r="M120"/>
  <c r="F122"/>
  <c r="F123"/>
  <c r="M123"/>
  <c r="W129"/>
  <c r="W128" s="1"/>
  <c r="W131"/>
  <c r="W130" s="1"/>
  <c r="W133"/>
  <c r="W134"/>
  <c r="W135"/>
  <c r="W137"/>
  <c r="W138"/>
  <c r="W139"/>
  <c r="W140"/>
  <c r="W141"/>
  <c r="W142"/>
  <c r="W143"/>
  <c r="W144"/>
  <c r="W145"/>
  <c r="W146"/>
  <c r="W147"/>
  <c r="W148"/>
  <c r="W149"/>
  <c r="W150"/>
  <c r="W152"/>
  <c r="W153"/>
  <c r="W154"/>
  <c r="W155"/>
  <c r="W156"/>
  <c r="W157"/>
  <c r="W158"/>
  <c r="W159"/>
  <c r="W160"/>
  <c r="W161"/>
  <c r="W162"/>
  <c r="W163"/>
  <c r="W164"/>
  <c r="W165"/>
  <c r="W167"/>
  <c r="W168"/>
  <c r="W166" s="1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6"/>
  <c r="W205" s="1"/>
  <c r="W207"/>
  <c r="W208"/>
  <c r="W210"/>
  <c r="W209" s="1"/>
  <c r="W211"/>
  <c r="W212"/>
  <c r="W214"/>
  <c r="W215"/>
  <c r="W216"/>
  <c r="W217"/>
  <c r="W218"/>
  <c r="W219"/>
  <c r="Y129"/>
  <c r="Y128" s="1"/>
  <c r="Y131"/>
  <c r="Y130" s="1"/>
  <c r="Y133"/>
  <c r="Y134"/>
  <c r="Y135"/>
  <c r="Y137"/>
  <c r="Y138"/>
  <c r="Y136" s="1"/>
  <c r="Y139"/>
  <c r="Y140"/>
  <c r="Y141"/>
  <c r="Y142"/>
  <c r="Y143"/>
  <c r="Y144"/>
  <c r="Y145"/>
  <c r="Y146"/>
  <c r="Y147"/>
  <c r="Y148"/>
  <c r="Y149"/>
  <c r="Y150"/>
  <c r="Y152"/>
  <c r="Y153"/>
  <c r="Y154"/>
  <c r="Y155"/>
  <c r="Y156"/>
  <c r="Y157"/>
  <c r="Y158"/>
  <c r="Y159"/>
  <c r="Y160"/>
  <c r="Y161"/>
  <c r="Y162"/>
  <c r="Y163"/>
  <c r="Y164"/>
  <c r="Y165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6"/>
  <c r="Y205" s="1"/>
  <c r="Y207"/>
  <c r="Y208"/>
  <c r="Y210"/>
  <c r="Y211"/>
  <c r="Y212"/>
  <c r="Y214"/>
  <c r="Y215"/>
  <c r="Y216"/>
  <c r="Y217"/>
  <c r="Y218"/>
  <c r="Y219"/>
  <c r="AA129"/>
  <c r="AA128" s="1"/>
  <c r="AA131"/>
  <c r="AA130" s="1"/>
  <c r="AA133"/>
  <c r="AA134"/>
  <c r="AA135"/>
  <c r="AA137"/>
  <c r="AA138"/>
  <c r="AA139"/>
  <c r="AA140"/>
  <c r="AA141"/>
  <c r="AA142"/>
  <c r="AA143"/>
  <c r="AA144"/>
  <c r="AA145"/>
  <c r="AA146"/>
  <c r="AA147"/>
  <c r="AA148"/>
  <c r="AA149"/>
  <c r="AA150"/>
  <c r="AA152"/>
  <c r="AA153"/>
  <c r="AA154"/>
  <c r="AA155"/>
  <c r="AA156"/>
  <c r="AA157"/>
  <c r="AA158"/>
  <c r="AA159"/>
  <c r="AA160"/>
  <c r="AA161"/>
  <c r="AA162"/>
  <c r="AA163"/>
  <c r="AA164"/>
  <c r="AA165"/>
  <c r="AA167"/>
  <c r="AA168"/>
  <c r="AA166" s="1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6"/>
  <c r="AA205" s="1"/>
  <c r="AA207"/>
  <c r="AA208"/>
  <c r="AA210"/>
  <c r="AA209" s="1"/>
  <c r="AA211"/>
  <c r="AA212"/>
  <c r="AA214"/>
  <c r="AA215"/>
  <c r="AA216"/>
  <c r="AA217"/>
  <c r="AA218"/>
  <c r="AA219"/>
  <c r="CE91" i="1"/>
  <c r="CE92"/>
  <c r="CE93"/>
  <c r="CE94"/>
  <c r="BZ91"/>
  <c r="BZ92"/>
  <c r="BZ93"/>
  <c r="BZ94"/>
  <c r="CF91"/>
  <c r="CF92"/>
  <c r="CF93"/>
  <c r="CF94"/>
  <c r="CG91"/>
  <c r="CG92"/>
  <c r="CG93"/>
  <c r="CG94"/>
  <c r="CH91"/>
  <c r="CH92"/>
  <c r="CH93"/>
  <c r="CH94"/>
  <c r="L77"/>
  <c r="L78"/>
  <c r="L80"/>
  <c r="AM80"/>
  <c r="L82"/>
  <c r="AM82"/>
  <c r="L83"/>
  <c r="AM83"/>
  <c r="AX88"/>
  <c r="AY88"/>
  <c r="CI91"/>
  <c r="CJ91"/>
  <c r="CK91"/>
  <c r="CA92"/>
  <c r="CB92"/>
  <c r="CC92"/>
  <c r="CI92"/>
  <c r="CJ92"/>
  <c r="CK92"/>
  <c r="CA93"/>
  <c r="CB93"/>
  <c r="CC93"/>
  <c r="CI93"/>
  <c r="CJ93"/>
  <c r="CK93"/>
  <c r="CA94"/>
  <c r="CB94"/>
  <c r="CC94"/>
  <c r="CI94"/>
  <c r="CJ94"/>
  <c r="CK94"/>
  <c r="AA136" i="2" l="1"/>
  <c r="M30"/>
  <c r="AW88" i="1" s="1"/>
  <c r="BK220" i="2"/>
  <c r="N220" s="1"/>
  <c r="N99" s="1"/>
  <c r="BK205"/>
  <c r="N205" s="1"/>
  <c r="N96" s="1"/>
  <c r="W136"/>
  <c r="Y209"/>
  <c r="Y166"/>
  <c r="BK209"/>
  <c r="N209" s="1"/>
  <c r="N97" s="1"/>
  <c r="BK166"/>
  <c r="N166" s="1"/>
  <c r="N95" s="1"/>
  <c r="N221"/>
  <c r="BE221" s="1"/>
  <c r="AA213"/>
  <c r="AA132"/>
  <c r="Y151"/>
  <c r="W213"/>
  <c r="W132"/>
  <c r="H33"/>
  <c r="BD88" i="1" s="1"/>
  <c r="BD87" s="1"/>
  <c r="H30" i="2"/>
  <c r="BA88" i="1" s="1"/>
  <c r="BA87" s="1"/>
  <c r="BK151" i="2"/>
  <c r="N151" s="1"/>
  <c r="N94" s="1"/>
  <c r="AA151"/>
  <c r="Y213"/>
  <c r="Y132"/>
  <c r="W151"/>
  <c r="H31"/>
  <c r="BB88" i="1" s="1"/>
  <c r="BB87" s="1"/>
  <c r="W30" s="1"/>
  <c r="BK213" i="2"/>
  <c r="N213" s="1"/>
  <c r="N98" s="1"/>
  <c r="BK132"/>
  <c r="N132" s="1"/>
  <c r="N92" s="1"/>
  <c r="W31" i="1"/>
  <c r="W32"/>
  <c r="AX87"/>
  <c r="AA127" i="2"/>
  <c r="AA126" s="1"/>
  <c r="W127"/>
  <c r="W126" s="1"/>
  <c r="AU88" i="1" s="1"/>
  <c r="AU87" s="1"/>
  <c r="W29"/>
  <c r="AW87"/>
  <c r="AK29" s="1"/>
  <c r="BK127" i="2"/>
  <c r="N128"/>
  <c r="N90" s="1"/>
  <c r="Y127"/>
  <c r="Y126" s="1"/>
  <c r="AY87" i="1"/>
  <c r="N127" i="2" l="1"/>
  <c r="N89" s="1"/>
  <c r="BK126"/>
  <c r="N126" s="1"/>
  <c r="N88" s="1"/>
  <c r="M24" l="1"/>
  <c r="N103"/>
  <c r="BE103" s="1"/>
  <c r="N105"/>
  <c r="BE105" s="1"/>
  <c r="N107"/>
  <c r="BE107" s="1"/>
  <c r="N102"/>
  <c r="N104"/>
  <c r="BE104" s="1"/>
  <c r="N106"/>
  <c r="BE106" s="1"/>
  <c r="BE102" l="1"/>
  <c r="N101"/>
  <c r="M25" l="1"/>
  <c r="L109"/>
  <c r="H29"/>
  <c r="AZ88" i="1" s="1"/>
  <c r="AZ87" s="1"/>
  <c r="M29" i="2"/>
  <c r="AV88" i="1" s="1"/>
  <c r="AT88" s="1"/>
  <c r="AV87" l="1"/>
  <c r="AS88"/>
  <c r="AS87" s="1"/>
  <c r="M27" i="2"/>
  <c r="L35" l="1"/>
  <c r="AG88" i="1"/>
  <c r="AT87"/>
  <c r="AG87" l="1"/>
  <c r="AN88"/>
  <c r="AG91" l="1"/>
  <c r="AG93"/>
  <c r="AN87"/>
  <c r="AK23"/>
  <c r="AG92"/>
  <c r="AG94"/>
  <c r="CD92" l="1"/>
  <c r="AV92"/>
  <c r="BY92" s="1"/>
  <c r="CD93"/>
  <c r="AV93"/>
  <c r="BY93" s="1"/>
  <c r="CD94"/>
  <c r="AV94"/>
  <c r="BY94" s="1"/>
  <c r="AG90"/>
  <c r="CD91"/>
  <c r="W28" s="1"/>
  <c r="AV91"/>
  <c r="BY91" s="1"/>
  <c r="AN92" l="1"/>
  <c r="AK28"/>
  <c r="AN94"/>
  <c r="AN91"/>
  <c r="AK24"/>
  <c r="AK26" s="1"/>
  <c r="AG96"/>
  <c r="AN93"/>
  <c r="AK34" l="1"/>
  <c r="AN90"/>
  <c r="AN96" s="1"/>
</calcChain>
</file>

<file path=xl/sharedStrings.xml><?xml version="1.0" encoding="utf-8"?>
<sst xmlns="http://schemas.openxmlformats.org/spreadsheetml/2006/main" count="1370" uniqueCount="379">
  <si>
    <t>2012</t>
  </si>
  <si>
    <t>List obsahuje:</t>
  </si>
  <si>
    <t>2.0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</si>
  <si>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</si>
  <si>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</si>
  <si>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</si>
  <si>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</si>
  <si>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</si>
  <si>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</si>
  <si>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</si>
  <si>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</si>
  <si>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</si>
  <si>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</si>
  <si>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</si>
  <si>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Měnit lze pouze buňky se žlutým podbarvením!
1) na prvním listu Rekapitulace stavby vyplňte v sestavě
    a) Souhrnný list
       - údaje o Zhotoviteli
         (přenesou se do ostatních sestav i v jiných listech)
    b) Rekapitulace objektů
       - potřebné Ostatní náklady
2) na vybraných listech vyplňte v sestavě
    a) Krycí list
       - údaje o Zhotoviteli, pokud se liší od údajů o Zhotoviteli na Souhrnném listu
         (údaje se přenesou do ostatních sestav v daném listu)
    b) Rekapitulace rozpočtu
       - potřebné Ostatní náklady
    c) Rozpočet
       - ceny u položek
       - množství, pokud má žluté podbarvení
       - a v případe potřeby poznámku (ta je v skrytém sloupci)</t>
  </si>
  <si>
    <t>Stavba:</t>
  </si>
  <si>
    <t>0,1</t>
  </si>
  <si>
    <t>JKSO:</t>
  </si>
  <si>
    <t>CC-CZ:</t>
  </si>
  <si>
    <t>1</t>
  </si>
  <si>
    <t>Místo:</t>
  </si>
  <si>
    <t xml:space="preserve"> </t>
  </si>
  <si>
    <t>Datum:</t>
  </si>
  <si>
    <t>10</t>
  </si>
  <si>
    <t>100</t>
  </si>
  <si>
    <t>Objednavatel: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</si>
  <si>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</si>
  <si>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</si>
  <si>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</si>
  <si>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</si>
  <si>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</si>
  <si>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</si>
  <si>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</si>
  <si>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</si>
  <si>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</si>
  <si>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</si>
  <si>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</si>
  <si>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</si>
  <si>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</si>
  <si>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</si>
  <si>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</si>
  <si>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</si>
  <si>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</si>
  <si>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</si>
  <si>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</si>
  <si>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</si>
  <si>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</si>
  <si>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</si>
  <si>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</si>
  <si>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</si>
  <si>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</si>
  <si>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</si>
  <si>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</si>
  <si>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</si>
  <si>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</si>
  <si>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</si>
  <si>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</si>
  <si>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</si>
  <si>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
náklady [CZK]</t>
  </si>
  <si>
    <t>DPH [CZK]</t>
  </si>
  <si>
    <t>Normohodiny [h]</t>
  </si>
  <si>
    <t>DPH základní [CZK]</t>
  </si>
  <si>
    <t>DPH snížená [CZK]</t>
  </si>
  <si>
    <t>DPH základní přenesená
[CZK]</t>
  </si>
  <si>
    <t>DPH snížená přenesená
[CZK]</t>
  </si>
  <si>
    <t>Základna
DPH základní</t>
  </si>
  <si>
    <t>Základna
DPH snížená</t>
  </si>
  <si>
    <t>Základna
DPH zákl. přenesená</t>
  </si>
  <si>
    <t>Základna
DPH sníž. přenesená</t>
  </si>
  <si>
    <t>Základna
DPH nulová</t>
  </si>
  <si>
    <t>1) Náklady z rozpočtů</t>
  </si>
  <si>
    <t>D</t>
  </si>
  <si>
    <t>0</t>
  </si>
  <si>
    <t>###NOIMPORT###</t>
  </si>
  <si>
    <t>IMPORT</t>
  </si>
  <si>
    <t>{3636C88E-9BC4-4B82-87E0-9F70CB5C5FB6}</t>
  </si>
  <si>
    <t>{00000000-0000-0000-0000-000000000000}</t>
  </si>
  <si>
    <t>1b</t>
  </si>
  <si>
    <t>ZTI</t>
  </si>
  <si>
    <t>{5E115ED5-C4C3-45FE-B064-77B563F8936F}</t>
  </si>
  <si>
    <t>2) Ostatní náklady ze souhrnného listu</t>
  </si>
  <si>
    <t>Procent. zadání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</si>
  <si>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</si>
  <si>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</si>
  <si>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</si>
  <si>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</si>
  <si>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</si>
  <si>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</si>
  <si>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</si>
  <si>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Zpět na list:</t>
  </si>
  <si>
    <t>2</t>
  </si>
  <si>
    <t>KRYCÍ LIST ROZPOČTU</t>
  </si>
  <si>
    <t>Objekt: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</si>
  <si>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</si>
  <si>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</si>
  <si>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</si>
  <si>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</si>
  <si>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</si>
  <si>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</si>
  <si>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Číslo položky - Název položky</t>
  </si>
  <si>
    <t xml:space="preserve">    012 - VZT</t>
  </si>
  <si>
    <t xml:space="preserve">    96 - Bourání konstrukcí</t>
  </si>
  <si>
    <t xml:space="preserve">    97 - Prorážení otvorů</t>
  </si>
  <si>
    <t xml:space="preserve">    721 - Vnitřní kanalizace</t>
  </si>
  <si>
    <t xml:space="preserve">    722 - Vnitřní vodovod</t>
  </si>
  <si>
    <t xml:space="preserve">    725 - Zařizovací předměty</t>
  </si>
  <si>
    <t xml:space="preserve">    733 - Rozvod potrubí</t>
  </si>
  <si>
    <t xml:space="preserve">    734 - Armatury</t>
  </si>
  <si>
    <t xml:space="preserve">    735 - Otopná tělesa</t>
  </si>
  <si>
    <t>VP -   Vícepráce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</si>
  <si>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</si>
  <si>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</si>
  <si>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</si>
  <si>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</si>
  <si>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</si>
  <si>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</si>
  <si>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</si>
  <si>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činnosť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</si>
  <si>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</si>
  <si>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</si>
  <si>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</si>
  <si>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</si>
  <si>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</si>
  <si>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</si>
  <si>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</si>
  <si>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</si>
  <si>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Cena celkem
[CZK]</t>
  </si>
  <si>
    <t>Poznámka</t>
  </si>
  <si>
    <t>J. Nh [h]</t>
  </si>
  <si>
    <t>Nh celkom [h]</t>
  </si>
  <si>
    <t>J. hmotnost
[t]</t>
  </si>
  <si>
    <t>Hmotnost
celkem [t]</t>
  </si>
  <si>
    <t>J. suť [t]</t>
  </si>
  <si>
    <t>Suť Celkem [t]</t>
  </si>
  <si>
    <t>ROZPOCET</t>
  </si>
  <si>
    <t>K</t>
  </si>
  <si>
    <t>16</t>
  </si>
  <si>
    <t>VZT ventil včetně ůpravy rozvodů a napojení</t>
  </si>
  <si>
    <t>ks</t>
  </si>
  <si>
    <t>4</t>
  </si>
  <si>
    <t>969 02-1111.R00</t>
  </si>
  <si>
    <t>Vybourání kanalizačního potrubí DN do 100 mm</t>
  </si>
  <si>
    <t>m</t>
  </si>
  <si>
    <t>3</t>
  </si>
  <si>
    <t>972 05-4341.R00</t>
  </si>
  <si>
    <t>Vybourání otv. stropy ŽB pl. 0,25 m2, tl. 15 cm</t>
  </si>
  <si>
    <t>kus</t>
  </si>
  <si>
    <t>974 03-1144.R00</t>
  </si>
  <si>
    <t>Vysekání rýh ve zdi cihelné 7 x 15 cm</t>
  </si>
  <si>
    <t>5</t>
  </si>
  <si>
    <t>974 03-1164.R00</t>
  </si>
  <si>
    <t>Vysekání rýh ve zdi cihelné 15 x 15 cm</t>
  </si>
  <si>
    <t>6</t>
  </si>
  <si>
    <t>721 15-2219.R00</t>
  </si>
  <si>
    <t>Čisticí kus  PE, pro odpadní svislé D 125</t>
  </si>
  <si>
    <t>7</t>
  </si>
  <si>
    <t>721 17-6101.R00</t>
  </si>
  <si>
    <t>Potrubí HT připojovací DN 32 x 1,8 mm</t>
  </si>
  <si>
    <t>8</t>
  </si>
  <si>
    <t>721 17-6102.R00</t>
  </si>
  <si>
    <t>Potrubí HT připojovací DN 40 x 1,8 mm</t>
  </si>
  <si>
    <t>9</t>
  </si>
  <si>
    <t>721 17-6103.R00</t>
  </si>
  <si>
    <t>Potrubí HT připojovací DN 50 x 1,8 mm</t>
  </si>
  <si>
    <t>721 17-6104.R00</t>
  </si>
  <si>
    <t>Potrubí HT připojovací DN 70 x 1,9 mm</t>
  </si>
  <si>
    <t>11</t>
  </si>
  <si>
    <t>721 17-6105.R00</t>
  </si>
  <si>
    <t>Potrubí HT připojovací DN 100 x 2,7 mm</t>
  </si>
  <si>
    <t>12</t>
  </si>
  <si>
    <t>721 17-6116.R00</t>
  </si>
  <si>
    <t>Potrubí HT odpadní svislé DN 125 x 3,1 mm</t>
  </si>
  <si>
    <t>13</t>
  </si>
  <si>
    <t>721 19-4103.R00</t>
  </si>
  <si>
    <t>Vyvedení odpadních výpustek D 32 x 1,8</t>
  </si>
  <si>
    <t>14</t>
  </si>
  <si>
    <t>721 19-4104.R00</t>
  </si>
  <si>
    <t>Vyvedení odpadních výpustek D 40 x 1,8</t>
  </si>
  <si>
    <t>721 19-4105.R00</t>
  </si>
  <si>
    <t>Vyvedení odpadních výpustek D 50 x 1,8</t>
  </si>
  <si>
    <t>721 19-4109.R00</t>
  </si>
  <si>
    <t>Vyvedení odpadních výpustek D 110 x 2,3</t>
  </si>
  <si>
    <t>17</t>
  </si>
  <si>
    <t>721 21-0812.R00</t>
  </si>
  <si>
    <t>Demontáž vpusti</t>
  </si>
  <si>
    <t>18</t>
  </si>
  <si>
    <t>721 29-0111.R00</t>
  </si>
  <si>
    <t>Zkouška těsnosti kanalizace vodou DN 125</t>
  </si>
  <si>
    <t>19</t>
  </si>
  <si>
    <t>998 72-1101.R00</t>
  </si>
  <si>
    <t>Přesun hmot pro vnitřní kanalizaci, výšky do 6 m</t>
  </si>
  <si>
    <t>t</t>
  </si>
  <si>
    <t>20</t>
  </si>
  <si>
    <t>722 13-0801.R00</t>
  </si>
  <si>
    <t>Demontáž potrubí ocelových závitových DN 25</t>
  </si>
  <si>
    <t>722 17-2331.R00</t>
  </si>
  <si>
    <t>Potrubí z PPR Instaplast, teplá, D 20/3,4 mm</t>
  </si>
  <si>
    <t>22</t>
  </si>
  <si>
    <t>722 17-2332.R00</t>
  </si>
  <si>
    <t>Potrubí z PPR Instaplast, teplá, D 25/4,2 mm</t>
  </si>
  <si>
    <t>23</t>
  </si>
  <si>
    <t>722 17-2333.R00</t>
  </si>
  <si>
    <t>Potrubí z PPR Instaplast, teplá, D 32/5,4 mm</t>
  </si>
  <si>
    <t>24</t>
  </si>
  <si>
    <t>722 18-1211.RT8</t>
  </si>
  <si>
    <t>Izolace návleková MIRELON PRO tl. stěny 6 mm vnitřní průměr 25 mm</t>
  </si>
  <si>
    <t>25</t>
  </si>
  <si>
    <t>722 18-1212.RT8</t>
  </si>
  <si>
    <t>Izolace návleková MIRELON PRO tl. stěny 9 mm vnitřní průměr 25 mm</t>
  </si>
  <si>
    <t>26</t>
  </si>
  <si>
    <t>722 18-1212.RU1</t>
  </si>
  <si>
    <t>Izolace návleková MIRELON PRO tl. stěny 9 mm vnitřní průměr 32 mm</t>
  </si>
  <si>
    <t>27</t>
  </si>
  <si>
    <t>722 18-1812.R00</t>
  </si>
  <si>
    <t>Demontáž plstěných pásů z trub</t>
  </si>
  <si>
    <t>28</t>
  </si>
  <si>
    <t>722 19-0401.R00</t>
  </si>
  <si>
    <t>Vyvedení a upevnění výpustek DN 15</t>
  </si>
  <si>
    <t>29</t>
  </si>
  <si>
    <t>722 20-2412.R00</t>
  </si>
  <si>
    <t>Kohout kulový nerozebíratelný PP-R INSTAPLAST D 20</t>
  </si>
  <si>
    <t>30</t>
  </si>
  <si>
    <t>722 20-2414.R00</t>
  </si>
  <si>
    <t>Kohout kulový nerozebíratelný PP-R INSTAPLAST D 32</t>
  </si>
  <si>
    <t>31</t>
  </si>
  <si>
    <t>722 22-0851.R00</t>
  </si>
  <si>
    <t>Demontáž armatur s jedním závitem G 3/4</t>
  </si>
  <si>
    <t>32</t>
  </si>
  <si>
    <t>722 28-0106.R00</t>
  </si>
  <si>
    <t>Tlaková zkouška vodovodního potrubí DN 32</t>
  </si>
  <si>
    <t>33</t>
  </si>
  <si>
    <t>998 72-2101.R00</t>
  </si>
  <si>
    <t>Přesun hmot pro vnitřní vodovod, výšky do 6 m</t>
  </si>
  <si>
    <t>34</t>
  </si>
  <si>
    <t>Zdroj pro pisoáry</t>
  </si>
  <si>
    <t>35</t>
  </si>
  <si>
    <t>RAPID sprchová růžice</t>
  </si>
  <si>
    <t>36</t>
  </si>
  <si>
    <t>Rameno pevné sprchy</t>
  </si>
  <si>
    <t>37</t>
  </si>
  <si>
    <t>Pevná sprcha</t>
  </si>
  <si>
    <t>38</t>
  </si>
  <si>
    <t>39</t>
  </si>
  <si>
    <t>Dělící stěna urinál  Split</t>
  </si>
  <si>
    <t>40</t>
  </si>
  <si>
    <t>Sifon um. nerez</t>
  </si>
  <si>
    <t>41</t>
  </si>
  <si>
    <t>Sedátko Mio</t>
  </si>
  <si>
    <t>42</t>
  </si>
  <si>
    <t>Tlačítko klozetu-KAPPA</t>
  </si>
  <si>
    <t>43</t>
  </si>
  <si>
    <t>44</t>
  </si>
  <si>
    <t>6.1</t>
  </si>
  <si>
    <t>45</t>
  </si>
  <si>
    <t>Bidetová baterie</t>
  </si>
  <si>
    <t>46</t>
  </si>
  <si>
    <t>721 21-3316.R00</t>
  </si>
  <si>
    <t>Žlab odtok.KLASIK,do prostoru,pro dlažbu,dl.1000mm</t>
  </si>
  <si>
    <t>47</t>
  </si>
  <si>
    <t>725 01-4121.R00</t>
  </si>
  <si>
    <t>soubor</t>
  </si>
  <si>
    <t>48</t>
  </si>
  <si>
    <t>725 01-5221.R00</t>
  </si>
  <si>
    <t>49</t>
  </si>
  <si>
    <t>725 01-6125.R00</t>
  </si>
  <si>
    <t>50</t>
  </si>
  <si>
    <t>725 01-7122.R00</t>
  </si>
  <si>
    <t>51</t>
  </si>
  <si>
    <t>725 01-7122.R00.1</t>
  </si>
  <si>
    <t>52</t>
  </si>
  <si>
    <t>725 11-0811.R00</t>
  </si>
  <si>
    <t>Demontáž klozetů splachovacích</t>
  </si>
  <si>
    <t>53</t>
  </si>
  <si>
    <t>725 11-9306.R00</t>
  </si>
  <si>
    <t>Montáž klozetu závěsného</t>
  </si>
  <si>
    <t>54</t>
  </si>
  <si>
    <t>725 11-9306.R00.1</t>
  </si>
  <si>
    <t>Montáž bidetu závěsného</t>
  </si>
  <si>
    <t>55</t>
  </si>
  <si>
    <t>725 11-9401.R00</t>
  </si>
  <si>
    <t>Montáž předstěnových systémů pro zazdění</t>
  </si>
  <si>
    <t>56</t>
  </si>
  <si>
    <t>725 12-9201.R00</t>
  </si>
  <si>
    <t>Montáž pisoárového záchodku bez nádrže</t>
  </si>
  <si>
    <t>57</t>
  </si>
  <si>
    <t>725 21-0821.R00</t>
  </si>
  <si>
    <t>Demontáž umyvadel bez výtokových armatur</t>
  </si>
  <si>
    <t>58</t>
  </si>
  <si>
    <t>725 21-9401.R00</t>
  </si>
  <si>
    <t>Montáž umyvadel na šrouby do zdiva</t>
  </si>
  <si>
    <t>59</t>
  </si>
  <si>
    <t>725 53-0823.R00</t>
  </si>
  <si>
    <t>Demontáž, zásobník elektrický tlakový</t>
  </si>
  <si>
    <t>60</t>
  </si>
  <si>
    <t>725 81-0402.R00</t>
  </si>
  <si>
    <t>Ventil rohový bez přípoj. trubičky TE 66 G 1/2</t>
  </si>
  <si>
    <t>61</t>
  </si>
  <si>
    <t>725 81-0811.R00</t>
  </si>
  <si>
    <t>Demontáž ventilu výtokového nástěnného</t>
  </si>
  <si>
    <t>62</t>
  </si>
  <si>
    <t>725 82-0801.R00</t>
  </si>
  <si>
    <t>Demontáž baterie nástěnné do G 3/4</t>
  </si>
  <si>
    <t>63</t>
  </si>
  <si>
    <t>725 82-9201.R00</t>
  </si>
  <si>
    <t>Montáž baterie umyv.a dřezové</t>
  </si>
  <si>
    <t>64</t>
  </si>
  <si>
    <t>725 84-0850.R00</t>
  </si>
  <si>
    <t>Demontáž baterie sprch.diferenciální G 3/4x1</t>
  </si>
  <si>
    <t>65</t>
  </si>
  <si>
    <t>725 84-9202.R00</t>
  </si>
  <si>
    <t>Montáž baterií sprchových</t>
  </si>
  <si>
    <t>66</t>
  </si>
  <si>
    <t>725 86-0811.R00</t>
  </si>
  <si>
    <t>Demontáž uzávěrek zápachových jednoduchých</t>
  </si>
  <si>
    <t>67</t>
  </si>
  <si>
    <t>725 86-9204.R00</t>
  </si>
  <si>
    <t>Montáž uzávěrek zápach.dřez.jednoduchý D 40</t>
  </si>
  <si>
    <t>68</t>
  </si>
  <si>
    <t>726 21-1125.R00</t>
  </si>
  <si>
    <t>Modul-WC Kombifix, UP200, h 98 cm</t>
  </si>
  <si>
    <t>69</t>
  </si>
  <si>
    <t>Baterie podomítková METALIA</t>
  </si>
  <si>
    <t>70</t>
  </si>
  <si>
    <t>Stěnový vývod LUX</t>
  </si>
  <si>
    <t>71</t>
  </si>
  <si>
    <t>998 72-5101.R00</t>
  </si>
  <si>
    <t>Přesun hmot pro zařizovací předměty, výšky do 6 m</t>
  </si>
  <si>
    <t>72</t>
  </si>
  <si>
    <t>733 14-1102.R00</t>
  </si>
  <si>
    <t>Odvzdušňovací automatické nádobky</t>
  </si>
  <si>
    <t>73</t>
  </si>
  <si>
    <t>733 16-1104.R00</t>
  </si>
  <si>
    <t>Potrubí měděné Supersan 15 x 1 mm, polotvrdé</t>
  </si>
  <si>
    <t>74</t>
  </si>
  <si>
    <t>733 16-1106.R00</t>
  </si>
  <si>
    <t>Potrubí měděné Supersan 18 x 1 mm, polotvrdé</t>
  </si>
  <si>
    <t>75</t>
  </si>
  <si>
    <t>734 20-9103.R00</t>
  </si>
  <si>
    <t>Montáž armatur závitových,s 1závitem, G 1/2</t>
  </si>
  <si>
    <t>76</t>
  </si>
  <si>
    <t>734 22-3122.RT1</t>
  </si>
  <si>
    <t>Ventil termostatický, přímý, IVAR.VD DN 15 bez termostatické hlavice</t>
  </si>
  <si>
    <t>77</t>
  </si>
  <si>
    <t>734 26-3135.R00</t>
  </si>
  <si>
    <t>Šroubení regulační, přímé, IVAR.DD 305 EK x DN 15</t>
  </si>
  <si>
    <t>78</t>
  </si>
  <si>
    <t>Zhotovení přípojky pro otopné tělesa</t>
  </si>
  <si>
    <t>79</t>
  </si>
  <si>
    <t>Těleso korado 33/300/14000 pozinkované</t>
  </si>
  <si>
    <t>80</t>
  </si>
  <si>
    <t>735 15-9320.R00</t>
  </si>
  <si>
    <t>Montáž panelových těles 3řadých do délky 1500 mm</t>
  </si>
  <si>
    <t>81</t>
  </si>
  <si>
    <t>735 17-9110.R00</t>
  </si>
  <si>
    <t>Montáž otopných těles koupelnových (žebříků)</t>
  </si>
  <si>
    <t>82</t>
  </si>
  <si>
    <t>735 22-1849.R00</t>
  </si>
  <si>
    <t>Demontáž regstr. z hl.trubek</t>
  </si>
  <si>
    <t>83</t>
  </si>
  <si>
    <t>735 49-4811.R00</t>
  </si>
  <si>
    <t>Vypuštění vody z otopných těles</t>
  </si>
  <si>
    <t>m2</t>
  </si>
  <si>
    <t>PN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</si>
  <si>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</si>
  <si>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</si>
  <si>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</si>
  <si>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</si>
  <si>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</si>
  <si>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</si>
  <si>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</si>
  <si>
    <t>Oprava sociálního zázemí šaten - HS Karviná</t>
  </si>
  <si>
    <t>Nerezový topný žebřík DZ07</t>
  </si>
  <si>
    <t>Klozet závěsný , hlub. splach., bílý</t>
  </si>
  <si>
    <t>Bidet závěsný , bílý, 1 otvor pro baterii</t>
  </si>
  <si>
    <t>Urinál odsávací , ovládání autom, bílý</t>
  </si>
  <si>
    <t>Umyvadlo   55 x 42 cm, bílé</t>
  </si>
  <si>
    <t>Umyvadlo  45 x 34 cm, bílé</t>
  </si>
  <si>
    <t>Um.baterie nástěnná, chrom METALIA 57</t>
  </si>
  <si>
    <t>Um.baterie stoj., chrom METALIA</t>
  </si>
</sst>
</file>

<file path=xl/styles.xml><?xml version="1.0" encoding="utf-8"?>
<styleSheet xmlns="http://schemas.openxmlformats.org/spreadsheetml/2006/main">
  <numFmts count="5">
    <numFmt numFmtId="164" formatCode="#,##0.00;\-#,##0.00"/>
    <numFmt numFmtId="165" formatCode="0.00%;\-0.00%"/>
    <numFmt numFmtId="166" formatCode="dd\.mm\.yyyy"/>
    <numFmt numFmtId="167" formatCode="#,##0.00000;\-#,##0.00000"/>
    <numFmt numFmtId="168" formatCode="#,##0.000;\-#,##0.000"/>
  </numFmts>
  <fonts count="32">
    <font>
      <sz val="8"/>
      <name val="Trebuchet MS"/>
      <charset val="238"/>
    </font>
    <font>
      <sz val="8"/>
      <color indexed="43"/>
      <name val="Trebuchet MS"/>
      <charset val="238"/>
    </font>
    <font>
      <sz val="10"/>
      <color indexed="16"/>
      <name val="Trebuchet MS"/>
      <charset val="238"/>
    </font>
    <font>
      <sz val="8"/>
      <color indexed="48"/>
      <name val="Trebuchet MS"/>
      <charset val="238"/>
    </font>
    <font>
      <b/>
      <sz val="16"/>
      <name val="Trebuchet MS"/>
      <charset val="238"/>
    </font>
    <font>
      <b/>
      <sz val="12"/>
      <color indexed="55"/>
      <name val="Trebuchet MS"/>
      <charset val="238"/>
    </font>
    <font>
      <sz val="9"/>
      <color indexed="55"/>
      <name val="Trebuchet MS"/>
      <charset val="238"/>
    </font>
    <font>
      <sz val="9"/>
      <name val="Trebuchet MS"/>
      <charset val="238"/>
    </font>
    <font>
      <b/>
      <sz val="8"/>
      <color indexed="55"/>
      <name val="Trebuchet MS"/>
      <charset val="238"/>
    </font>
    <font>
      <b/>
      <sz val="12"/>
      <name val="Trebuchet MS"/>
      <charset val="238"/>
    </font>
    <font>
      <sz val="10"/>
      <color indexed="63"/>
      <name val="Trebuchet MS"/>
      <charset val="238"/>
    </font>
    <font>
      <sz val="10"/>
      <name val="Trebuchet MS"/>
      <charset val="238"/>
    </font>
    <font>
      <b/>
      <sz val="10"/>
      <name val="Trebuchet MS"/>
      <charset val="238"/>
    </font>
    <font>
      <sz val="8"/>
      <color indexed="55"/>
      <name val="Trebuchet MS"/>
      <charset val="238"/>
    </font>
    <font>
      <b/>
      <sz val="10"/>
      <color indexed="63"/>
      <name val="Trebuchet MS"/>
      <charset val="238"/>
    </font>
    <font>
      <sz val="10"/>
      <color indexed="55"/>
      <name val="Trebuchet MS"/>
      <charset val="238"/>
    </font>
    <font>
      <b/>
      <sz val="9"/>
      <name val="Trebuchet MS"/>
      <charset val="238"/>
    </font>
    <font>
      <sz val="12"/>
      <color indexed="55"/>
      <name val="Trebuchet MS"/>
      <charset val="238"/>
    </font>
    <font>
      <b/>
      <sz val="12"/>
      <color indexed="16"/>
      <name val="Trebuchet MS"/>
      <charset val="238"/>
    </font>
    <font>
      <sz val="12"/>
      <name val="Trebuchet MS"/>
      <charset val="238"/>
    </font>
    <font>
      <sz val="11"/>
      <name val="Trebuchet MS"/>
      <charset val="238"/>
    </font>
    <font>
      <b/>
      <sz val="11"/>
      <color indexed="56"/>
      <name val="Trebuchet MS"/>
      <charset val="238"/>
    </font>
    <font>
      <sz val="11"/>
      <color indexed="56"/>
      <name val="Trebuchet MS"/>
      <charset val="238"/>
    </font>
    <font>
      <sz val="11"/>
      <color indexed="55"/>
      <name val="Trebuchet MS"/>
      <charset val="238"/>
    </font>
    <font>
      <sz val="10"/>
      <color indexed="56"/>
      <name val="Trebuchet MS"/>
      <charset val="238"/>
    </font>
    <font>
      <sz val="12"/>
      <color indexed="56"/>
      <name val="Trebuchet MS"/>
      <charset val="238"/>
    </font>
    <font>
      <sz val="8"/>
      <color indexed="56"/>
      <name val="Trebuchet MS"/>
      <charset val="238"/>
    </font>
    <font>
      <sz val="8"/>
      <color indexed="16"/>
      <name val="Trebuchet MS"/>
      <charset val="238"/>
    </font>
    <font>
      <b/>
      <sz val="8"/>
      <name val="Trebuchet MS"/>
      <charset val="238"/>
    </font>
    <font>
      <u/>
      <sz val="8"/>
      <color indexed="12"/>
      <name val="Trebuchet MS"/>
      <charset val="238"/>
    </font>
    <font>
      <sz val="18"/>
      <color indexed="12"/>
      <name val="Wingdings 2"/>
      <family val="1"/>
      <charset val="2"/>
    </font>
    <font>
      <u/>
      <sz val="10"/>
      <color indexed="12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29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2" borderId="0" xfId="0" applyFill="1" applyAlignment="1">
      <alignment horizontal="left" vertical="top"/>
      <protection locked="0"/>
    </xf>
    <xf numFmtId="0" fontId="1" fillId="2" borderId="0" xfId="0" applyFont="1" applyFill="1" applyAlignment="1">
      <alignment horizontal="left" vertical="center"/>
      <protection locked="0"/>
    </xf>
    <xf numFmtId="0" fontId="0" fillId="2" borderId="0" xfId="0" applyFont="1" applyFill="1" applyAlignment="1">
      <alignment horizontal="left" vertical="top"/>
      <protection locked="0"/>
    </xf>
    <xf numFmtId="0" fontId="0" fillId="0" borderId="0" xfId="0" applyFont="1" applyAlignment="1">
      <alignment horizontal="left" vertical="center"/>
      <protection locked="0"/>
    </xf>
    <xf numFmtId="0" fontId="0" fillId="0" borderId="1" xfId="0" applyBorder="1" applyAlignment="1">
      <alignment horizontal="lef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Border="1" applyAlignment="1">
      <alignment horizontal="left" vertical="top"/>
      <protection locked="0"/>
    </xf>
    <xf numFmtId="0" fontId="0" fillId="0" borderId="5" xfId="0" applyBorder="1" applyAlignment="1">
      <alignment horizontal="left" vertical="top"/>
      <protection locked="0"/>
    </xf>
    <xf numFmtId="0" fontId="3" fillId="0" borderId="0" xfId="0" applyFont="1" applyAlignment="1">
      <alignment horizontal="left" vertical="center"/>
      <protection locked="0"/>
    </xf>
    <xf numFmtId="0" fontId="5" fillId="0" borderId="0" xfId="0" applyFont="1" applyAlignment="1">
      <alignment horizontal="left" vertical="center"/>
      <protection locked="0"/>
    </xf>
    <xf numFmtId="0" fontId="6" fillId="0" borderId="0" xfId="0" applyFont="1" applyAlignment="1">
      <alignment horizontal="left" vertical="top"/>
      <protection locked="0"/>
    </xf>
    <xf numFmtId="0" fontId="7" fillId="0" borderId="0" xfId="0" applyFont="1" applyAlignment="1">
      <alignment horizontal="left" vertical="center"/>
      <protection locked="0"/>
    </xf>
    <xf numFmtId="0" fontId="9" fillId="0" borderId="0" xfId="0" applyFont="1" applyAlignment="1">
      <alignment horizontal="left" vertical="top"/>
      <protection locked="0"/>
    </xf>
    <xf numFmtId="0" fontId="6" fillId="0" borderId="0" xfId="0" applyFont="1" applyAlignment="1">
      <alignment horizontal="left" vertical="center"/>
      <protection locked="0"/>
    </xf>
    <xf numFmtId="0" fontId="7" fillId="3" borderId="0" xfId="0" applyFont="1" applyFill="1" applyAlignment="1">
      <alignment horizontal="left" vertical="center"/>
      <protection locked="0"/>
    </xf>
    <xf numFmtId="49" fontId="7" fillId="3" borderId="0" xfId="0" applyNumberFormat="1" applyFont="1" applyFill="1" applyAlignment="1">
      <alignment horizontal="left" vertical="top"/>
      <protection locked="0"/>
    </xf>
    <xf numFmtId="0" fontId="0" fillId="0" borderId="6" xfId="0" applyBorder="1" applyAlignment="1">
      <alignment horizontal="left" vertical="top"/>
      <protection locked="0"/>
    </xf>
    <xf numFmtId="0" fontId="10" fillId="0" borderId="0" xfId="0" applyFont="1" applyAlignment="1">
      <alignment horizontal="left" vertical="center"/>
      <protection locked="0"/>
    </xf>
    <xf numFmtId="0" fontId="0" fillId="0" borderId="4" xfId="0" applyBorder="1" applyAlignment="1">
      <alignment horizontal="left" vertical="center"/>
      <protection locked="0"/>
    </xf>
    <xf numFmtId="0" fontId="0" fillId="0" borderId="5" xfId="0" applyBorder="1" applyAlignment="1">
      <alignment horizontal="left" vertical="center"/>
      <protection locked="0"/>
    </xf>
    <xf numFmtId="0" fontId="12" fillId="0" borderId="7" xfId="0" applyFont="1" applyBorder="1" applyAlignment="1">
      <alignment horizontal="left" vertical="center"/>
      <protection locked="0"/>
    </xf>
    <xf numFmtId="0" fontId="0" fillId="0" borderId="7" xfId="0" applyBorder="1" applyAlignment="1">
      <alignment horizontal="left" vertical="center"/>
      <protection locked="0"/>
    </xf>
    <xf numFmtId="0" fontId="13" fillId="0" borderId="4" xfId="0" applyFont="1" applyBorder="1" applyAlignment="1">
      <alignment horizontal="left" vertical="center"/>
      <protection locked="0"/>
    </xf>
    <xf numFmtId="0" fontId="13" fillId="0" borderId="0" xfId="0" applyFont="1" applyAlignment="1">
      <alignment horizontal="left" vertical="center"/>
      <protection locked="0"/>
    </xf>
    <xf numFmtId="0" fontId="13" fillId="0" borderId="0" xfId="0" applyFont="1" applyAlignment="1">
      <alignment horizontal="center" vertical="center"/>
      <protection locked="0"/>
    </xf>
    <xf numFmtId="0" fontId="13" fillId="0" borderId="5" xfId="0" applyFont="1" applyBorder="1" applyAlignment="1">
      <alignment horizontal="left" vertical="center"/>
      <protection locked="0"/>
    </xf>
    <xf numFmtId="0" fontId="0" fillId="4" borderId="0" xfId="0" applyFill="1" applyAlignment="1">
      <alignment horizontal="left" vertical="center"/>
      <protection locked="0"/>
    </xf>
    <xf numFmtId="0" fontId="9" fillId="4" borderId="8" xfId="0" applyFont="1" applyFill="1" applyBorder="1" applyAlignment="1">
      <alignment horizontal="left" vertical="center"/>
      <protection locked="0"/>
    </xf>
    <xf numFmtId="0" fontId="0" fillId="4" borderId="9" xfId="0" applyFill="1" applyBorder="1" applyAlignment="1">
      <alignment horizontal="left" vertical="center"/>
      <protection locked="0"/>
    </xf>
    <xf numFmtId="0" fontId="9" fillId="4" borderId="9" xfId="0" applyFont="1" applyFill="1" applyBorder="1" applyAlignment="1">
      <alignment horizontal="center" vertical="center"/>
      <protection locked="0"/>
    </xf>
    <xf numFmtId="0" fontId="14" fillId="0" borderId="10" xfId="0" applyFont="1" applyBorder="1" applyAlignment="1">
      <alignment horizontal="left" vertical="center"/>
      <protection locked="0"/>
    </xf>
    <xf numFmtId="0" fontId="0" fillId="0" borderId="11" xfId="0" applyBorder="1" applyAlignment="1">
      <alignment horizontal="left" vertical="center"/>
      <protection locked="0"/>
    </xf>
    <xf numFmtId="0" fontId="0" fillId="0" borderId="12" xfId="0" applyBorder="1" applyAlignment="1">
      <alignment horizontal="left" vertical="center"/>
      <protection locked="0"/>
    </xf>
    <xf numFmtId="0" fontId="0" fillId="0" borderId="13" xfId="0" applyBorder="1" applyAlignment="1">
      <alignment horizontal="left" vertical="top"/>
      <protection locked="0"/>
    </xf>
    <xf numFmtId="0" fontId="0" fillId="0" borderId="14" xfId="0" applyBorder="1" applyAlignment="1">
      <alignment horizontal="left" vertical="top"/>
      <protection locked="0"/>
    </xf>
    <xf numFmtId="0" fontId="15" fillId="0" borderId="15" xfId="0" applyFont="1" applyBorder="1" applyAlignment="1">
      <alignment horizontal="left" vertical="center"/>
      <protection locked="0"/>
    </xf>
    <xf numFmtId="0" fontId="0" fillId="0" borderId="16" xfId="0" applyBorder="1" applyAlignment="1">
      <alignment horizontal="left" vertical="center"/>
      <protection locked="0"/>
    </xf>
    <xf numFmtId="0" fontId="15" fillId="0" borderId="16" xfId="0" applyFont="1" applyBorder="1" applyAlignment="1">
      <alignment horizontal="left" vertical="center"/>
      <protection locked="0"/>
    </xf>
    <xf numFmtId="0" fontId="0" fillId="0" borderId="17" xfId="0" applyBorder="1" applyAlignment="1">
      <alignment horizontal="left" vertical="center"/>
      <protection locked="0"/>
    </xf>
    <xf numFmtId="0" fontId="0" fillId="0" borderId="18" xfId="0" applyBorder="1" applyAlignment="1">
      <alignment horizontal="left" vertical="center"/>
      <protection locked="0"/>
    </xf>
    <xf numFmtId="0" fontId="0" fillId="0" borderId="19" xfId="0" applyBorder="1" applyAlignment="1">
      <alignment horizontal="left" vertical="center"/>
      <protection locked="0"/>
    </xf>
    <xf numFmtId="0" fontId="0" fillId="0" borderId="20" xfId="0" applyBorder="1" applyAlignment="1">
      <alignment horizontal="left" vertical="center"/>
      <protection locked="0"/>
    </xf>
    <xf numFmtId="0" fontId="0" fillId="0" borderId="1" xfId="0" applyBorder="1" applyAlignment="1">
      <alignment horizontal="left" vertical="center"/>
      <protection locked="0"/>
    </xf>
    <xf numFmtId="0" fontId="0" fillId="0" borderId="2" xfId="0" applyBorder="1" applyAlignment="1">
      <alignment horizontal="left" vertical="center"/>
      <protection locked="0"/>
    </xf>
    <xf numFmtId="0" fontId="0" fillId="0" borderId="3" xfId="0" applyBorder="1" applyAlignment="1">
      <alignment horizontal="left" vertical="center"/>
      <protection locked="0"/>
    </xf>
    <xf numFmtId="0" fontId="7" fillId="0" borderId="4" xfId="0" applyFont="1" applyBorder="1" applyAlignment="1">
      <alignment horizontal="left" vertical="center"/>
      <protection locked="0"/>
    </xf>
    <xf numFmtId="0" fontId="7" fillId="0" borderId="5" xfId="0" applyFont="1" applyBorder="1" applyAlignment="1">
      <alignment horizontal="left" vertical="center"/>
      <protection locked="0"/>
    </xf>
    <xf numFmtId="0" fontId="9" fillId="0" borderId="0" xfId="0" applyFont="1" applyAlignment="1">
      <alignment horizontal="left" vertical="center"/>
      <protection locked="0"/>
    </xf>
    <xf numFmtId="0" fontId="9" fillId="0" borderId="4" xfId="0" applyFont="1" applyBorder="1" applyAlignment="1">
      <alignment horizontal="left" vertical="center"/>
      <protection locked="0"/>
    </xf>
    <xf numFmtId="0" fontId="9" fillId="0" borderId="5" xfId="0" applyFont="1" applyBorder="1" applyAlignment="1">
      <alignment horizontal="left" vertical="center"/>
      <protection locked="0"/>
    </xf>
    <xf numFmtId="0" fontId="16" fillId="0" borderId="0" xfId="0" applyFont="1" applyAlignment="1">
      <alignment horizontal="left" vertical="center"/>
      <protection locked="0"/>
    </xf>
    <xf numFmtId="166" fontId="7" fillId="0" borderId="0" xfId="0" applyNumberFormat="1" applyFont="1" applyAlignment="1">
      <alignment horizontal="left" vertical="top"/>
      <protection locked="0"/>
    </xf>
    <xf numFmtId="0" fontId="0" fillId="0" borderId="13" xfId="0" applyBorder="1" applyAlignment="1">
      <alignment horizontal="left" vertical="center"/>
      <protection locked="0"/>
    </xf>
    <xf numFmtId="0" fontId="0" fillId="0" borderId="14" xfId="0" applyBorder="1" applyAlignment="1">
      <alignment horizontal="left" vertical="center"/>
      <protection locked="0"/>
    </xf>
    <xf numFmtId="0" fontId="6" fillId="0" borderId="21" xfId="0" applyFont="1" applyBorder="1" applyAlignment="1">
      <alignment horizontal="center" vertical="center" wrapText="1"/>
      <protection locked="0"/>
    </xf>
    <xf numFmtId="0" fontId="6" fillId="0" borderId="22" xfId="0" applyFont="1" applyBorder="1" applyAlignment="1">
      <alignment horizontal="center" vertical="center" wrapText="1"/>
      <protection locked="0"/>
    </xf>
    <xf numFmtId="0" fontId="6" fillId="0" borderId="23" xfId="0" applyFont="1" applyBorder="1" applyAlignment="1">
      <alignment horizontal="center" vertical="center" wrapText="1"/>
      <protection locked="0"/>
    </xf>
    <xf numFmtId="0" fontId="0" fillId="0" borderId="0" xfId="0" applyAlignment="1">
      <alignment horizontal="left" vertical="center"/>
      <protection locked="0"/>
    </xf>
    <xf numFmtId="0" fontId="0" fillId="0" borderId="10" xfId="0" applyBorder="1" applyAlignment="1">
      <alignment horizontal="left" vertical="center"/>
      <protection locked="0"/>
    </xf>
    <xf numFmtId="0" fontId="18" fillId="0" borderId="0" xfId="0" applyFont="1" applyAlignment="1">
      <alignment horizontal="left" vertical="center"/>
      <protection locked="0"/>
    </xf>
    <xf numFmtId="164" fontId="17" fillId="0" borderId="13" xfId="0" applyNumberFormat="1" applyFont="1" applyBorder="1" applyAlignment="1">
      <alignment horizontal="right" vertical="center"/>
      <protection locked="0"/>
    </xf>
    <xf numFmtId="164" fontId="17" fillId="0" borderId="0" xfId="0" applyNumberFormat="1" applyFont="1" applyAlignment="1">
      <alignment horizontal="right" vertical="center"/>
      <protection locked="0"/>
    </xf>
    <xf numFmtId="167" fontId="17" fillId="0" borderId="0" xfId="0" applyNumberFormat="1" applyFont="1" applyAlignment="1">
      <alignment horizontal="right" vertical="center"/>
      <protection locked="0"/>
    </xf>
    <xf numFmtId="164" fontId="17" fillId="0" borderId="14" xfId="0" applyNumberFormat="1" applyFont="1" applyBorder="1" applyAlignment="1">
      <alignment horizontal="right" vertical="center"/>
      <protection locked="0"/>
    </xf>
    <xf numFmtId="0" fontId="19" fillId="0" borderId="0" xfId="0" applyFont="1" applyAlignment="1">
      <alignment horizontal="left" vertical="center"/>
      <protection locked="0"/>
    </xf>
    <xf numFmtId="0" fontId="20" fillId="0" borderId="0" xfId="0" applyFont="1" applyAlignment="1">
      <alignment horizontal="left" vertical="center"/>
      <protection locked="0"/>
    </xf>
    <xf numFmtId="0" fontId="20" fillId="0" borderId="4" xfId="0" applyFont="1" applyBorder="1" applyAlignment="1">
      <alignment horizontal="left" vertical="center"/>
      <protection locked="0"/>
    </xf>
    <xf numFmtId="0" fontId="21" fillId="0" borderId="0" xfId="0" applyFont="1" applyAlignment="1">
      <alignment horizontal="left" vertical="center"/>
      <protection locked="0"/>
    </xf>
    <xf numFmtId="0" fontId="20" fillId="0" borderId="5" xfId="0" applyFont="1" applyBorder="1" applyAlignment="1">
      <alignment horizontal="left" vertical="center"/>
      <protection locked="0"/>
    </xf>
    <xf numFmtId="164" fontId="23" fillId="0" borderId="15" xfId="0" applyNumberFormat="1" applyFont="1" applyBorder="1" applyAlignment="1">
      <alignment horizontal="right" vertical="center"/>
      <protection locked="0"/>
    </xf>
    <xf numFmtId="164" fontId="23" fillId="0" borderId="16" xfId="0" applyNumberFormat="1" applyFont="1" applyBorder="1" applyAlignment="1">
      <alignment horizontal="right" vertical="center"/>
      <protection locked="0"/>
    </xf>
    <xf numFmtId="167" fontId="23" fillId="0" borderId="16" xfId="0" applyNumberFormat="1" applyFont="1" applyBorder="1" applyAlignment="1">
      <alignment horizontal="right" vertical="center"/>
      <protection locked="0"/>
    </xf>
    <xf numFmtId="164" fontId="23" fillId="0" borderId="17" xfId="0" applyNumberFormat="1" applyFont="1" applyBorder="1" applyAlignment="1">
      <alignment horizontal="right" vertical="center"/>
      <protection locked="0"/>
    </xf>
    <xf numFmtId="0" fontId="24" fillId="0" borderId="0" xfId="0" applyFont="1" applyAlignment="1">
      <alignment horizontal="left" vertical="center"/>
      <protection locked="0"/>
    </xf>
    <xf numFmtId="165" fontId="15" fillId="3" borderId="10" xfId="0" applyNumberFormat="1" applyFont="1" applyFill="1" applyBorder="1" applyAlignment="1">
      <alignment horizontal="center" vertical="center"/>
      <protection locked="0"/>
    </xf>
    <xf numFmtId="0" fontId="15" fillId="3" borderId="11" xfId="0" applyFont="1" applyFill="1" applyBorder="1" applyAlignment="1">
      <alignment horizontal="center" vertical="center"/>
      <protection locked="0"/>
    </xf>
    <xf numFmtId="164" fontId="15" fillId="0" borderId="12" xfId="0" applyNumberFormat="1" applyFont="1" applyBorder="1" applyAlignment="1">
      <alignment horizontal="right" vertical="center"/>
      <protection locked="0"/>
    </xf>
    <xf numFmtId="164" fontId="0" fillId="0" borderId="0" xfId="0" applyNumberFormat="1" applyFont="1" applyAlignment="1">
      <alignment horizontal="right" vertical="center"/>
      <protection locked="0"/>
    </xf>
    <xf numFmtId="165" fontId="15" fillId="3" borderId="13" xfId="0" applyNumberFormat="1" applyFont="1" applyFill="1" applyBorder="1" applyAlignment="1">
      <alignment horizontal="center" vertical="center"/>
      <protection locked="0"/>
    </xf>
    <xf numFmtId="0" fontId="15" fillId="3" borderId="0" xfId="0" applyFont="1" applyFill="1" applyAlignment="1">
      <alignment horizontal="center" vertical="center"/>
      <protection locked="0"/>
    </xf>
    <xf numFmtId="164" fontId="15" fillId="0" borderId="14" xfId="0" applyNumberFormat="1" applyFont="1" applyBorder="1" applyAlignment="1">
      <alignment horizontal="right" vertical="center"/>
      <protection locked="0"/>
    </xf>
    <xf numFmtId="165" fontId="15" fillId="3" borderId="15" xfId="0" applyNumberFormat="1" applyFont="1" applyFill="1" applyBorder="1" applyAlignment="1">
      <alignment horizontal="center" vertical="center"/>
      <protection locked="0"/>
    </xf>
    <xf numFmtId="0" fontId="15" fillId="3" borderId="16" xfId="0" applyFont="1" applyFill="1" applyBorder="1" applyAlignment="1">
      <alignment horizontal="center" vertical="center"/>
      <protection locked="0"/>
    </xf>
    <xf numFmtId="164" fontId="15" fillId="0" borderId="17" xfId="0" applyNumberFormat="1" applyFont="1" applyBorder="1" applyAlignment="1">
      <alignment horizontal="right" vertical="center"/>
      <protection locked="0"/>
    </xf>
    <xf numFmtId="0" fontId="18" fillId="4" borderId="0" xfId="0" applyFont="1" applyFill="1" applyAlignment="1">
      <alignment horizontal="left" vertical="center"/>
      <protection locked="0"/>
    </xf>
    <xf numFmtId="0" fontId="11" fillId="0" borderId="0" xfId="0" applyFont="1" applyAlignment="1">
      <alignment horizontal="left" vertical="center"/>
      <protection locked="0"/>
    </xf>
    <xf numFmtId="0" fontId="12" fillId="0" borderId="0" xfId="0" applyFont="1" applyAlignment="1">
      <alignment horizontal="left" vertical="center"/>
      <protection locked="0"/>
    </xf>
    <xf numFmtId="165" fontId="13" fillId="0" borderId="0" xfId="0" applyNumberFormat="1" applyFont="1" applyAlignment="1">
      <alignment horizontal="right" vertical="center"/>
      <protection locked="0"/>
    </xf>
    <xf numFmtId="0" fontId="13" fillId="0" borderId="0" xfId="0" applyFont="1" applyAlignment="1">
      <alignment horizontal="right" vertical="center"/>
      <protection locked="0"/>
    </xf>
    <xf numFmtId="0" fontId="9" fillId="4" borderId="9" xfId="0" applyFont="1" applyFill="1" applyBorder="1" applyAlignment="1">
      <alignment horizontal="right" vertical="center"/>
      <protection locked="0"/>
    </xf>
    <xf numFmtId="0" fontId="25" fillId="0" borderId="4" xfId="0" applyFont="1" applyBorder="1" applyAlignment="1">
      <alignment horizontal="left" vertical="center"/>
      <protection locked="0"/>
    </xf>
    <xf numFmtId="0" fontId="25" fillId="0" borderId="0" xfId="0" applyFont="1" applyAlignment="1">
      <alignment horizontal="left" vertical="center"/>
      <protection locked="0"/>
    </xf>
    <xf numFmtId="0" fontId="25" fillId="0" borderId="5" xfId="0" applyFont="1" applyBorder="1" applyAlignment="1">
      <alignment horizontal="left" vertical="center"/>
      <protection locked="0"/>
    </xf>
    <xf numFmtId="0" fontId="24" fillId="0" borderId="4" xfId="0" applyFont="1" applyBorder="1" applyAlignment="1">
      <alignment horizontal="left" vertical="center"/>
      <protection locked="0"/>
    </xf>
    <xf numFmtId="0" fontId="24" fillId="0" borderId="5" xfId="0" applyFont="1" applyBorder="1" applyAlignment="1">
      <alignment horizontal="left" vertical="center"/>
      <protection locked="0"/>
    </xf>
    <xf numFmtId="0" fontId="0" fillId="0" borderId="24" xfId="0" applyBorder="1" applyAlignment="1">
      <alignment horizontal="left" vertical="center"/>
      <protection locked="0"/>
    </xf>
    <xf numFmtId="0" fontId="6" fillId="0" borderId="24" xfId="0" applyFont="1" applyBorder="1" applyAlignment="1">
      <alignment horizontal="center" vertical="center"/>
      <protection locked="0"/>
    </xf>
    <xf numFmtId="0" fontId="0" fillId="0" borderId="25" xfId="0" applyBorder="1" applyAlignment="1">
      <alignment horizontal="left" vertical="center"/>
      <protection locked="0"/>
    </xf>
    <xf numFmtId="0" fontId="15" fillId="0" borderId="25" xfId="0" applyFont="1" applyBorder="1" applyAlignment="1">
      <alignment horizontal="center" vertical="center"/>
      <protection locked="0"/>
    </xf>
    <xf numFmtId="0" fontId="0" fillId="0" borderId="26" xfId="0" applyBorder="1" applyAlignment="1">
      <alignment horizontal="left" vertical="center"/>
      <protection locked="0"/>
    </xf>
    <xf numFmtId="0" fontId="15" fillId="0" borderId="26" xfId="0" applyFont="1" applyBorder="1" applyAlignment="1">
      <alignment horizontal="center" vertical="center"/>
      <protection locked="0"/>
    </xf>
    <xf numFmtId="0" fontId="0" fillId="0" borderId="0" xfId="0" applyFont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7" fillId="4" borderId="21" xfId="0" applyFont="1" applyFill="1" applyBorder="1" applyAlignment="1">
      <alignment horizontal="center" vertical="center" wrapText="1"/>
      <protection locked="0"/>
    </xf>
    <xf numFmtId="0" fontId="7" fillId="4" borderId="22" xfId="0" applyFont="1" applyFill="1" applyBorder="1" applyAlignment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  <protection locked="0"/>
    </xf>
    <xf numFmtId="167" fontId="27" fillId="0" borderId="11" xfId="0" applyNumberFormat="1" applyFont="1" applyBorder="1" applyAlignment="1">
      <alignment horizontal="right"/>
      <protection locked="0"/>
    </xf>
    <xf numFmtId="167" fontId="27" fillId="0" borderId="12" xfId="0" applyNumberFormat="1" applyFont="1" applyBorder="1" applyAlignment="1">
      <alignment horizontal="right"/>
      <protection locked="0"/>
    </xf>
    <xf numFmtId="164" fontId="28" fillId="0" borderId="0" xfId="0" applyNumberFormat="1" applyFont="1" applyAlignment="1">
      <alignment horizontal="right" vertical="center"/>
      <protection locked="0"/>
    </xf>
    <xf numFmtId="0" fontId="0" fillId="0" borderId="0" xfId="0" applyFont="1" applyAlignment="1">
      <alignment horizontal="left"/>
      <protection locked="0"/>
    </xf>
    <xf numFmtId="0" fontId="26" fillId="0" borderId="4" xfId="0" applyFont="1" applyBorder="1" applyAlignment="1">
      <alignment horizontal="left"/>
      <protection locked="0"/>
    </xf>
    <xf numFmtId="0" fontId="25" fillId="0" borderId="0" xfId="0" applyFont="1" applyAlignment="1">
      <alignment horizontal="left"/>
      <protection locked="0"/>
    </xf>
    <xf numFmtId="0" fontId="26" fillId="0" borderId="0" xfId="0" applyFont="1" applyAlignment="1">
      <alignment horizontal="left"/>
      <protection locked="0"/>
    </xf>
    <xf numFmtId="0" fontId="26" fillId="0" borderId="5" xfId="0" applyFont="1" applyBorder="1" applyAlignment="1">
      <alignment horizontal="left"/>
      <protection locked="0"/>
    </xf>
    <xf numFmtId="0" fontId="26" fillId="0" borderId="13" xfId="0" applyFont="1" applyBorder="1" applyAlignment="1">
      <alignment horizontal="left"/>
      <protection locked="0"/>
    </xf>
    <xf numFmtId="167" fontId="26" fillId="0" borderId="0" xfId="0" applyNumberFormat="1" applyFont="1" applyAlignment="1">
      <alignment horizontal="right"/>
      <protection locked="0"/>
    </xf>
    <xf numFmtId="167" fontId="26" fillId="0" borderId="14" xfId="0" applyNumberFormat="1" applyFont="1" applyBorder="1" applyAlignment="1">
      <alignment horizontal="right"/>
      <protection locked="0"/>
    </xf>
    <xf numFmtId="164" fontId="26" fillId="0" borderId="0" xfId="0" applyNumberFormat="1" applyFont="1" applyAlignment="1">
      <alignment horizontal="right" vertical="center"/>
      <protection locked="0"/>
    </xf>
    <xf numFmtId="0" fontId="24" fillId="0" borderId="0" xfId="0" applyFont="1" applyAlignment="1">
      <alignment horizontal="left"/>
      <protection locked="0"/>
    </xf>
    <xf numFmtId="0" fontId="0" fillId="0" borderId="24" xfId="0" applyFont="1" applyBorder="1" applyAlignment="1">
      <alignment horizontal="center" vertical="center"/>
      <protection locked="0"/>
    </xf>
    <xf numFmtId="49" fontId="0" fillId="0" borderId="24" xfId="0" applyNumberFormat="1" applyFont="1" applyBorder="1" applyAlignment="1">
      <alignment horizontal="left" vertical="center" wrapText="1"/>
      <protection locked="0"/>
    </xf>
    <xf numFmtId="0" fontId="0" fillId="0" borderId="24" xfId="0" applyFont="1" applyBorder="1" applyAlignment="1">
      <alignment horizontal="center" vertical="center" wrapText="1"/>
      <protection locked="0"/>
    </xf>
    <xf numFmtId="168" fontId="0" fillId="0" borderId="24" xfId="0" applyNumberFormat="1" applyFont="1" applyBorder="1" applyAlignment="1">
      <alignment horizontal="right" vertical="center"/>
      <protection locked="0"/>
    </xf>
    <xf numFmtId="0" fontId="13" fillId="3" borderId="24" xfId="0" applyFont="1" applyFill="1" applyBorder="1" applyAlignment="1">
      <alignment horizontal="left" vertical="center"/>
      <protection locked="0"/>
    </xf>
    <xf numFmtId="167" fontId="13" fillId="0" borderId="0" xfId="0" applyNumberFormat="1" applyFont="1" applyAlignment="1">
      <alignment horizontal="right" vertical="center"/>
      <protection locked="0"/>
    </xf>
    <xf numFmtId="167" fontId="13" fillId="0" borderId="14" xfId="0" applyNumberFormat="1" applyFont="1" applyBorder="1" applyAlignment="1">
      <alignment horizontal="right" vertical="center"/>
      <protection locked="0"/>
    </xf>
    <xf numFmtId="0" fontId="0" fillId="3" borderId="24" xfId="0" applyFont="1" applyFill="1" applyBorder="1" applyAlignment="1">
      <alignment horizontal="center" vertical="center"/>
      <protection locked="0"/>
    </xf>
    <xf numFmtId="49" fontId="0" fillId="3" borderId="24" xfId="0" applyNumberFormat="1" applyFont="1" applyFill="1" applyBorder="1" applyAlignment="1">
      <alignment horizontal="left" vertical="center" wrapText="1"/>
      <protection locked="0"/>
    </xf>
    <xf numFmtId="0" fontId="0" fillId="3" borderId="24" xfId="0" applyFont="1" applyFill="1" applyBorder="1" applyAlignment="1">
      <alignment horizontal="center" vertical="center" wrapText="1"/>
      <protection locked="0"/>
    </xf>
    <xf numFmtId="168" fontId="0" fillId="3" borderId="24" xfId="0" applyNumberFormat="1" applyFont="1" applyFill="1" applyBorder="1" applyAlignment="1">
      <alignment horizontal="right" vertical="center"/>
      <protection locked="0"/>
    </xf>
    <xf numFmtId="0" fontId="13" fillId="3" borderId="24" xfId="0" applyFont="1" applyFill="1" applyBorder="1" applyAlignment="1">
      <alignment horizontal="center" vertical="center"/>
      <protection locked="0"/>
    </xf>
    <xf numFmtId="0" fontId="30" fillId="0" borderId="0" xfId="1" applyFont="1" applyAlignment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31" fillId="2" borderId="0" xfId="1" applyFont="1" applyFill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top"/>
    </xf>
    <xf numFmtId="164" fontId="18" fillId="4" borderId="0" xfId="0" applyNumberFormat="1" applyFont="1" applyFill="1" applyAlignment="1">
      <alignment horizontal="right" vertical="center"/>
      <protection locked="0"/>
    </xf>
    <xf numFmtId="0" fontId="0" fillId="4" borderId="0" xfId="0" applyFill="1" applyAlignment="1">
      <alignment horizontal="left" vertical="center"/>
      <protection locked="0"/>
    </xf>
    <xf numFmtId="0" fontId="3" fillId="4" borderId="0" xfId="0" applyFont="1" applyFill="1" applyAlignment="1">
      <alignment horizontal="center" vertical="center"/>
      <protection locked="0"/>
    </xf>
    <xf numFmtId="0" fontId="0" fillId="0" borderId="0" xfId="0" applyFont="1" applyAlignment="1">
      <alignment horizontal="left" vertical="top"/>
      <protection locked="0"/>
    </xf>
    <xf numFmtId="164" fontId="18" fillId="0" borderId="0" xfId="0" applyNumberFormat="1" applyFont="1" applyAlignment="1">
      <alignment horizontal="right" vertical="center"/>
      <protection locked="0"/>
    </xf>
    <xf numFmtId="0" fontId="18" fillId="0" borderId="0" xfId="0" applyFont="1" applyAlignment="1">
      <alignment horizontal="left" vertical="center"/>
      <protection locked="0"/>
    </xf>
    <xf numFmtId="0" fontId="0" fillId="0" borderId="0" xfId="0" applyFont="1" applyAlignment="1">
      <alignment horizontal="left" vertical="center"/>
      <protection locked="0"/>
    </xf>
    <xf numFmtId="0" fontId="24" fillId="3" borderId="0" xfId="0" applyFont="1" applyFill="1" applyAlignment="1">
      <alignment horizontal="left" vertical="center"/>
      <protection locked="0"/>
    </xf>
    <xf numFmtId="164" fontId="24" fillId="3" borderId="0" xfId="0" applyNumberFormat="1" applyFont="1" applyFill="1" applyAlignment="1">
      <alignment horizontal="right" vertical="center"/>
      <protection locked="0"/>
    </xf>
    <xf numFmtId="164" fontId="24" fillId="0" borderId="0" xfId="0" applyNumberFormat="1" applyFont="1" applyAlignment="1">
      <alignment horizontal="right" vertical="center"/>
      <protection locked="0"/>
    </xf>
    <xf numFmtId="164" fontId="22" fillId="0" borderId="0" xfId="0" applyNumberFormat="1" applyFont="1" applyAlignment="1">
      <alignment horizontal="right" vertical="center"/>
      <protection locked="0"/>
    </xf>
    <xf numFmtId="0" fontId="22" fillId="0" borderId="0" xfId="0" applyFont="1" applyAlignment="1">
      <alignment horizontal="left" vertical="center"/>
      <protection locked="0"/>
    </xf>
    <xf numFmtId="0" fontId="21" fillId="0" borderId="0" xfId="0" applyFont="1" applyAlignment="1">
      <alignment horizontal="left" vertical="center" wrapText="1"/>
      <protection locked="0"/>
    </xf>
    <xf numFmtId="0" fontId="21" fillId="0" borderId="0" xfId="0" applyFont="1" applyAlignment="1">
      <alignment horizontal="left" vertical="center"/>
      <protection locked="0"/>
    </xf>
    <xf numFmtId="0" fontId="7" fillId="4" borderId="8" xfId="0" applyFont="1" applyFill="1" applyBorder="1" applyAlignment="1">
      <alignment horizontal="center" vertical="center"/>
      <protection locked="0"/>
    </xf>
    <xf numFmtId="0" fontId="0" fillId="4" borderId="9" xfId="0" applyFill="1" applyBorder="1" applyAlignment="1">
      <alignment horizontal="left" vertical="center"/>
      <protection locked="0"/>
    </xf>
    <xf numFmtId="0" fontId="7" fillId="4" borderId="9" xfId="0" applyFont="1" applyFill="1" applyBorder="1" applyAlignment="1">
      <alignment horizontal="center" vertical="center"/>
      <protection locked="0"/>
    </xf>
    <xf numFmtId="0" fontId="0" fillId="4" borderId="27" xfId="0" applyFill="1" applyBorder="1" applyAlignment="1">
      <alignment horizontal="left" vertical="center"/>
      <protection locked="0"/>
    </xf>
    <xf numFmtId="0" fontId="4" fillId="0" borderId="0" xfId="0" applyFont="1" applyAlignment="1">
      <alignment horizontal="center" vertical="center"/>
      <protection locked="0"/>
    </xf>
    <xf numFmtId="0" fontId="9" fillId="0" borderId="0" xfId="0" applyFont="1" applyAlignment="1">
      <alignment horizontal="left" vertical="center" wrapText="1"/>
      <protection locked="0"/>
    </xf>
    <xf numFmtId="0" fontId="7" fillId="0" borderId="0" xfId="0" applyFont="1" applyAlignment="1">
      <alignment horizontal="left" vertical="center"/>
      <protection locked="0"/>
    </xf>
    <xf numFmtId="0" fontId="17" fillId="0" borderId="10" xfId="0" applyFont="1" applyBorder="1" applyAlignment="1">
      <alignment horizontal="center" vertical="center"/>
      <protection locked="0"/>
    </xf>
    <xf numFmtId="0" fontId="0" fillId="0" borderId="11" xfId="0" applyBorder="1" applyAlignment="1">
      <alignment horizontal="left" vertical="center"/>
      <protection locked="0"/>
    </xf>
    <xf numFmtId="0" fontId="0" fillId="0" borderId="13" xfId="0" applyBorder="1" applyAlignment="1">
      <alignment horizontal="left" vertical="center"/>
      <protection locked="0"/>
    </xf>
    <xf numFmtId="165" fontId="13" fillId="0" borderId="0" xfId="0" applyNumberFormat="1" applyFont="1" applyAlignment="1">
      <alignment horizontal="right" vertical="center"/>
      <protection locked="0"/>
    </xf>
    <xf numFmtId="0" fontId="13" fillId="0" borderId="0" xfId="0" applyFont="1" applyAlignment="1">
      <alignment horizontal="left" vertical="center"/>
      <protection locked="0"/>
    </xf>
    <xf numFmtId="164" fontId="8" fillId="0" borderId="0" xfId="0" applyNumberFormat="1" applyFont="1" applyAlignment="1">
      <alignment horizontal="right" vertical="center"/>
      <protection locked="0"/>
    </xf>
    <xf numFmtId="0" fontId="9" fillId="4" borderId="9" xfId="0" applyFont="1" applyFill="1" applyBorder="1" applyAlignment="1">
      <alignment horizontal="left" vertical="center"/>
      <protection locked="0"/>
    </xf>
    <xf numFmtId="164" fontId="9" fillId="4" borderId="9" xfId="0" applyNumberFormat="1" applyFont="1" applyFill="1" applyBorder="1" applyAlignment="1">
      <alignment horizontal="right" vertical="center"/>
      <protection locked="0"/>
    </xf>
    <xf numFmtId="0" fontId="3" fillId="0" borderId="0" xfId="0" applyFont="1" applyAlignment="1">
      <alignment horizontal="center" vertical="center"/>
      <protection locked="0"/>
    </xf>
    <xf numFmtId="0" fontId="8" fillId="0" borderId="0" xfId="0" applyFont="1" applyAlignment="1">
      <alignment horizontal="left" vertical="center" wrapText="1"/>
      <protection locked="0"/>
    </xf>
    <xf numFmtId="0" fontId="9" fillId="0" borderId="0" xfId="0" applyFont="1" applyAlignment="1">
      <alignment horizontal="left" vertical="top" wrapText="1"/>
      <protection locked="0"/>
    </xf>
    <xf numFmtId="49" fontId="7" fillId="3" borderId="0" xfId="0" applyNumberFormat="1" applyFont="1" applyFill="1" applyAlignment="1">
      <alignment horizontal="left" vertical="top"/>
      <protection locked="0"/>
    </xf>
    <xf numFmtId="164" fontId="11" fillId="0" borderId="0" xfId="0" applyNumberFormat="1" applyFont="1" applyAlignment="1">
      <alignment horizontal="right" vertical="center"/>
      <protection locked="0"/>
    </xf>
    <xf numFmtId="164" fontId="12" fillId="0" borderId="7" xfId="0" applyNumberFormat="1" applyFont="1" applyBorder="1" applyAlignment="1">
      <alignment horizontal="right" vertical="center"/>
      <protection locked="0"/>
    </xf>
    <xf numFmtId="0" fontId="0" fillId="0" borderId="7" xfId="0" applyBorder="1" applyAlignment="1">
      <alignment horizontal="left" vertical="center"/>
      <protection locked="0"/>
    </xf>
    <xf numFmtId="164" fontId="24" fillId="0" borderId="0" xfId="0" applyNumberFormat="1" applyFont="1" applyAlignment="1">
      <alignment horizontal="right"/>
      <protection locked="0"/>
    </xf>
    <xf numFmtId="0" fontId="26" fillId="0" borderId="0" xfId="0" applyFont="1" applyAlignment="1">
      <alignment horizontal="left"/>
      <protection locked="0"/>
    </xf>
    <xf numFmtId="164" fontId="25" fillId="0" borderId="0" xfId="0" applyNumberFormat="1" applyFont="1" applyAlignment="1">
      <alignment horizontal="right"/>
      <protection locked="0"/>
    </xf>
    <xf numFmtId="0" fontId="31" fillId="2" borderId="0" xfId="1" applyFont="1" applyFill="1" applyAlignment="1" applyProtection="1">
      <alignment horizontal="center" vertical="center"/>
    </xf>
    <xf numFmtId="164" fontId="18" fillId="0" borderId="0" xfId="0" applyNumberFormat="1" applyFont="1" applyAlignment="1">
      <alignment horizontal="right"/>
      <protection locked="0"/>
    </xf>
    <xf numFmtId="164" fontId="0" fillId="3" borderId="24" xfId="0" applyNumberFormat="1" applyFont="1" applyFill="1" applyBorder="1" applyAlignment="1">
      <alignment horizontal="right" vertical="center"/>
      <protection locked="0"/>
    </xf>
    <xf numFmtId="0" fontId="0" fillId="0" borderId="24" xfId="0" applyBorder="1" applyAlignment="1">
      <alignment horizontal="left" vertical="center"/>
      <protection locked="0"/>
    </xf>
    <xf numFmtId="164" fontId="0" fillId="0" borderId="24" xfId="0" applyNumberFormat="1" applyFont="1" applyBorder="1" applyAlignment="1">
      <alignment horizontal="right" vertical="center"/>
      <protection locked="0"/>
    </xf>
    <xf numFmtId="0" fontId="0" fillId="0" borderId="24" xfId="0" applyFont="1" applyBorder="1" applyAlignment="1">
      <alignment horizontal="left" vertical="center" wrapText="1"/>
      <protection locked="0"/>
    </xf>
    <xf numFmtId="0" fontId="7" fillId="4" borderId="22" xfId="0" applyFont="1" applyFill="1" applyBorder="1" applyAlignment="1">
      <alignment horizontal="center" vertical="center" wrapText="1"/>
      <protection locked="0"/>
    </xf>
    <xf numFmtId="0" fontId="0" fillId="4" borderId="22" xfId="0" applyFill="1" applyBorder="1" applyAlignment="1">
      <alignment horizontal="center" vertical="center" wrapText="1"/>
      <protection locked="0"/>
    </xf>
    <xf numFmtId="0" fontId="0" fillId="4" borderId="23" xfId="0" applyFill="1" applyBorder="1" applyAlignment="1">
      <alignment horizontal="center" vertical="center" wrapText="1"/>
      <protection locked="0"/>
    </xf>
    <xf numFmtId="0" fontId="6" fillId="0" borderId="0" xfId="0" applyFont="1" applyAlignment="1">
      <alignment horizontal="left" vertical="center" wrapText="1"/>
      <protection locked="0"/>
    </xf>
    <xf numFmtId="166" fontId="7" fillId="0" borderId="0" xfId="0" applyNumberFormat="1" applyFont="1" applyAlignment="1">
      <alignment horizontal="left" vertical="top"/>
      <protection locked="0"/>
    </xf>
    <xf numFmtId="0" fontId="26" fillId="0" borderId="0" xfId="0" applyFont="1" applyAlignment="1">
      <alignment horizontal="left" vertical="center"/>
      <protection locked="0"/>
    </xf>
    <xf numFmtId="164" fontId="25" fillId="0" borderId="0" xfId="0" applyNumberFormat="1" applyFont="1" applyAlignment="1">
      <alignment horizontal="right" vertical="center"/>
      <protection locked="0"/>
    </xf>
    <xf numFmtId="0" fontId="7" fillId="4" borderId="0" xfId="0" applyFont="1" applyFill="1" applyAlignment="1">
      <alignment horizontal="center" vertical="center"/>
      <protection locked="0"/>
    </xf>
    <xf numFmtId="164" fontId="13" fillId="0" borderId="0" xfId="0" applyNumberFormat="1" applyFont="1" applyAlignment="1">
      <alignment horizontal="right" vertical="center"/>
      <protection locked="0"/>
    </xf>
    <xf numFmtId="164" fontId="12" fillId="0" borderId="0" xfId="0" applyNumberFormat="1" applyFont="1" applyAlignment="1">
      <alignment horizontal="right" vertical="center"/>
      <protection locked="0"/>
    </xf>
    <xf numFmtId="0" fontId="7" fillId="3" borderId="0" xfId="0" applyFont="1" applyFill="1" applyAlignment="1">
      <alignment horizontal="left" vertical="center"/>
      <protection locked="0"/>
    </xf>
    <xf numFmtId="166" fontId="7" fillId="3" borderId="0" xfId="0" applyNumberFormat="1" applyFont="1" applyFill="1" applyAlignment="1">
      <alignment horizontal="left" vertical="top"/>
      <protection locked="0"/>
    </xf>
    <xf numFmtId="0" fontId="0" fillId="0" borderId="24" xfId="0" applyBorder="1" applyAlignment="1">
      <alignment horizontal="left" vertical="center" wrapText="1"/>
      <protection locked="0"/>
    </xf>
    <xf numFmtId="164" fontId="0" fillId="0" borderId="21" xfId="0" applyNumberFormat="1" applyFont="1" applyBorder="1" applyAlignment="1">
      <alignment horizontal="right" vertical="center"/>
      <protection locked="0"/>
    </xf>
    <xf numFmtId="164" fontId="0" fillId="0" borderId="22" xfId="0" applyNumberFormat="1" applyFont="1" applyBorder="1" applyAlignment="1">
      <alignment horizontal="right" vertical="center"/>
      <protection locked="0"/>
    </xf>
    <xf numFmtId="164" fontId="0" fillId="0" borderId="23" xfId="0" applyNumberFormat="1" applyFont="1" applyBorder="1" applyAlignment="1">
      <alignment horizontal="right" vertical="center"/>
      <protection locked="0"/>
    </xf>
    <xf numFmtId="164" fontId="0" fillId="3" borderId="21" xfId="0" applyNumberFormat="1" applyFont="1" applyFill="1" applyBorder="1" applyAlignment="1">
      <alignment horizontal="right" vertical="center"/>
      <protection locked="0"/>
    </xf>
    <xf numFmtId="164" fontId="0" fillId="3" borderId="23" xfId="0" applyNumberFormat="1" applyFont="1" applyFill="1" applyBorder="1" applyAlignment="1">
      <alignment horizontal="right" vertical="center"/>
      <protection locked="0"/>
    </xf>
    <xf numFmtId="0" fontId="0" fillId="3" borderId="21" xfId="0" applyFont="1" applyFill="1" applyBorder="1" applyAlignment="1">
      <alignment horizontal="left" vertical="center" wrapText="1"/>
      <protection locked="0"/>
    </xf>
    <xf numFmtId="0" fontId="0" fillId="3" borderId="22" xfId="0" applyFont="1" applyFill="1" applyBorder="1" applyAlignment="1">
      <alignment horizontal="left" vertical="center" wrapText="1"/>
      <protection locked="0"/>
    </xf>
    <xf numFmtId="0" fontId="0" fillId="3" borderId="23" xfId="0" applyFont="1" applyFill="1" applyBorder="1" applyAlignment="1">
      <alignment horizontal="left" vertical="center" wrapText="1"/>
      <protection locked="0"/>
    </xf>
    <xf numFmtId="164" fontId="25" fillId="0" borderId="22" xfId="0" applyNumberFormat="1" applyFont="1" applyBorder="1" applyAlignment="1">
      <alignment horizontal="right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C0935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6845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1025" name="Picture 1" descr="C:\KROSplusData\System\Temp\radC0935.tmp">
          <a:hlinkClick xmlns:r="http://schemas.openxmlformats.org/officeDocument/2006/relationships" r:id="rId1" tooltip="http://pro-rozpocty.cz/cs/software-a-data/kros-plus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2049" name="Picture 1" descr="C:\KROSplusData\System\Temp\rad68452.tmp">
          <a:hlinkClick xmlns:r="http://schemas.openxmlformats.org/officeDocument/2006/relationships" r:id="rId1" tooltip="http://pro-rozpocty.cz/cs/software-a-data/kros-plus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7"/>
  <sheetViews>
    <sheetView showGridLines="0" tabSelected="1" workbookViewId="0">
      <pane ySplit="1" topLeftCell="A2" activePane="bottomLeft" state="frozenSplit"/>
      <selection pane="bottomLeft" activeCell="AA12" sqref="AA12"/>
    </sheetView>
  </sheetViews>
  <sheetFormatPr defaultColWidth="10.6640625" defaultRowHeight="14.25" customHeight="1"/>
  <cols>
    <col min="1" max="1" width="8.33203125" style="2" customWidth="1"/>
    <col min="2" max="2" width="1.6640625" style="2" customWidth="1"/>
    <col min="3" max="3" width="4.1640625" style="2" customWidth="1"/>
    <col min="4" max="33" width="2.5" style="2" customWidth="1"/>
    <col min="34" max="34" width="3.33203125" style="2" customWidth="1"/>
    <col min="35" max="37" width="2.5" style="2" customWidth="1"/>
    <col min="38" max="38" width="8.33203125" style="2" customWidth="1"/>
    <col min="39" max="39" width="3.33203125" style="2" customWidth="1"/>
    <col min="40" max="40" width="13.33203125" style="2" customWidth="1"/>
    <col min="41" max="41" width="7.5" style="2" customWidth="1"/>
    <col min="42" max="42" width="4.1640625" style="2" customWidth="1"/>
    <col min="43" max="43" width="1.6640625" style="2" customWidth="1"/>
    <col min="44" max="44" width="10.6640625" style="1" customWidth="1"/>
    <col min="45" max="46" width="25.83203125" style="2" hidden="1" customWidth="1"/>
    <col min="47" max="47" width="25" style="2" hidden="1" customWidth="1"/>
    <col min="48" max="52" width="21.6640625" style="2" hidden="1" customWidth="1"/>
    <col min="53" max="53" width="19.1640625" style="2" hidden="1" customWidth="1"/>
    <col min="54" max="54" width="25" style="2" hidden="1" customWidth="1"/>
    <col min="55" max="56" width="19.1640625" style="2" hidden="1" customWidth="1"/>
    <col min="57" max="57" width="66.5" style="2" customWidth="1"/>
    <col min="58" max="70" width="10.6640625" style="1" customWidth="1"/>
    <col min="71" max="89" width="10.6640625" style="2" hidden="1" customWidth="1"/>
    <col min="90" max="16384" width="10.6640625" style="1"/>
  </cols>
  <sheetData>
    <row r="1" spans="1:256" s="3" customFormat="1" ht="22.5" customHeight="1">
      <c r="A1" s="136" t="s">
        <v>0</v>
      </c>
      <c r="B1" s="137"/>
      <c r="C1" s="137"/>
      <c r="D1" s="138" t="s">
        <v>1</v>
      </c>
      <c r="E1" s="137"/>
      <c r="F1" s="137"/>
      <c r="G1" s="137"/>
      <c r="H1" s="137"/>
      <c r="I1" s="137"/>
      <c r="J1" s="137"/>
      <c r="K1" s="139" t="s">
        <v>363</v>
      </c>
      <c r="L1" s="139"/>
      <c r="M1" s="139"/>
      <c r="N1" s="139"/>
      <c r="O1" s="139"/>
      <c r="P1" s="139"/>
      <c r="Q1" s="139"/>
      <c r="R1" s="139"/>
      <c r="S1" s="139"/>
      <c r="T1" s="137"/>
      <c r="U1" s="137"/>
      <c r="V1" s="137"/>
      <c r="W1" s="139" t="s">
        <v>364</v>
      </c>
      <c r="X1" s="139"/>
      <c r="Y1" s="139"/>
      <c r="Z1" s="139"/>
      <c r="AA1" s="139"/>
      <c r="AB1" s="139"/>
      <c r="AC1" s="139"/>
      <c r="AD1" s="139"/>
      <c r="AE1" s="139"/>
      <c r="AF1" s="139"/>
      <c r="AG1" s="137"/>
      <c r="AH1" s="137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4" t="s">
        <v>2</v>
      </c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4" t="s">
        <v>3</v>
      </c>
      <c r="BU1" s="4" t="s">
        <v>3</v>
      </c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>
      <c r="C2" s="170" t="s">
        <v>4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R2" s="143" t="s">
        <v>5</v>
      </c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S2" s="6" t="s">
        <v>6</v>
      </c>
      <c r="BT2" s="6" t="s">
        <v>7</v>
      </c>
    </row>
    <row r="3" spans="1:256" s="2" customFormat="1" ht="7.5" customHeight="1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9"/>
      <c r="BS3" s="6" t="s">
        <v>6</v>
      </c>
      <c r="BT3" s="6" t="s">
        <v>8</v>
      </c>
    </row>
    <row r="4" spans="1:256" s="2" customFormat="1" ht="37.5" customHeight="1">
      <c r="B4" s="10"/>
      <c r="C4" s="159" t="s">
        <v>9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1"/>
      <c r="AS4" s="12" t="s">
        <v>10</v>
      </c>
      <c r="BE4" s="13" t="s">
        <v>11</v>
      </c>
      <c r="BS4" s="6" t="s">
        <v>12</v>
      </c>
    </row>
    <row r="5" spans="1:256" s="2" customFormat="1" ht="15" customHeight="1">
      <c r="B5" s="10"/>
      <c r="D5" s="14" t="s">
        <v>13</v>
      </c>
      <c r="K5" s="161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Q5" s="11"/>
      <c r="BE5" s="171" t="s">
        <v>14</v>
      </c>
      <c r="BS5" s="6" t="s">
        <v>6</v>
      </c>
    </row>
    <row r="6" spans="1:256" s="2" customFormat="1" ht="37.5" customHeight="1">
      <c r="B6" s="10"/>
      <c r="D6" s="16" t="s">
        <v>15</v>
      </c>
      <c r="K6" s="172" t="s">
        <v>370</v>
      </c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Q6" s="11"/>
      <c r="BE6" s="144"/>
      <c r="BS6" s="6" t="s">
        <v>16</v>
      </c>
    </row>
    <row r="7" spans="1:256" s="2" customFormat="1" ht="15" customHeight="1">
      <c r="B7" s="10"/>
      <c r="D7" s="17" t="s">
        <v>17</v>
      </c>
      <c r="K7" s="15"/>
      <c r="AK7" s="17" t="s">
        <v>18</v>
      </c>
      <c r="AN7" s="15"/>
      <c r="AQ7" s="11"/>
      <c r="BE7" s="144"/>
      <c r="BS7" s="6" t="s">
        <v>19</v>
      </c>
    </row>
    <row r="8" spans="1:256" s="2" customFormat="1" ht="15" customHeight="1">
      <c r="B8" s="10"/>
      <c r="D8" s="17" t="s">
        <v>20</v>
      </c>
      <c r="K8" s="15" t="s">
        <v>21</v>
      </c>
      <c r="AK8" s="17" t="s">
        <v>22</v>
      </c>
      <c r="AN8" s="18"/>
      <c r="AQ8" s="11"/>
      <c r="BE8" s="144"/>
      <c r="BS8" s="6" t="s">
        <v>23</v>
      </c>
    </row>
    <row r="9" spans="1:256" s="2" customFormat="1" ht="15" customHeight="1">
      <c r="B9" s="10"/>
      <c r="AQ9" s="11"/>
      <c r="BE9" s="144"/>
      <c r="BS9" s="6" t="s">
        <v>24</v>
      </c>
    </row>
    <row r="10" spans="1:256" s="2" customFormat="1" ht="15" customHeight="1">
      <c r="B10" s="10"/>
      <c r="D10" s="17" t="s">
        <v>25</v>
      </c>
      <c r="AK10" s="17" t="s">
        <v>26</v>
      </c>
      <c r="AN10" s="15"/>
      <c r="AQ10" s="11"/>
      <c r="BE10" s="144"/>
      <c r="BS10" s="6" t="s">
        <v>16</v>
      </c>
    </row>
    <row r="11" spans="1:256" s="2" customFormat="1" ht="19.5" customHeight="1">
      <c r="B11" s="10"/>
      <c r="E11" s="15" t="s">
        <v>21</v>
      </c>
      <c r="AK11" s="17" t="s">
        <v>27</v>
      </c>
      <c r="AN11" s="15"/>
      <c r="AQ11" s="11"/>
      <c r="BE11" s="144"/>
      <c r="BS11" s="6" t="s">
        <v>16</v>
      </c>
    </row>
    <row r="12" spans="1:256" s="2" customFormat="1" ht="7.5" customHeight="1">
      <c r="B12" s="10"/>
      <c r="AQ12" s="11"/>
      <c r="BE12" s="144"/>
      <c r="BS12" s="6" t="s">
        <v>16</v>
      </c>
    </row>
    <row r="13" spans="1:256" s="2" customFormat="1" ht="15" customHeight="1">
      <c r="B13" s="10"/>
      <c r="D13" s="17" t="s">
        <v>28</v>
      </c>
      <c r="AK13" s="17" t="s">
        <v>26</v>
      </c>
      <c r="AN13" s="19" t="s">
        <v>29</v>
      </c>
      <c r="AQ13" s="11"/>
      <c r="BE13" s="144"/>
      <c r="BS13" s="6" t="s">
        <v>16</v>
      </c>
    </row>
    <row r="14" spans="1:256" s="2" customFormat="1" ht="15.75" customHeight="1">
      <c r="B14" s="10"/>
      <c r="E14" s="173" t="s">
        <v>29</v>
      </c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7" t="s">
        <v>27</v>
      </c>
      <c r="AN14" s="19" t="s">
        <v>29</v>
      </c>
      <c r="AQ14" s="11"/>
      <c r="BE14" s="144"/>
      <c r="BS14" s="6" t="s">
        <v>16</v>
      </c>
    </row>
    <row r="15" spans="1:256" s="2" customFormat="1" ht="7.5" customHeight="1">
      <c r="B15" s="10"/>
      <c r="AQ15" s="11"/>
      <c r="BE15" s="144"/>
      <c r="BS15" s="6" t="s">
        <v>3</v>
      </c>
    </row>
    <row r="16" spans="1:256" s="2" customFormat="1" ht="15" customHeight="1">
      <c r="B16" s="10"/>
      <c r="D16" s="17" t="s">
        <v>30</v>
      </c>
      <c r="AK16" s="17" t="s">
        <v>26</v>
      </c>
      <c r="AN16" s="15"/>
      <c r="AQ16" s="11"/>
      <c r="BE16" s="144"/>
      <c r="BS16" s="6" t="s">
        <v>3</v>
      </c>
    </row>
    <row r="17" spans="2:71" s="2" customFormat="1" ht="19.5" customHeight="1">
      <c r="B17" s="10"/>
      <c r="E17" s="15" t="s">
        <v>21</v>
      </c>
      <c r="AK17" s="17" t="s">
        <v>27</v>
      </c>
      <c r="AN17" s="15"/>
      <c r="AQ17" s="11"/>
      <c r="BE17" s="144"/>
      <c r="BS17" s="6" t="s">
        <v>31</v>
      </c>
    </row>
    <row r="18" spans="2:71" s="2" customFormat="1" ht="7.5" customHeight="1">
      <c r="B18" s="10"/>
      <c r="AQ18" s="11"/>
      <c r="BE18" s="144"/>
      <c r="BS18" s="6" t="s">
        <v>6</v>
      </c>
    </row>
    <row r="19" spans="2:71" s="2" customFormat="1" ht="15" customHeight="1">
      <c r="B19" s="10"/>
      <c r="D19" s="17" t="s">
        <v>32</v>
      </c>
      <c r="AK19" s="17" t="s">
        <v>26</v>
      </c>
      <c r="AN19" s="15"/>
      <c r="AQ19" s="11"/>
      <c r="BE19" s="144"/>
      <c r="BS19" s="6" t="s">
        <v>6</v>
      </c>
    </row>
    <row r="20" spans="2:71" s="2" customFormat="1" ht="19.5" customHeight="1">
      <c r="B20" s="10"/>
      <c r="E20" s="15" t="s">
        <v>21</v>
      </c>
      <c r="AK20" s="17" t="s">
        <v>27</v>
      </c>
      <c r="AN20" s="15"/>
      <c r="AQ20" s="11"/>
      <c r="BE20" s="144"/>
    </row>
    <row r="21" spans="2:71" s="2" customFormat="1" ht="7.5" customHeight="1">
      <c r="B21" s="10"/>
      <c r="AQ21" s="11"/>
      <c r="BE21" s="144"/>
    </row>
    <row r="22" spans="2:71" s="2" customFormat="1" ht="7.5" customHeight="1">
      <c r="B22" s="1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Q22" s="11"/>
      <c r="BE22" s="144"/>
    </row>
    <row r="23" spans="2:71" s="2" customFormat="1" ht="15" customHeight="1">
      <c r="B23" s="10"/>
      <c r="D23" s="21" t="s">
        <v>33</v>
      </c>
      <c r="AK23" s="174">
        <f>ROUND($AG$87,2)</f>
        <v>0</v>
      </c>
      <c r="AL23" s="144"/>
      <c r="AM23" s="144"/>
      <c r="AN23" s="144"/>
      <c r="AO23" s="144"/>
      <c r="AQ23" s="11"/>
      <c r="BE23" s="144"/>
    </row>
    <row r="24" spans="2:71" s="2" customFormat="1" ht="15" customHeight="1">
      <c r="B24" s="10"/>
      <c r="D24" s="21" t="s">
        <v>34</v>
      </c>
      <c r="AK24" s="174">
        <f>ROUND($AG$90,2)</f>
        <v>0</v>
      </c>
      <c r="AL24" s="144"/>
      <c r="AM24" s="144"/>
      <c r="AN24" s="144"/>
      <c r="AO24" s="144"/>
      <c r="AQ24" s="11"/>
      <c r="BE24" s="144"/>
    </row>
    <row r="25" spans="2:71" s="6" customFormat="1" ht="7.5" customHeight="1">
      <c r="B25" s="22"/>
      <c r="AQ25" s="23"/>
      <c r="BE25" s="147"/>
    </row>
    <row r="26" spans="2:71" s="6" customFormat="1" ht="27" customHeight="1">
      <c r="B26" s="22"/>
      <c r="D26" s="24" t="s">
        <v>35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75">
        <f>ROUND($AK$23+$AK$24,2)</f>
        <v>0</v>
      </c>
      <c r="AL26" s="176"/>
      <c r="AM26" s="176"/>
      <c r="AN26" s="176"/>
      <c r="AO26" s="176"/>
      <c r="AQ26" s="23"/>
      <c r="BE26" s="147"/>
    </row>
    <row r="27" spans="2:71" s="6" customFormat="1" ht="7.5" customHeight="1">
      <c r="B27" s="22"/>
      <c r="AQ27" s="23"/>
      <c r="BE27" s="147"/>
    </row>
    <row r="28" spans="2:71" s="6" customFormat="1" ht="15" customHeight="1">
      <c r="B28" s="26"/>
      <c r="D28" s="27" t="s">
        <v>36</v>
      </c>
      <c r="F28" s="27" t="s">
        <v>37</v>
      </c>
      <c r="L28" s="165">
        <v>0.21</v>
      </c>
      <c r="M28" s="166"/>
      <c r="N28" s="166"/>
      <c r="O28" s="166"/>
      <c r="T28" s="28" t="s">
        <v>38</v>
      </c>
      <c r="W28" s="167">
        <f>ROUND($AZ$87+SUM($CD$91:$CD$95),2)</f>
        <v>0</v>
      </c>
      <c r="X28" s="166"/>
      <c r="Y28" s="166"/>
      <c r="Z28" s="166"/>
      <c r="AA28" s="166"/>
      <c r="AB28" s="166"/>
      <c r="AC28" s="166"/>
      <c r="AD28" s="166"/>
      <c r="AE28" s="166"/>
      <c r="AK28" s="167">
        <f>ROUND($AV$87+SUM($BY$91:$BY$95),2)</f>
        <v>0</v>
      </c>
      <c r="AL28" s="166"/>
      <c r="AM28" s="166"/>
      <c r="AN28" s="166"/>
      <c r="AO28" s="166"/>
      <c r="AQ28" s="29"/>
      <c r="BE28" s="166"/>
    </row>
    <row r="29" spans="2:71" s="6" customFormat="1" ht="15" customHeight="1">
      <c r="B29" s="26"/>
      <c r="F29" s="27" t="s">
        <v>39</v>
      </c>
      <c r="L29" s="165">
        <v>0.15</v>
      </c>
      <c r="M29" s="166"/>
      <c r="N29" s="166"/>
      <c r="O29" s="166"/>
      <c r="T29" s="28" t="s">
        <v>38</v>
      </c>
      <c r="W29" s="167">
        <f>ROUND($BA$87+SUM($CE$91:$CE$95),2)</f>
        <v>0</v>
      </c>
      <c r="X29" s="166"/>
      <c r="Y29" s="166"/>
      <c r="Z29" s="166"/>
      <c r="AA29" s="166"/>
      <c r="AB29" s="166"/>
      <c r="AC29" s="166"/>
      <c r="AD29" s="166"/>
      <c r="AE29" s="166"/>
      <c r="AK29" s="167">
        <f>ROUND($AW$87+SUM($BZ$91:$BZ$95),2)</f>
        <v>0</v>
      </c>
      <c r="AL29" s="166"/>
      <c r="AM29" s="166"/>
      <c r="AN29" s="166"/>
      <c r="AO29" s="166"/>
      <c r="AQ29" s="29"/>
      <c r="BE29" s="166"/>
    </row>
    <row r="30" spans="2:71" s="6" customFormat="1" ht="15" hidden="1" customHeight="1">
      <c r="B30" s="26"/>
      <c r="F30" s="27" t="s">
        <v>40</v>
      </c>
      <c r="L30" s="165">
        <v>0.21</v>
      </c>
      <c r="M30" s="166"/>
      <c r="N30" s="166"/>
      <c r="O30" s="166"/>
      <c r="T30" s="28" t="s">
        <v>38</v>
      </c>
      <c r="W30" s="167">
        <f>ROUND($BB$87+SUM($CF$91:$CF$95),2)</f>
        <v>0</v>
      </c>
      <c r="X30" s="166"/>
      <c r="Y30" s="166"/>
      <c r="Z30" s="166"/>
      <c r="AA30" s="166"/>
      <c r="AB30" s="166"/>
      <c r="AC30" s="166"/>
      <c r="AD30" s="166"/>
      <c r="AE30" s="166"/>
      <c r="AK30" s="167">
        <v>0</v>
      </c>
      <c r="AL30" s="166"/>
      <c r="AM30" s="166"/>
      <c r="AN30" s="166"/>
      <c r="AO30" s="166"/>
      <c r="AQ30" s="29"/>
      <c r="BE30" s="166"/>
    </row>
    <row r="31" spans="2:71" s="6" customFormat="1" ht="15" hidden="1" customHeight="1">
      <c r="B31" s="26"/>
      <c r="F31" s="27" t="s">
        <v>41</v>
      </c>
      <c r="L31" s="165">
        <v>0.15</v>
      </c>
      <c r="M31" s="166"/>
      <c r="N31" s="166"/>
      <c r="O31" s="166"/>
      <c r="T31" s="28" t="s">
        <v>38</v>
      </c>
      <c r="W31" s="167">
        <f>ROUND($BC$87+SUM($CG$91:$CG$95),2)</f>
        <v>0</v>
      </c>
      <c r="X31" s="166"/>
      <c r="Y31" s="166"/>
      <c r="Z31" s="166"/>
      <c r="AA31" s="166"/>
      <c r="AB31" s="166"/>
      <c r="AC31" s="166"/>
      <c r="AD31" s="166"/>
      <c r="AE31" s="166"/>
      <c r="AK31" s="167">
        <v>0</v>
      </c>
      <c r="AL31" s="166"/>
      <c r="AM31" s="166"/>
      <c r="AN31" s="166"/>
      <c r="AO31" s="166"/>
      <c r="AQ31" s="29"/>
      <c r="BE31" s="166"/>
    </row>
    <row r="32" spans="2:71" s="6" customFormat="1" ht="15" hidden="1" customHeight="1">
      <c r="B32" s="26"/>
      <c r="F32" s="27" t="s">
        <v>42</v>
      </c>
      <c r="L32" s="165">
        <v>0</v>
      </c>
      <c r="M32" s="166"/>
      <c r="N32" s="166"/>
      <c r="O32" s="166"/>
      <c r="T32" s="28" t="s">
        <v>38</v>
      </c>
      <c r="W32" s="167">
        <f>ROUND($BD$87+SUM($CH$91:$CH$95),2)</f>
        <v>0</v>
      </c>
      <c r="X32" s="166"/>
      <c r="Y32" s="166"/>
      <c r="Z32" s="166"/>
      <c r="AA32" s="166"/>
      <c r="AB32" s="166"/>
      <c r="AC32" s="166"/>
      <c r="AD32" s="166"/>
      <c r="AE32" s="166"/>
      <c r="AK32" s="167">
        <v>0</v>
      </c>
      <c r="AL32" s="166"/>
      <c r="AM32" s="166"/>
      <c r="AN32" s="166"/>
      <c r="AO32" s="166"/>
      <c r="AQ32" s="29"/>
      <c r="BE32" s="166"/>
    </row>
    <row r="33" spans="2:57" s="6" customFormat="1" ht="7.5" customHeight="1">
      <c r="B33" s="22"/>
      <c r="AQ33" s="23"/>
      <c r="BE33" s="147"/>
    </row>
    <row r="34" spans="2:57" s="6" customFormat="1" ht="27" customHeight="1">
      <c r="B34" s="22"/>
      <c r="C34" s="30"/>
      <c r="D34" s="31" t="s">
        <v>43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3" t="s">
        <v>44</v>
      </c>
      <c r="U34" s="32"/>
      <c r="V34" s="32"/>
      <c r="W34" s="32"/>
      <c r="X34" s="168" t="s">
        <v>45</v>
      </c>
      <c r="Y34" s="156"/>
      <c r="Z34" s="156"/>
      <c r="AA34" s="156"/>
      <c r="AB34" s="156"/>
      <c r="AC34" s="32"/>
      <c r="AD34" s="32"/>
      <c r="AE34" s="32"/>
      <c r="AF34" s="32"/>
      <c r="AG34" s="32"/>
      <c r="AH34" s="32"/>
      <c r="AI34" s="32"/>
      <c r="AJ34" s="32"/>
      <c r="AK34" s="169">
        <f>ROUND(SUM($AK$26:$AK$32),2)</f>
        <v>0</v>
      </c>
      <c r="AL34" s="156"/>
      <c r="AM34" s="156"/>
      <c r="AN34" s="156"/>
      <c r="AO34" s="158"/>
      <c r="AP34" s="30"/>
      <c r="AQ34" s="23"/>
      <c r="BE34" s="147"/>
    </row>
    <row r="35" spans="2:57" s="6" customFormat="1" ht="15" customHeight="1">
      <c r="B35" s="22"/>
      <c r="AQ35" s="23"/>
    </row>
    <row r="36" spans="2:57" s="2" customFormat="1" ht="14.25" customHeight="1">
      <c r="B36" s="10"/>
      <c r="AQ36" s="11"/>
    </row>
    <row r="37" spans="2:57" s="2" customFormat="1" ht="14.25" customHeight="1">
      <c r="B37" s="10"/>
      <c r="AQ37" s="11"/>
    </row>
    <row r="38" spans="2:57" s="2" customFormat="1" ht="14.25" customHeight="1">
      <c r="B38" s="10"/>
      <c r="AQ38" s="11"/>
    </row>
    <row r="39" spans="2:57" s="2" customFormat="1" ht="14.25" customHeight="1">
      <c r="B39" s="10"/>
      <c r="AQ39" s="11"/>
    </row>
    <row r="40" spans="2:57" s="2" customFormat="1" ht="14.25" customHeight="1">
      <c r="B40" s="10"/>
      <c r="AQ40" s="11"/>
    </row>
    <row r="41" spans="2:57" s="2" customFormat="1" ht="14.25" customHeight="1">
      <c r="B41" s="10"/>
      <c r="AQ41" s="11"/>
    </row>
    <row r="42" spans="2:57" s="2" customFormat="1" ht="14.25" customHeight="1">
      <c r="B42" s="10"/>
      <c r="AQ42" s="11"/>
    </row>
    <row r="43" spans="2:57" s="2" customFormat="1" ht="14.25" customHeight="1">
      <c r="B43" s="10"/>
      <c r="AQ43" s="11"/>
    </row>
    <row r="44" spans="2:57" s="2" customFormat="1" ht="14.25" customHeight="1">
      <c r="B44" s="10"/>
      <c r="AQ44" s="11"/>
    </row>
    <row r="45" spans="2:57" s="2" customFormat="1" ht="14.25" customHeight="1">
      <c r="B45" s="10"/>
      <c r="AQ45" s="11"/>
    </row>
    <row r="46" spans="2:57" s="2" customFormat="1" ht="14.25" customHeight="1">
      <c r="B46" s="10"/>
      <c r="AQ46" s="11"/>
    </row>
    <row r="47" spans="2:57" s="2" customFormat="1" ht="14.25" customHeight="1">
      <c r="B47" s="10"/>
      <c r="AQ47" s="11"/>
    </row>
    <row r="48" spans="2:57" s="2" customFormat="1" ht="14.25" customHeight="1">
      <c r="B48" s="10"/>
      <c r="AQ48" s="11"/>
    </row>
    <row r="49" spans="2:43" s="6" customFormat="1" ht="15.75" customHeight="1">
      <c r="B49" s="22"/>
      <c r="D49" s="34" t="s">
        <v>46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C49" s="34" t="s">
        <v>47</v>
      </c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6"/>
      <c r="AQ49" s="23"/>
    </row>
    <row r="50" spans="2:43" s="2" customFormat="1" ht="14.25" customHeight="1">
      <c r="B50" s="10"/>
      <c r="D50" s="37"/>
      <c r="Z50" s="38"/>
      <c r="AC50" s="37"/>
      <c r="AO50" s="38"/>
      <c r="AQ50" s="11"/>
    </row>
    <row r="51" spans="2:43" s="2" customFormat="1" ht="14.25" customHeight="1">
      <c r="B51" s="10"/>
      <c r="D51" s="37"/>
      <c r="Z51" s="38"/>
      <c r="AC51" s="37"/>
      <c r="AO51" s="38"/>
      <c r="AQ51" s="11"/>
    </row>
    <row r="52" spans="2:43" s="2" customFormat="1" ht="14.25" customHeight="1">
      <c r="B52" s="10"/>
      <c r="D52" s="37"/>
      <c r="Z52" s="38"/>
      <c r="AC52" s="37"/>
      <c r="AO52" s="38"/>
      <c r="AQ52" s="11"/>
    </row>
    <row r="53" spans="2:43" s="2" customFormat="1" ht="14.25" customHeight="1">
      <c r="B53" s="10"/>
      <c r="D53" s="37"/>
      <c r="Z53" s="38"/>
      <c r="AC53" s="37"/>
      <c r="AO53" s="38"/>
      <c r="AQ53" s="11"/>
    </row>
    <row r="54" spans="2:43" s="2" customFormat="1" ht="14.25" customHeight="1">
      <c r="B54" s="10"/>
      <c r="D54" s="37"/>
      <c r="Z54" s="38"/>
      <c r="AC54" s="37"/>
      <c r="AO54" s="38"/>
      <c r="AQ54" s="11"/>
    </row>
    <row r="55" spans="2:43" s="2" customFormat="1" ht="14.25" customHeight="1">
      <c r="B55" s="10"/>
      <c r="D55" s="37"/>
      <c r="Z55" s="38"/>
      <c r="AC55" s="37"/>
      <c r="AO55" s="38"/>
      <c r="AQ55" s="11"/>
    </row>
    <row r="56" spans="2:43" s="2" customFormat="1" ht="14.25" customHeight="1">
      <c r="B56" s="10"/>
      <c r="D56" s="37"/>
      <c r="Z56" s="38"/>
      <c r="AC56" s="37"/>
      <c r="AO56" s="38"/>
      <c r="AQ56" s="11"/>
    </row>
    <row r="57" spans="2:43" s="2" customFormat="1" ht="14.25" customHeight="1">
      <c r="B57" s="10"/>
      <c r="D57" s="37"/>
      <c r="Z57" s="38"/>
      <c r="AC57" s="37"/>
      <c r="AO57" s="38"/>
      <c r="AQ57" s="11"/>
    </row>
    <row r="58" spans="2:43" s="6" customFormat="1" ht="15.75" customHeight="1">
      <c r="B58" s="22"/>
      <c r="D58" s="39" t="s">
        <v>48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1" t="s">
        <v>49</v>
      </c>
      <c r="S58" s="40"/>
      <c r="T58" s="40"/>
      <c r="U58" s="40"/>
      <c r="V58" s="40"/>
      <c r="W58" s="40"/>
      <c r="X58" s="40"/>
      <c r="Y58" s="40"/>
      <c r="Z58" s="42"/>
      <c r="AC58" s="39" t="s">
        <v>48</v>
      </c>
      <c r="AD58" s="40"/>
      <c r="AE58" s="40"/>
      <c r="AF58" s="40"/>
      <c r="AG58" s="40"/>
      <c r="AH58" s="40"/>
      <c r="AI58" s="40"/>
      <c r="AJ58" s="40"/>
      <c r="AK58" s="40"/>
      <c r="AL58" s="40"/>
      <c r="AM58" s="41" t="s">
        <v>49</v>
      </c>
      <c r="AN58" s="40"/>
      <c r="AO58" s="42"/>
      <c r="AQ58" s="23"/>
    </row>
    <row r="59" spans="2:43" s="2" customFormat="1" ht="14.25" customHeight="1">
      <c r="B59" s="10"/>
      <c r="AQ59" s="11"/>
    </row>
    <row r="60" spans="2:43" s="6" customFormat="1" ht="15.75" customHeight="1">
      <c r="B60" s="22"/>
      <c r="D60" s="34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6"/>
      <c r="AC60" s="34" t="s">
        <v>51</v>
      </c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6"/>
      <c r="AQ60" s="23"/>
    </row>
    <row r="61" spans="2:43" s="2" customFormat="1" ht="14.25" customHeight="1">
      <c r="B61" s="10"/>
      <c r="D61" s="37"/>
      <c r="Z61" s="38"/>
      <c r="AC61" s="37"/>
      <c r="AO61" s="38"/>
      <c r="AQ61" s="11"/>
    </row>
    <row r="62" spans="2:43" s="2" customFormat="1" ht="14.25" customHeight="1">
      <c r="B62" s="10"/>
      <c r="D62" s="37"/>
      <c r="Z62" s="38"/>
      <c r="AC62" s="37"/>
      <c r="AO62" s="38"/>
      <c r="AQ62" s="11"/>
    </row>
    <row r="63" spans="2:43" s="2" customFormat="1" ht="14.25" customHeight="1">
      <c r="B63" s="10"/>
      <c r="D63" s="37"/>
      <c r="Z63" s="38"/>
      <c r="AC63" s="37"/>
      <c r="AO63" s="38"/>
      <c r="AQ63" s="11"/>
    </row>
    <row r="64" spans="2:43" s="2" customFormat="1" ht="14.25" customHeight="1">
      <c r="B64" s="10"/>
      <c r="D64" s="37"/>
      <c r="Z64" s="38"/>
      <c r="AC64" s="37"/>
      <c r="AO64" s="38"/>
      <c r="AQ64" s="11"/>
    </row>
    <row r="65" spans="2:43" s="2" customFormat="1" ht="14.25" customHeight="1">
      <c r="B65" s="10"/>
      <c r="D65" s="37"/>
      <c r="Z65" s="38"/>
      <c r="AC65" s="37"/>
      <c r="AO65" s="38"/>
      <c r="AQ65" s="11"/>
    </row>
    <row r="66" spans="2:43" s="2" customFormat="1" ht="14.25" customHeight="1">
      <c r="B66" s="10"/>
      <c r="D66" s="37"/>
      <c r="Z66" s="38"/>
      <c r="AC66" s="37"/>
      <c r="AO66" s="38"/>
      <c r="AQ66" s="11"/>
    </row>
    <row r="67" spans="2:43" s="2" customFormat="1" ht="14.25" customHeight="1">
      <c r="B67" s="10"/>
      <c r="D67" s="37"/>
      <c r="Z67" s="38"/>
      <c r="AC67" s="37"/>
      <c r="AO67" s="38"/>
      <c r="AQ67" s="11"/>
    </row>
    <row r="68" spans="2:43" s="2" customFormat="1" ht="14.25" customHeight="1">
      <c r="B68" s="10"/>
      <c r="D68" s="37"/>
      <c r="Z68" s="38"/>
      <c r="AC68" s="37"/>
      <c r="AO68" s="38"/>
      <c r="AQ68" s="11"/>
    </row>
    <row r="69" spans="2:43" s="6" customFormat="1" ht="15.75" customHeight="1">
      <c r="B69" s="22"/>
      <c r="D69" s="39" t="s">
        <v>48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1" t="s">
        <v>49</v>
      </c>
      <c r="S69" s="40"/>
      <c r="T69" s="40"/>
      <c r="U69" s="40"/>
      <c r="V69" s="40"/>
      <c r="W69" s="40"/>
      <c r="X69" s="40"/>
      <c r="Y69" s="40"/>
      <c r="Z69" s="42"/>
      <c r="AC69" s="39" t="s">
        <v>48</v>
      </c>
      <c r="AD69" s="40"/>
      <c r="AE69" s="40"/>
      <c r="AF69" s="40"/>
      <c r="AG69" s="40"/>
      <c r="AH69" s="40"/>
      <c r="AI69" s="40"/>
      <c r="AJ69" s="40"/>
      <c r="AK69" s="40"/>
      <c r="AL69" s="40"/>
      <c r="AM69" s="41" t="s">
        <v>49</v>
      </c>
      <c r="AN69" s="40"/>
      <c r="AO69" s="42"/>
      <c r="AQ69" s="23"/>
    </row>
    <row r="70" spans="2:43" s="6" customFormat="1" ht="7.5" customHeight="1">
      <c r="B70" s="22"/>
      <c r="AQ70" s="23"/>
    </row>
    <row r="71" spans="2:43" s="6" customFormat="1" ht="7.5" customHeight="1"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5"/>
    </row>
    <row r="75" spans="2:43" s="6" customFormat="1" ht="7.5" customHeight="1">
      <c r="B75" s="46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8"/>
    </row>
    <row r="76" spans="2:43" s="6" customFormat="1" ht="37.5" customHeight="1">
      <c r="B76" s="22"/>
      <c r="C76" s="159" t="s">
        <v>52</v>
      </c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23"/>
    </row>
    <row r="77" spans="2:43" s="15" customFormat="1" ht="15" customHeight="1">
      <c r="B77" s="49"/>
      <c r="C77" s="17" t="s">
        <v>13</v>
      </c>
      <c r="L77" s="15">
        <f>$K$5</f>
        <v>0</v>
      </c>
      <c r="AQ77" s="50"/>
    </row>
    <row r="78" spans="2:43" s="51" customFormat="1" ht="37.5" customHeight="1">
      <c r="B78" s="52"/>
      <c r="C78" s="51" t="s">
        <v>15</v>
      </c>
      <c r="L78" s="160" t="str">
        <f>$K$6</f>
        <v>Oprava sociálního zázemí šaten - HS Karviná</v>
      </c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Q78" s="53"/>
    </row>
    <row r="79" spans="2:43" s="6" customFormat="1" ht="7.5" customHeight="1">
      <c r="B79" s="22"/>
      <c r="AQ79" s="23"/>
    </row>
    <row r="80" spans="2:43" s="6" customFormat="1" ht="15.75" customHeight="1">
      <c r="B80" s="22"/>
      <c r="C80" s="17" t="s">
        <v>20</v>
      </c>
      <c r="L80" s="54" t="str">
        <f>IF($K$8="","",$K$8)</f>
        <v xml:space="preserve"> </v>
      </c>
      <c r="AI80" s="17" t="s">
        <v>22</v>
      </c>
      <c r="AM80" s="55" t="str">
        <f>IF($AN$8="","",$AN$8)</f>
        <v/>
      </c>
      <c r="AQ80" s="23"/>
    </row>
    <row r="81" spans="1:89" s="6" customFormat="1" ht="7.5" customHeight="1">
      <c r="B81" s="22"/>
      <c r="AQ81" s="23"/>
    </row>
    <row r="82" spans="1:89" s="6" customFormat="1" ht="18.75" customHeight="1">
      <c r="B82" s="22"/>
      <c r="C82" s="17" t="s">
        <v>25</v>
      </c>
      <c r="L82" s="15" t="str">
        <f>IF($E$11="","",$E$11)</f>
        <v xml:space="preserve"> </v>
      </c>
      <c r="AI82" s="17" t="s">
        <v>30</v>
      </c>
      <c r="AM82" s="161" t="str">
        <f>IF($E$17="","",$E$17)</f>
        <v xml:space="preserve"> </v>
      </c>
      <c r="AN82" s="147"/>
      <c r="AO82" s="147"/>
      <c r="AP82" s="147"/>
      <c r="AQ82" s="23"/>
      <c r="AS82" s="162" t="s">
        <v>53</v>
      </c>
      <c r="AT82" s="163"/>
      <c r="AU82" s="35"/>
      <c r="AV82" s="35"/>
      <c r="AW82" s="35"/>
      <c r="AX82" s="35"/>
      <c r="AY82" s="35"/>
      <c r="AZ82" s="35"/>
      <c r="BA82" s="35"/>
      <c r="BB82" s="35"/>
      <c r="BC82" s="35"/>
      <c r="BD82" s="36"/>
    </row>
    <row r="83" spans="1:89" s="6" customFormat="1" ht="15.75" customHeight="1">
      <c r="B83" s="22"/>
      <c r="C83" s="17" t="s">
        <v>28</v>
      </c>
      <c r="L83" s="15" t="str">
        <f>IF($E$14="Vyplň údaj","",$E$14)</f>
        <v/>
      </c>
      <c r="AI83" s="17" t="s">
        <v>32</v>
      </c>
      <c r="AM83" s="161" t="str">
        <f>IF($E$20="","",$E$20)</f>
        <v xml:space="preserve"> </v>
      </c>
      <c r="AN83" s="147"/>
      <c r="AO83" s="147"/>
      <c r="AP83" s="147"/>
      <c r="AQ83" s="23"/>
      <c r="AS83" s="164"/>
      <c r="AT83" s="147"/>
      <c r="BD83" s="57"/>
    </row>
    <row r="84" spans="1:89" s="6" customFormat="1" ht="12" customHeight="1">
      <c r="B84" s="22"/>
      <c r="AQ84" s="23"/>
      <c r="AS84" s="164"/>
      <c r="AT84" s="147"/>
      <c r="BD84" s="57"/>
    </row>
    <row r="85" spans="1:89" s="6" customFormat="1" ht="30" customHeight="1">
      <c r="B85" s="22"/>
      <c r="C85" s="155" t="s">
        <v>54</v>
      </c>
      <c r="D85" s="156"/>
      <c r="E85" s="156"/>
      <c r="F85" s="156"/>
      <c r="G85" s="156"/>
      <c r="H85" s="32"/>
      <c r="I85" s="157" t="s">
        <v>55</v>
      </c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7" t="s">
        <v>56</v>
      </c>
      <c r="AH85" s="156"/>
      <c r="AI85" s="156"/>
      <c r="AJ85" s="156"/>
      <c r="AK85" s="156"/>
      <c r="AL85" s="156"/>
      <c r="AM85" s="156"/>
      <c r="AN85" s="157" t="s">
        <v>57</v>
      </c>
      <c r="AO85" s="156"/>
      <c r="AP85" s="158"/>
      <c r="AQ85" s="23"/>
      <c r="AS85" s="58" t="s">
        <v>58</v>
      </c>
      <c r="AT85" s="59" t="s">
        <v>59</v>
      </c>
      <c r="AU85" s="59" t="s">
        <v>60</v>
      </c>
      <c r="AV85" s="59" t="s">
        <v>61</v>
      </c>
      <c r="AW85" s="59" t="s">
        <v>62</v>
      </c>
      <c r="AX85" s="59" t="s">
        <v>63</v>
      </c>
      <c r="AY85" s="59" t="s">
        <v>64</v>
      </c>
      <c r="AZ85" s="59" t="s">
        <v>65</v>
      </c>
      <c r="BA85" s="59" t="s">
        <v>66</v>
      </c>
      <c r="BB85" s="59" t="s">
        <v>67</v>
      </c>
      <c r="BC85" s="59" t="s">
        <v>68</v>
      </c>
      <c r="BD85" s="60" t="s">
        <v>69</v>
      </c>
      <c r="BE85" s="61"/>
    </row>
    <row r="86" spans="1:89" s="6" customFormat="1" ht="12" customHeight="1">
      <c r="B86" s="22"/>
      <c r="AQ86" s="23"/>
      <c r="AS86" s="62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6"/>
    </row>
    <row r="87" spans="1:89" s="51" customFormat="1" ht="33" customHeight="1">
      <c r="B87" s="52"/>
      <c r="C87" s="63" t="s">
        <v>70</v>
      </c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145">
        <f>ROUND($AG$88,2)</f>
        <v>0</v>
      </c>
      <c r="AH87" s="146"/>
      <c r="AI87" s="146"/>
      <c r="AJ87" s="146"/>
      <c r="AK87" s="146"/>
      <c r="AL87" s="146"/>
      <c r="AM87" s="146"/>
      <c r="AN87" s="145">
        <f>ROUND(SUM($AG$87,$AT$87),2)</f>
        <v>0</v>
      </c>
      <c r="AO87" s="146"/>
      <c r="AP87" s="146"/>
      <c r="AQ87" s="53"/>
      <c r="AS87" s="64">
        <f>ROUND($AS$88,2)</f>
        <v>0</v>
      </c>
      <c r="AT87" s="65">
        <f>ROUND(SUM($AV$87:$AW$87),2)</f>
        <v>0</v>
      </c>
      <c r="AU87" s="66">
        <f>ROUND($AU$88,5)</f>
        <v>0</v>
      </c>
      <c r="AV87" s="65">
        <f>ROUND($AZ$87*$L$28,2)</f>
        <v>0</v>
      </c>
      <c r="AW87" s="65">
        <f>ROUND($BA$87*$L$29,2)</f>
        <v>0</v>
      </c>
      <c r="AX87" s="65">
        <f>ROUND($BB$87*$L$28,2)</f>
        <v>0</v>
      </c>
      <c r="AY87" s="65">
        <f>ROUND($BC$87*$L$29,2)</f>
        <v>0</v>
      </c>
      <c r="AZ87" s="65">
        <f>ROUND($AZ$88,2)</f>
        <v>0</v>
      </c>
      <c r="BA87" s="65">
        <f>ROUND($BA$88,2)</f>
        <v>0</v>
      </c>
      <c r="BB87" s="65">
        <f>ROUND($BB$88,2)</f>
        <v>0</v>
      </c>
      <c r="BC87" s="65">
        <f>ROUND($BC$88,2)</f>
        <v>0</v>
      </c>
      <c r="BD87" s="67">
        <f>ROUND($BD$88,2)</f>
        <v>0</v>
      </c>
      <c r="BS87" s="51" t="s">
        <v>71</v>
      </c>
      <c r="BT87" s="51" t="s">
        <v>72</v>
      </c>
      <c r="BU87" s="68" t="s">
        <v>73</v>
      </c>
      <c r="BV87" s="51" t="s">
        <v>74</v>
      </c>
      <c r="BW87" s="51" t="s">
        <v>75</v>
      </c>
      <c r="BX87" s="51" t="s">
        <v>76</v>
      </c>
    </row>
    <row r="88" spans="1:89" s="69" customFormat="1" ht="28.5" customHeight="1">
      <c r="A88" s="135" t="s">
        <v>365</v>
      </c>
      <c r="B88" s="70"/>
      <c r="C88" s="71"/>
      <c r="D88" s="153" t="s">
        <v>77</v>
      </c>
      <c r="E88" s="154"/>
      <c r="F88" s="154"/>
      <c r="G88" s="154"/>
      <c r="H88" s="154"/>
      <c r="I88" s="71"/>
      <c r="J88" s="153" t="s">
        <v>78</v>
      </c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1">
        <f>'1b - ZTI'!$M$27</f>
        <v>0</v>
      </c>
      <c r="AH88" s="152"/>
      <c r="AI88" s="152"/>
      <c r="AJ88" s="152"/>
      <c r="AK88" s="152"/>
      <c r="AL88" s="152"/>
      <c r="AM88" s="152"/>
      <c r="AN88" s="151">
        <f>ROUND(SUM($AG$88,$AT$88),2)</f>
        <v>0</v>
      </c>
      <c r="AO88" s="152"/>
      <c r="AP88" s="152"/>
      <c r="AQ88" s="72"/>
      <c r="AS88" s="73">
        <f>'1b - ZTI'!$M$25</f>
        <v>0</v>
      </c>
      <c r="AT88" s="74">
        <f>ROUND(SUM($AV$88:$AW$88),2)</f>
        <v>0</v>
      </c>
      <c r="AU88" s="75">
        <f>'1b - ZTI'!$W$126</f>
        <v>0</v>
      </c>
      <c r="AV88" s="74">
        <f>'1b - ZTI'!$M$29</f>
        <v>0</v>
      </c>
      <c r="AW88" s="74">
        <f>'1b - ZTI'!$M$30</f>
        <v>0</v>
      </c>
      <c r="AX88" s="74">
        <f>'1b - ZTI'!$M$31</f>
        <v>0</v>
      </c>
      <c r="AY88" s="74">
        <f>'1b - ZTI'!$M$32</f>
        <v>0</v>
      </c>
      <c r="AZ88" s="74">
        <f>'1b - ZTI'!$H$29</f>
        <v>0</v>
      </c>
      <c r="BA88" s="74">
        <f>'1b - ZTI'!$H$30</f>
        <v>0</v>
      </c>
      <c r="BB88" s="74">
        <f>'1b - ZTI'!$H$31</f>
        <v>0</v>
      </c>
      <c r="BC88" s="74">
        <f>'1b - ZTI'!$H$32</f>
        <v>0</v>
      </c>
      <c r="BD88" s="76">
        <f>'1b - ZTI'!$H$33</f>
        <v>0</v>
      </c>
      <c r="BT88" s="69" t="s">
        <v>19</v>
      </c>
      <c r="BV88" s="69" t="s">
        <v>74</v>
      </c>
      <c r="BW88" s="69" t="s">
        <v>79</v>
      </c>
      <c r="BX88" s="69" t="s">
        <v>75</v>
      </c>
    </row>
    <row r="89" spans="1:89" s="2" customFormat="1" ht="14.25" customHeight="1">
      <c r="B89" s="10"/>
      <c r="AQ89" s="11"/>
    </row>
    <row r="90" spans="1:89" s="6" customFormat="1" ht="30.75" customHeight="1">
      <c r="B90" s="22"/>
      <c r="C90" s="63" t="s">
        <v>80</v>
      </c>
      <c r="AG90" s="145">
        <f>ROUND(SUM($AG$91:$AG$94),2)</f>
        <v>0</v>
      </c>
      <c r="AH90" s="147"/>
      <c r="AI90" s="147"/>
      <c r="AJ90" s="147"/>
      <c r="AK90" s="147"/>
      <c r="AL90" s="147"/>
      <c r="AM90" s="147"/>
      <c r="AN90" s="145">
        <f>ROUND(SUM($AN$91:$AN$94),2)</f>
        <v>0</v>
      </c>
      <c r="AO90" s="147"/>
      <c r="AP90" s="147"/>
      <c r="AQ90" s="23"/>
      <c r="AS90" s="58" t="s">
        <v>81</v>
      </c>
      <c r="AT90" s="59" t="s">
        <v>82</v>
      </c>
      <c r="AU90" s="59" t="s">
        <v>36</v>
      </c>
      <c r="AV90" s="60" t="s">
        <v>59</v>
      </c>
      <c r="AW90" s="61"/>
    </row>
    <row r="91" spans="1:89" s="6" customFormat="1" ht="21" customHeight="1">
      <c r="B91" s="22"/>
      <c r="D91" s="77" t="s">
        <v>83</v>
      </c>
      <c r="AG91" s="149">
        <f>ROUND($AG$87*$AS$91,2)</f>
        <v>0</v>
      </c>
      <c r="AH91" s="147"/>
      <c r="AI91" s="147"/>
      <c r="AJ91" s="147"/>
      <c r="AK91" s="147"/>
      <c r="AL91" s="147"/>
      <c r="AM91" s="147"/>
      <c r="AN91" s="150">
        <f>ROUND($AG$91+$AV$91,2)</f>
        <v>0</v>
      </c>
      <c r="AO91" s="147"/>
      <c r="AP91" s="147"/>
      <c r="AQ91" s="23"/>
      <c r="AS91" s="78">
        <v>0</v>
      </c>
      <c r="AT91" s="79" t="s">
        <v>84</v>
      </c>
      <c r="AU91" s="79" t="s">
        <v>37</v>
      </c>
      <c r="AV91" s="80">
        <f>ROUND(IF($AU$91="základní",$AG$91*$L$28,IF($AU$91="snížená",$AG$91*$L$29,0)),2)</f>
        <v>0</v>
      </c>
      <c r="BV91" s="6" t="s">
        <v>85</v>
      </c>
      <c r="BY91" s="81">
        <f>IF($AU$91="základní",$AV$91,0)</f>
        <v>0</v>
      </c>
      <c r="BZ91" s="81">
        <f>IF($AU$91="snížená",$AV$91,0)</f>
        <v>0</v>
      </c>
      <c r="CA91" s="81">
        <v>0</v>
      </c>
      <c r="CB91" s="81">
        <v>0</v>
      </c>
      <c r="CC91" s="81">
        <v>0</v>
      </c>
      <c r="CD91" s="81">
        <f>IF($AU$91="základní",$AG$91,0)</f>
        <v>0</v>
      </c>
      <c r="CE91" s="81">
        <f>IF($AU$91="snížená",$AG$91,0)</f>
        <v>0</v>
      </c>
      <c r="CF91" s="81">
        <f>IF($AU$91="zákl. přenesená",$AG$91,0)</f>
        <v>0</v>
      </c>
      <c r="CG91" s="81">
        <f>IF($AU$91="sníž. přenesená",$AG$91,0)</f>
        <v>0</v>
      </c>
      <c r="CH91" s="81">
        <f>IF($AU$91="nulová",$AG$91,0)</f>
        <v>0</v>
      </c>
      <c r="CI91" s="6">
        <f>IF($AU$91="základní",1,IF($AU$91="snížená",2,IF($AU$91="zákl. přenesená",4,IF($AU$91="sníž. přenesená",5,3))))</f>
        <v>1</v>
      </c>
      <c r="CJ91" s="6">
        <f>IF($AT$91="stavební čast",1,IF(8891="investiční čast",2,3))</f>
        <v>1</v>
      </c>
      <c r="CK91" s="6" t="str">
        <f>IF($D$91="Vyplň vlastní","","x")</f>
        <v>x</v>
      </c>
    </row>
    <row r="92" spans="1:89" s="6" customFormat="1" ht="21" customHeight="1">
      <c r="B92" s="22"/>
      <c r="D92" s="148" t="s">
        <v>86</v>
      </c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G92" s="149">
        <f>$AG$87*$AS$92</f>
        <v>0</v>
      </c>
      <c r="AH92" s="147"/>
      <c r="AI92" s="147"/>
      <c r="AJ92" s="147"/>
      <c r="AK92" s="147"/>
      <c r="AL92" s="147"/>
      <c r="AM92" s="147"/>
      <c r="AN92" s="150">
        <f>$AG$92+$AV$92</f>
        <v>0</v>
      </c>
      <c r="AO92" s="147"/>
      <c r="AP92" s="147"/>
      <c r="AQ92" s="23"/>
      <c r="AS92" s="82">
        <v>0</v>
      </c>
      <c r="AT92" s="83" t="s">
        <v>84</v>
      </c>
      <c r="AU92" s="83" t="s">
        <v>37</v>
      </c>
      <c r="AV92" s="84">
        <f>ROUND(IF($AU$92="nulová",0,IF(OR($AU$92="základní",$AU$92="zákl. přenesená"),$AG$92*$L$28,$AG$92*$L$29)),2)</f>
        <v>0</v>
      </c>
      <c r="BV92" s="6" t="s">
        <v>87</v>
      </c>
      <c r="BY92" s="81">
        <f>IF($AU$92="základní",$AV$92,0)</f>
        <v>0</v>
      </c>
      <c r="BZ92" s="81">
        <f>IF($AU$92="snížená",$AV$92,0)</f>
        <v>0</v>
      </c>
      <c r="CA92" s="81">
        <f>IF($AU$92="zákl. přenesená",$AV$92,0)</f>
        <v>0</v>
      </c>
      <c r="CB92" s="81">
        <f>IF($AU$92="sníž. přenesená",$AV$92,0)</f>
        <v>0</v>
      </c>
      <c r="CC92" s="81">
        <f>IF($AU$92="nulová",$AV$92,0)</f>
        <v>0</v>
      </c>
      <c r="CD92" s="81">
        <f>IF($AU$92="základní",$AG$92,0)</f>
        <v>0</v>
      </c>
      <c r="CE92" s="81">
        <f>IF($AU$92="snížená",$AG$92,0)</f>
        <v>0</v>
      </c>
      <c r="CF92" s="81">
        <f>IF($AU$92="zákl. přenesená",$AG$92,0)</f>
        <v>0</v>
      </c>
      <c r="CG92" s="81">
        <f>IF($AU$92="sníž. přenesená",$AG$92,0)</f>
        <v>0</v>
      </c>
      <c r="CH92" s="81">
        <f>IF($AU$92="nulová",$AG$92,0)</f>
        <v>0</v>
      </c>
      <c r="CI92" s="6">
        <f>IF($AU$92="základní",1,IF($AU$92="snížená",2,IF($AU$92="zákl. přenesená",4,IF($AU$92="sníž. přenesená",5,3))))</f>
        <v>1</v>
      </c>
      <c r="CJ92" s="6">
        <f>IF($AT$92="stavební čast",1,IF(8892="investiční čast",2,3))</f>
        <v>1</v>
      </c>
      <c r="CK92" s="6" t="str">
        <f>IF($D$92="Vyplň vlastní","","x")</f>
        <v/>
      </c>
    </row>
    <row r="93" spans="1:89" s="6" customFormat="1" ht="21" customHeight="1">
      <c r="B93" s="22"/>
      <c r="D93" s="148" t="s">
        <v>86</v>
      </c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G93" s="149">
        <f>$AG$87*$AS$93</f>
        <v>0</v>
      </c>
      <c r="AH93" s="147"/>
      <c r="AI93" s="147"/>
      <c r="AJ93" s="147"/>
      <c r="AK93" s="147"/>
      <c r="AL93" s="147"/>
      <c r="AM93" s="147"/>
      <c r="AN93" s="150">
        <f>$AG$93+$AV$93</f>
        <v>0</v>
      </c>
      <c r="AO93" s="147"/>
      <c r="AP93" s="147"/>
      <c r="AQ93" s="23"/>
      <c r="AS93" s="82">
        <v>0</v>
      </c>
      <c r="AT93" s="83" t="s">
        <v>84</v>
      </c>
      <c r="AU93" s="83" t="s">
        <v>37</v>
      </c>
      <c r="AV93" s="84">
        <f>ROUND(IF($AU$93="nulová",0,IF(OR($AU$93="základní",$AU$93="zákl. přenesená"),$AG$93*$L$28,$AG$93*$L$29)),2)</f>
        <v>0</v>
      </c>
      <c r="BV93" s="6" t="s">
        <v>87</v>
      </c>
      <c r="BY93" s="81">
        <f>IF($AU$93="základní",$AV$93,0)</f>
        <v>0</v>
      </c>
      <c r="BZ93" s="81">
        <f>IF($AU$93="snížená",$AV$93,0)</f>
        <v>0</v>
      </c>
      <c r="CA93" s="81">
        <f>IF($AU$93="zákl. přenesená",$AV$93,0)</f>
        <v>0</v>
      </c>
      <c r="CB93" s="81">
        <f>IF($AU$93="sníž. přenesená",$AV$93,0)</f>
        <v>0</v>
      </c>
      <c r="CC93" s="81">
        <f>IF($AU$93="nulová",$AV$93,0)</f>
        <v>0</v>
      </c>
      <c r="CD93" s="81">
        <f>IF($AU$93="základní",$AG$93,0)</f>
        <v>0</v>
      </c>
      <c r="CE93" s="81">
        <f>IF($AU$93="snížená",$AG$93,0)</f>
        <v>0</v>
      </c>
      <c r="CF93" s="81">
        <f>IF($AU$93="zákl. přenesená",$AG$93,0)</f>
        <v>0</v>
      </c>
      <c r="CG93" s="81">
        <f>IF($AU$93="sníž. přenesená",$AG$93,0)</f>
        <v>0</v>
      </c>
      <c r="CH93" s="81">
        <f>IF($AU$93="nulová",$AG$93,0)</f>
        <v>0</v>
      </c>
      <c r="CI93" s="6">
        <f>IF($AU$93="základní",1,IF($AU$93="snížená",2,IF($AU$93="zákl. přenesená",4,IF($AU$93="sníž. přenesená",5,3))))</f>
        <v>1</v>
      </c>
      <c r="CJ93" s="6">
        <f>IF($AT$93="stavební čast",1,IF(8893="investiční čast",2,3))</f>
        <v>1</v>
      </c>
      <c r="CK93" s="6" t="str">
        <f>IF($D$93="Vyplň vlastní","","x")</f>
        <v/>
      </c>
    </row>
    <row r="94" spans="1:89" s="6" customFormat="1" ht="21" customHeight="1">
      <c r="B94" s="22"/>
      <c r="D94" s="148" t="s">
        <v>86</v>
      </c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G94" s="149">
        <f>$AG$87*$AS$94</f>
        <v>0</v>
      </c>
      <c r="AH94" s="147"/>
      <c r="AI94" s="147"/>
      <c r="AJ94" s="147"/>
      <c r="AK94" s="147"/>
      <c r="AL94" s="147"/>
      <c r="AM94" s="147"/>
      <c r="AN94" s="150">
        <f>$AG$94+$AV$94</f>
        <v>0</v>
      </c>
      <c r="AO94" s="147"/>
      <c r="AP94" s="147"/>
      <c r="AQ94" s="23"/>
      <c r="AS94" s="85">
        <v>0</v>
      </c>
      <c r="AT94" s="86" t="s">
        <v>84</v>
      </c>
      <c r="AU94" s="86" t="s">
        <v>37</v>
      </c>
      <c r="AV94" s="87">
        <f>ROUND(IF($AU$94="nulová",0,IF(OR($AU$94="základní",$AU$94="zákl. přenesená"),$AG$94*$L$28,$AG$94*$L$29)),2)</f>
        <v>0</v>
      </c>
      <c r="BV94" s="6" t="s">
        <v>87</v>
      </c>
      <c r="BY94" s="81">
        <f>IF($AU$94="základní",$AV$94,0)</f>
        <v>0</v>
      </c>
      <c r="BZ94" s="81">
        <f>IF($AU$94="snížená",$AV$94,0)</f>
        <v>0</v>
      </c>
      <c r="CA94" s="81">
        <f>IF($AU$94="zákl. přenesená",$AV$94,0)</f>
        <v>0</v>
      </c>
      <c r="CB94" s="81">
        <f>IF($AU$94="sníž. přenesená",$AV$94,0)</f>
        <v>0</v>
      </c>
      <c r="CC94" s="81">
        <f>IF($AU$94="nulová",$AV$94,0)</f>
        <v>0</v>
      </c>
      <c r="CD94" s="81">
        <f>IF($AU$94="základní",$AG$94,0)</f>
        <v>0</v>
      </c>
      <c r="CE94" s="81">
        <f>IF($AU$94="snížená",$AG$94,0)</f>
        <v>0</v>
      </c>
      <c r="CF94" s="81">
        <f>IF($AU$94="zákl. přenesená",$AG$94,0)</f>
        <v>0</v>
      </c>
      <c r="CG94" s="81">
        <f>IF($AU$94="sníž. přenesená",$AG$94,0)</f>
        <v>0</v>
      </c>
      <c r="CH94" s="81">
        <f>IF($AU$94="nulová",$AG$94,0)</f>
        <v>0</v>
      </c>
      <c r="CI94" s="6">
        <f>IF($AU$94="základní",1,IF($AU$94="snížená",2,IF($AU$94="zákl. přenesená",4,IF($AU$94="sníž. přenesená",5,3))))</f>
        <v>1</v>
      </c>
      <c r="CJ94" s="6">
        <f>IF($AT$94="stavební čast",1,IF(8894="investiční čast",2,3))</f>
        <v>1</v>
      </c>
      <c r="CK94" s="6" t="str">
        <f>IF($D$94="Vyplň vlastní","","x")</f>
        <v/>
      </c>
    </row>
    <row r="95" spans="1:89" s="6" customFormat="1" ht="12" customHeight="1">
      <c r="B95" s="22"/>
      <c r="AQ95" s="23"/>
    </row>
    <row r="96" spans="1:89" s="6" customFormat="1" ht="30.75" customHeight="1">
      <c r="B96" s="22"/>
      <c r="C96" s="88" t="s">
        <v>88</v>
      </c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141">
        <f>ROUND($AG$87+$AG$90,2)</f>
        <v>0</v>
      </c>
      <c r="AH96" s="142"/>
      <c r="AI96" s="142"/>
      <c r="AJ96" s="142"/>
      <c r="AK96" s="142"/>
      <c r="AL96" s="142"/>
      <c r="AM96" s="142"/>
      <c r="AN96" s="141">
        <f>ROUND($AN$87+$AN$90,2)</f>
        <v>0</v>
      </c>
      <c r="AO96" s="142"/>
      <c r="AP96" s="142"/>
      <c r="AQ96" s="23"/>
    </row>
    <row r="97" spans="2:43" s="6" customFormat="1" ht="7.5" customHeight="1"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5"/>
    </row>
  </sheetData>
  <mergeCells count="57">
    <mergeCell ref="C2:AP2"/>
    <mergeCell ref="C4:AP4"/>
    <mergeCell ref="BE5:BE34"/>
    <mergeCell ref="K5:AO5"/>
    <mergeCell ref="K6:AO6"/>
    <mergeCell ref="E14:AJ14"/>
    <mergeCell ref="AK23:AO23"/>
    <mergeCell ref="AK24:AO24"/>
    <mergeCell ref="AK26:AO26"/>
    <mergeCell ref="L28:O28"/>
    <mergeCell ref="AK31:AO31"/>
    <mergeCell ref="W28:AE28"/>
    <mergeCell ref="AK28:AO28"/>
    <mergeCell ref="L29:O29"/>
    <mergeCell ref="W29:AE29"/>
    <mergeCell ref="AK29:AO29"/>
    <mergeCell ref="L32:O32"/>
    <mergeCell ref="W32:AE32"/>
    <mergeCell ref="AK32:AO32"/>
    <mergeCell ref="X34:AB34"/>
    <mergeCell ref="AK34:AO34"/>
    <mergeCell ref="L30:O30"/>
    <mergeCell ref="W30:AE30"/>
    <mergeCell ref="AK30:AO30"/>
    <mergeCell ref="L31:O31"/>
    <mergeCell ref="W31:AE31"/>
    <mergeCell ref="C85:G85"/>
    <mergeCell ref="I85:AF85"/>
    <mergeCell ref="AG85:AM85"/>
    <mergeCell ref="AN85:AP85"/>
    <mergeCell ref="C76:AP76"/>
    <mergeCell ref="L78:AO78"/>
    <mergeCell ref="AM82:AP82"/>
    <mergeCell ref="AM83:AP83"/>
    <mergeCell ref="D92:AB92"/>
    <mergeCell ref="AG92:AM92"/>
    <mergeCell ref="AN92:AP92"/>
    <mergeCell ref="AN88:AP88"/>
    <mergeCell ref="AG88:AM88"/>
    <mergeCell ref="D88:H88"/>
    <mergeCell ref="J88:AF88"/>
    <mergeCell ref="D93:AB93"/>
    <mergeCell ref="AG93:AM93"/>
    <mergeCell ref="AN93:AP93"/>
    <mergeCell ref="D94:AB94"/>
    <mergeCell ref="AG94:AM94"/>
    <mergeCell ref="AN94:AP94"/>
    <mergeCell ref="AG96:AM96"/>
    <mergeCell ref="AN96:AP96"/>
    <mergeCell ref="AR2:BE2"/>
    <mergeCell ref="AG87:AM87"/>
    <mergeCell ref="AN87:AP87"/>
    <mergeCell ref="AG90:AM90"/>
    <mergeCell ref="AN90:AP90"/>
    <mergeCell ref="AG91:AM91"/>
    <mergeCell ref="AN91:AP91"/>
    <mergeCell ref="AS82:AT84"/>
  </mergeCells>
  <phoneticPr fontId="0" type="noConversion"/>
  <dataValidations count="2">
    <dataValidation type="list" allowBlank="1" showInputMessage="1" showErrorMessage="1" error="Povoleny jsou hodnoty základní, snížená, zákl. přenesená, sníž. přenesená, nulová." sqref="AU91:AU95">
      <formula1>"základní,snížená,zákl. přenesená,sníž. přenesená,nulová"</formula1>
    </dataValidation>
    <dataValidation type="list" allowBlank="1" showInputMessage="1" showErrorMessage="1" error="Povoleny jsou hodnoty stavební čast, technologická čast, investiční čast." sqref="AT91:AT95">
      <formula1>"stavební čast,technologická čast,investiční čast"</formula1>
    </dataValidation>
  </dataValidations>
  <hyperlinks>
    <hyperlink ref="K1:S1" location="C2" tooltip="Souhrnný list stavby" display="1) Souhrnný list stavby"/>
    <hyperlink ref="W1:AF1" location="C87" tooltip="Rekapitulace objektů" display="2) Rekapitulace objektů"/>
    <hyperlink ref="A88" location="'1b - ZTI'!C2" tooltip="1b - ZTI" display="/"/>
  </hyperlinks>
  <pageMargins left="0.59027779102325439" right="0.59027779102325439" top="0.59027779102325439" bottom="0.59027779102325439" header="0" footer="0"/>
  <pageSetup paperSize="9" scale="95" fitToHeight="100" orientation="portrait" blackAndWhite="1" r:id="rId1"/>
  <headerFooter alignWithMargins="0"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27"/>
  <sheetViews>
    <sheetView showGridLines="0" workbookViewId="0">
      <pane ySplit="1" topLeftCell="A205" activePane="bottomLeft" state="frozenSplit"/>
      <selection pane="bottomLeft" activeCell="E220" sqref="D220:E220"/>
    </sheetView>
  </sheetViews>
  <sheetFormatPr defaultColWidth="10.5" defaultRowHeight="14.25" customHeight="1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2.5" style="2" customWidth="1"/>
    <col min="9" max="9" width="7" style="2" customWidth="1"/>
    <col min="10" max="10" width="5.164062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4" width="10.5" style="2" hidden="1" customWidth="1"/>
    <col min="65" max="16384" width="10.5" style="1"/>
  </cols>
  <sheetData>
    <row r="1" spans="1:256" s="3" customFormat="1" ht="22.5" customHeight="1">
      <c r="A1" s="140"/>
      <c r="B1" s="137"/>
      <c r="C1" s="137"/>
      <c r="D1" s="138" t="s">
        <v>1</v>
      </c>
      <c r="E1" s="137"/>
      <c r="F1" s="139" t="s">
        <v>366</v>
      </c>
      <c r="G1" s="139"/>
      <c r="H1" s="180" t="s">
        <v>367</v>
      </c>
      <c r="I1" s="180"/>
      <c r="J1" s="180"/>
      <c r="K1" s="180"/>
      <c r="L1" s="139" t="s">
        <v>368</v>
      </c>
      <c r="M1" s="137"/>
      <c r="N1" s="137"/>
      <c r="O1" s="138" t="s">
        <v>89</v>
      </c>
      <c r="P1" s="137"/>
      <c r="Q1" s="137"/>
      <c r="R1" s="137"/>
      <c r="S1" s="139" t="s">
        <v>369</v>
      </c>
      <c r="T1" s="139"/>
      <c r="U1" s="140"/>
      <c r="V1" s="140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>
      <c r="C2" s="170" t="s">
        <v>4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S2" s="143" t="s">
        <v>5</v>
      </c>
      <c r="T2" s="144"/>
      <c r="U2" s="144"/>
      <c r="V2" s="144"/>
      <c r="W2" s="144"/>
      <c r="X2" s="144"/>
      <c r="Y2" s="144"/>
      <c r="Z2" s="144"/>
      <c r="AA2" s="144"/>
      <c r="AB2" s="144"/>
      <c r="AC2" s="144"/>
      <c r="AT2" s="2" t="s">
        <v>79</v>
      </c>
    </row>
    <row r="3" spans="1:256" s="2" customFormat="1" ht="7.5" customHeight="1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90</v>
      </c>
    </row>
    <row r="4" spans="1:256" s="2" customFormat="1" ht="37.5" customHeight="1">
      <c r="B4" s="10"/>
      <c r="C4" s="159" t="s">
        <v>91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1"/>
      <c r="T4" s="12" t="s">
        <v>10</v>
      </c>
      <c r="AT4" s="2" t="s">
        <v>3</v>
      </c>
    </row>
    <row r="5" spans="1:256" s="2" customFormat="1" ht="7.5" customHeight="1">
      <c r="B5" s="10"/>
      <c r="R5" s="11"/>
    </row>
    <row r="6" spans="1:256" s="2" customFormat="1" ht="30.75" customHeight="1">
      <c r="B6" s="10"/>
      <c r="D6" s="17" t="s">
        <v>15</v>
      </c>
      <c r="F6" s="189" t="str">
        <f>'Rekapitulace stavby'!$K$6</f>
        <v>Oprava sociálního zázemí šaten - HS Karviná</v>
      </c>
      <c r="G6" s="144"/>
      <c r="H6" s="144"/>
      <c r="I6" s="144"/>
      <c r="J6" s="144"/>
      <c r="K6" s="144"/>
      <c r="L6" s="144"/>
      <c r="M6" s="144"/>
      <c r="N6" s="144"/>
      <c r="O6" s="144"/>
      <c r="P6" s="144"/>
      <c r="R6" s="11"/>
    </row>
    <row r="7" spans="1:256" s="6" customFormat="1" ht="37.5" customHeight="1">
      <c r="B7" s="22"/>
      <c r="D7" s="16" t="s">
        <v>92</v>
      </c>
      <c r="F7" s="172" t="s">
        <v>78</v>
      </c>
      <c r="G7" s="147"/>
      <c r="H7" s="147"/>
      <c r="I7" s="147"/>
      <c r="J7" s="147"/>
      <c r="K7" s="147"/>
      <c r="L7" s="147"/>
      <c r="M7" s="147"/>
      <c r="N7" s="147"/>
      <c r="O7" s="147"/>
      <c r="P7" s="147"/>
      <c r="R7" s="23"/>
    </row>
    <row r="8" spans="1:256" s="6" customFormat="1" ht="15" customHeight="1">
      <c r="B8" s="22"/>
      <c r="D8" s="17" t="s">
        <v>17</v>
      </c>
      <c r="F8" s="15"/>
      <c r="M8" s="17" t="s">
        <v>18</v>
      </c>
      <c r="O8" s="15"/>
      <c r="R8" s="23"/>
    </row>
    <row r="9" spans="1:256" s="6" customFormat="1" ht="15" customHeight="1">
      <c r="B9" s="22"/>
      <c r="D9" s="17" t="s">
        <v>20</v>
      </c>
      <c r="F9" s="15" t="s">
        <v>21</v>
      </c>
      <c r="M9" s="17" t="s">
        <v>22</v>
      </c>
      <c r="O9" s="197"/>
      <c r="P9" s="147"/>
      <c r="R9" s="23"/>
    </row>
    <row r="10" spans="1:256" s="6" customFormat="1" ht="12" customHeight="1">
      <c r="B10" s="22"/>
      <c r="R10" s="23"/>
    </row>
    <row r="11" spans="1:256" s="6" customFormat="1" ht="15" customHeight="1">
      <c r="B11" s="22"/>
      <c r="D11" s="17" t="s">
        <v>25</v>
      </c>
      <c r="M11" s="17" t="s">
        <v>26</v>
      </c>
      <c r="O11" s="161" t="str">
        <f>IF('Rekapitulace stavby'!$AN$10="","",'Rekapitulace stavby'!$AN$10)</f>
        <v/>
      </c>
      <c r="P11" s="147"/>
      <c r="R11" s="23"/>
    </row>
    <row r="12" spans="1:256" s="6" customFormat="1" ht="18.75" customHeight="1">
      <c r="B12" s="22"/>
      <c r="E12" s="15" t="str">
        <f>IF('Rekapitulace stavby'!$E$11="","",'Rekapitulace stavby'!$E$11)</f>
        <v xml:space="preserve"> </v>
      </c>
      <c r="M12" s="17" t="s">
        <v>27</v>
      </c>
      <c r="O12" s="161" t="str">
        <f>IF('Rekapitulace stavby'!$AN$11="","",'Rekapitulace stavby'!$AN$11)</f>
        <v/>
      </c>
      <c r="P12" s="147"/>
      <c r="R12" s="23"/>
    </row>
    <row r="13" spans="1:256" s="6" customFormat="1" ht="7.5" customHeight="1">
      <c r="B13" s="22"/>
      <c r="R13" s="23"/>
    </row>
    <row r="14" spans="1:256" s="6" customFormat="1" ht="15" customHeight="1">
      <c r="B14" s="22"/>
      <c r="D14" s="17" t="s">
        <v>28</v>
      </c>
      <c r="M14" s="17" t="s">
        <v>26</v>
      </c>
      <c r="O14" s="196"/>
      <c r="P14" s="147"/>
      <c r="R14" s="23"/>
    </row>
    <row r="15" spans="1:256" s="6" customFormat="1" ht="18.75" customHeight="1">
      <c r="B15" s="22"/>
      <c r="E15" s="196"/>
      <c r="F15" s="147"/>
      <c r="G15" s="147"/>
      <c r="H15" s="147"/>
      <c r="I15" s="147"/>
      <c r="J15" s="147"/>
      <c r="K15" s="147"/>
      <c r="L15" s="147"/>
      <c r="M15" s="17" t="s">
        <v>27</v>
      </c>
      <c r="O15" s="196"/>
      <c r="P15" s="147"/>
      <c r="R15" s="23"/>
    </row>
    <row r="16" spans="1:256" s="6" customFormat="1" ht="7.5" customHeight="1">
      <c r="B16" s="22"/>
      <c r="R16" s="23"/>
    </row>
    <row r="17" spans="2:18" s="6" customFormat="1" ht="15" customHeight="1">
      <c r="B17" s="22"/>
      <c r="D17" s="17" t="s">
        <v>30</v>
      </c>
      <c r="M17" s="17" t="s">
        <v>26</v>
      </c>
      <c r="O17" s="161" t="str">
        <f>IF('Rekapitulace stavby'!$AN$16="","",'Rekapitulace stavby'!$AN$16)</f>
        <v/>
      </c>
      <c r="P17" s="147"/>
      <c r="R17" s="23"/>
    </row>
    <row r="18" spans="2:18" s="6" customFormat="1" ht="18.75" customHeight="1">
      <c r="B18" s="22"/>
      <c r="E18" s="15" t="str">
        <f>IF('Rekapitulace stavby'!$E$17="","",'Rekapitulace stavby'!$E$17)</f>
        <v xml:space="preserve"> </v>
      </c>
      <c r="M18" s="17" t="s">
        <v>27</v>
      </c>
      <c r="O18" s="161" t="str">
        <f>IF('Rekapitulace stavby'!$AN$17="","",'Rekapitulace stavby'!$AN$17)</f>
        <v/>
      </c>
      <c r="P18" s="147"/>
      <c r="R18" s="23"/>
    </row>
    <row r="19" spans="2:18" s="6" customFormat="1" ht="7.5" customHeight="1">
      <c r="B19" s="22"/>
      <c r="R19" s="23"/>
    </row>
    <row r="20" spans="2:18" s="6" customFormat="1" ht="15" customHeight="1">
      <c r="B20" s="22"/>
      <c r="D20" s="17" t="s">
        <v>32</v>
      </c>
      <c r="M20" s="17" t="s">
        <v>26</v>
      </c>
      <c r="O20" s="161" t="str">
        <f>IF('Rekapitulace stavby'!$AN$19="","",'Rekapitulace stavby'!$AN$19)</f>
        <v/>
      </c>
      <c r="P20" s="147"/>
      <c r="R20" s="23"/>
    </row>
    <row r="21" spans="2:18" s="6" customFormat="1" ht="18.75" customHeight="1">
      <c r="B21" s="22"/>
      <c r="E21" s="15" t="str">
        <f>IF('Rekapitulace stavby'!$E$20="","",'Rekapitulace stavby'!$E$20)</f>
        <v xml:space="preserve"> </v>
      </c>
      <c r="M21" s="17" t="s">
        <v>27</v>
      </c>
      <c r="O21" s="161" t="str">
        <f>IF('Rekapitulace stavby'!$AN$20="","",'Rekapitulace stavby'!$AN$20)</f>
        <v/>
      </c>
      <c r="P21" s="147"/>
      <c r="R21" s="23"/>
    </row>
    <row r="22" spans="2:18" s="6" customFormat="1" ht="7.5" customHeight="1">
      <c r="B22" s="22"/>
      <c r="R22" s="23"/>
    </row>
    <row r="23" spans="2:18" s="6" customFormat="1" ht="7.5" customHeight="1">
      <c r="B23" s="22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R23" s="23"/>
    </row>
    <row r="24" spans="2:18" s="6" customFormat="1" ht="15" customHeight="1">
      <c r="B24" s="22"/>
      <c r="D24" s="89" t="s">
        <v>93</v>
      </c>
      <c r="M24" s="174">
        <f>$N$88</f>
        <v>0</v>
      </c>
      <c r="N24" s="147"/>
      <c r="O24" s="147"/>
      <c r="P24" s="147"/>
      <c r="R24" s="23"/>
    </row>
    <row r="25" spans="2:18" s="6" customFormat="1" ht="15" customHeight="1">
      <c r="B25" s="22"/>
      <c r="D25" s="21" t="s">
        <v>83</v>
      </c>
      <c r="M25" s="174">
        <f>$N$101</f>
        <v>0</v>
      </c>
      <c r="N25" s="147"/>
      <c r="O25" s="147"/>
      <c r="P25" s="147"/>
      <c r="R25" s="23"/>
    </row>
    <row r="26" spans="2:18" s="6" customFormat="1" ht="7.5" customHeight="1">
      <c r="B26" s="22"/>
      <c r="R26" s="23"/>
    </row>
    <row r="27" spans="2:18" s="6" customFormat="1" ht="26.25" customHeight="1">
      <c r="B27" s="22"/>
      <c r="D27" s="90" t="s">
        <v>35</v>
      </c>
      <c r="M27" s="195">
        <f>ROUND($M$24+$M$25,2)</f>
        <v>0</v>
      </c>
      <c r="N27" s="147"/>
      <c r="O27" s="147"/>
      <c r="P27" s="147"/>
      <c r="R27" s="23"/>
    </row>
    <row r="28" spans="2:18" s="6" customFormat="1" ht="7.5" customHeight="1">
      <c r="B28" s="22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R28" s="23"/>
    </row>
    <row r="29" spans="2:18" s="6" customFormat="1" ht="15" customHeight="1">
      <c r="B29" s="22"/>
      <c r="D29" s="27" t="s">
        <v>36</v>
      </c>
      <c r="E29" s="27" t="s">
        <v>37</v>
      </c>
      <c r="F29" s="91">
        <v>0.21</v>
      </c>
      <c r="G29" s="92" t="s">
        <v>38</v>
      </c>
      <c r="H29" s="194">
        <f>ROUND((((SUM($BE$101:$BE$108)+SUM($BE$126:$BE$219))+SUM($BE$221:$BE$225))),2)</f>
        <v>0</v>
      </c>
      <c r="I29" s="147"/>
      <c r="J29" s="147"/>
      <c r="M29" s="194">
        <f>ROUND((((SUM($BE$101:$BE$108)+SUM($BE$126:$BE$219))*$F$29)+SUM($BE$221:$BE$225)*$F$29),2)</f>
        <v>0</v>
      </c>
      <c r="N29" s="147"/>
      <c r="O29" s="147"/>
      <c r="P29" s="147"/>
      <c r="R29" s="23"/>
    </row>
    <row r="30" spans="2:18" s="6" customFormat="1" ht="15" customHeight="1">
      <c r="B30" s="22"/>
      <c r="E30" s="27" t="s">
        <v>39</v>
      </c>
      <c r="F30" s="91">
        <v>0.15</v>
      </c>
      <c r="G30" s="92" t="s">
        <v>38</v>
      </c>
      <c r="H30" s="194">
        <f>ROUND((((SUM($BF$101:$BF$108)+SUM($BF$126:$BF$219))+SUM($BF$221:$BF$225))),2)</f>
        <v>0</v>
      </c>
      <c r="I30" s="147"/>
      <c r="J30" s="147"/>
      <c r="M30" s="194">
        <f>ROUND((((SUM($BF$101:$BF$108)+SUM($BF$126:$BF$219))*$F$30)+SUM($BF$221:$BF$225)*$F$30),2)</f>
        <v>0</v>
      </c>
      <c r="N30" s="147"/>
      <c r="O30" s="147"/>
      <c r="P30" s="147"/>
      <c r="R30" s="23"/>
    </row>
    <row r="31" spans="2:18" s="6" customFormat="1" ht="15" hidden="1" customHeight="1">
      <c r="B31" s="22"/>
      <c r="E31" s="27" t="s">
        <v>40</v>
      </c>
      <c r="F31" s="91">
        <v>0.21</v>
      </c>
      <c r="G31" s="92" t="s">
        <v>38</v>
      </c>
      <c r="H31" s="194">
        <f>ROUND((((SUM($BG$101:$BG$108)+SUM($BG$126:$BG$219))+SUM($BG$221:$BG$225))),2)</f>
        <v>0</v>
      </c>
      <c r="I31" s="147"/>
      <c r="J31" s="147"/>
      <c r="M31" s="194">
        <v>0</v>
      </c>
      <c r="N31" s="147"/>
      <c r="O31" s="147"/>
      <c r="P31" s="147"/>
      <c r="R31" s="23"/>
    </row>
    <row r="32" spans="2:18" s="6" customFormat="1" ht="15" hidden="1" customHeight="1">
      <c r="B32" s="22"/>
      <c r="E32" s="27" t="s">
        <v>41</v>
      </c>
      <c r="F32" s="91">
        <v>0.15</v>
      </c>
      <c r="G32" s="92" t="s">
        <v>38</v>
      </c>
      <c r="H32" s="194">
        <f>ROUND((((SUM($BH$101:$BH$108)+SUM($BH$126:$BH$219))+SUM($BH$221:$BH$225))),2)</f>
        <v>0</v>
      </c>
      <c r="I32" s="147"/>
      <c r="J32" s="147"/>
      <c r="M32" s="194">
        <v>0</v>
      </c>
      <c r="N32" s="147"/>
      <c r="O32" s="147"/>
      <c r="P32" s="147"/>
      <c r="R32" s="23"/>
    </row>
    <row r="33" spans="2:18" s="6" customFormat="1" ht="15" hidden="1" customHeight="1">
      <c r="B33" s="22"/>
      <c r="E33" s="27" t="s">
        <v>42</v>
      </c>
      <c r="F33" s="91">
        <v>0</v>
      </c>
      <c r="G33" s="92" t="s">
        <v>38</v>
      </c>
      <c r="H33" s="194">
        <f>ROUND((((SUM($BI$101:$BI$108)+SUM($BI$126:$BI$219))+SUM($BI$221:$BI$225))),2)</f>
        <v>0</v>
      </c>
      <c r="I33" s="147"/>
      <c r="J33" s="147"/>
      <c r="M33" s="194">
        <v>0</v>
      </c>
      <c r="N33" s="147"/>
      <c r="O33" s="147"/>
      <c r="P33" s="147"/>
      <c r="R33" s="23"/>
    </row>
    <row r="34" spans="2:18" s="6" customFormat="1" ht="7.5" customHeight="1">
      <c r="B34" s="22"/>
      <c r="R34" s="23"/>
    </row>
    <row r="35" spans="2:18" s="6" customFormat="1" ht="26.25" customHeight="1">
      <c r="B35" s="22"/>
      <c r="C35" s="30"/>
      <c r="D35" s="31" t="s">
        <v>43</v>
      </c>
      <c r="E35" s="32"/>
      <c r="F35" s="32"/>
      <c r="G35" s="93" t="s">
        <v>44</v>
      </c>
      <c r="H35" s="33" t="s">
        <v>45</v>
      </c>
      <c r="I35" s="32"/>
      <c r="J35" s="32"/>
      <c r="K35" s="32"/>
      <c r="L35" s="169">
        <f>ROUND(SUM($M$27:$M$33),2)</f>
        <v>0</v>
      </c>
      <c r="M35" s="156"/>
      <c r="N35" s="156"/>
      <c r="O35" s="156"/>
      <c r="P35" s="158"/>
      <c r="Q35" s="30"/>
      <c r="R35" s="23"/>
    </row>
    <row r="36" spans="2:18" s="6" customFormat="1" ht="15" customHeight="1">
      <c r="B36" s="22"/>
      <c r="R36" s="23"/>
    </row>
    <row r="37" spans="2:18" s="6" customFormat="1" ht="15" customHeight="1">
      <c r="B37" s="22"/>
      <c r="R37" s="23"/>
    </row>
    <row r="38" spans="2:18" s="2" customFormat="1" ht="14.25" customHeight="1">
      <c r="B38" s="10"/>
      <c r="R38" s="11"/>
    </row>
    <row r="39" spans="2:18" s="2" customFormat="1" ht="14.25" customHeight="1">
      <c r="B39" s="10"/>
      <c r="R39" s="11"/>
    </row>
    <row r="40" spans="2:18" s="2" customFormat="1" ht="14.25" customHeight="1">
      <c r="B40" s="10"/>
      <c r="R40" s="11"/>
    </row>
    <row r="41" spans="2:18" s="2" customFormat="1" ht="14.25" customHeight="1">
      <c r="B41" s="10"/>
      <c r="R41" s="11"/>
    </row>
    <row r="42" spans="2:18" s="2" customFormat="1" ht="14.25" customHeight="1">
      <c r="B42" s="10"/>
      <c r="R42" s="11"/>
    </row>
    <row r="43" spans="2:18" s="2" customFormat="1" ht="14.25" customHeight="1">
      <c r="B43" s="10"/>
      <c r="R43" s="11"/>
    </row>
    <row r="44" spans="2:18" s="2" customFormat="1" ht="14.25" customHeight="1">
      <c r="B44" s="10"/>
      <c r="R44" s="11"/>
    </row>
    <row r="45" spans="2:18" s="2" customFormat="1" ht="14.25" customHeight="1">
      <c r="B45" s="10"/>
      <c r="R45" s="11"/>
    </row>
    <row r="46" spans="2:18" s="2" customFormat="1" ht="14.25" customHeight="1">
      <c r="B46" s="10"/>
      <c r="R46" s="11"/>
    </row>
    <row r="47" spans="2:18" s="2" customFormat="1" ht="14.25" customHeight="1">
      <c r="B47" s="10"/>
      <c r="R47" s="11"/>
    </row>
    <row r="48" spans="2:18" s="2" customFormat="1" ht="14.25" customHeight="1">
      <c r="B48" s="10"/>
      <c r="R48" s="11"/>
    </row>
    <row r="49" spans="2:18" s="2" customFormat="1" ht="14.25" customHeight="1">
      <c r="B49" s="10"/>
      <c r="R49" s="11"/>
    </row>
    <row r="50" spans="2:18" s="6" customFormat="1" ht="15.75" customHeight="1">
      <c r="B50" s="22"/>
      <c r="D50" s="34" t="s">
        <v>46</v>
      </c>
      <c r="E50" s="35"/>
      <c r="F50" s="35"/>
      <c r="G50" s="35"/>
      <c r="H50" s="36"/>
      <c r="J50" s="34" t="s">
        <v>47</v>
      </c>
      <c r="K50" s="35"/>
      <c r="L50" s="35"/>
      <c r="M50" s="35"/>
      <c r="N50" s="35"/>
      <c r="O50" s="35"/>
      <c r="P50" s="36"/>
      <c r="R50" s="23"/>
    </row>
    <row r="51" spans="2:18" s="2" customFormat="1" ht="14.25" customHeight="1">
      <c r="B51" s="10"/>
      <c r="D51" s="37"/>
      <c r="H51" s="38"/>
      <c r="J51" s="37"/>
      <c r="P51" s="38"/>
      <c r="R51" s="11"/>
    </row>
    <row r="52" spans="2:18" s="2" customFormat="1" ht="14.25" customHeight="1">
      <c r="B52" s="10"/>
      <c r="D52" s="37"/>
      <c r="H52" s="38"/>
      <c r="J52" s="37"/>
      <c r="P52" s="38"/>
      <c r="R52" s="11"/>
    </row>
    <row r="53" spans="2:18" s="2" customFormat="1" ht="14.25" customHeight="1">
      <c r="B53" s="10"/>
      <c r="D53" s="37"/>
      <c r="H53" s="38"/>
      <c r="J53" s="37"/>
      <c r="P53" s="38"/>
      <c r="R53" s="11"/>
    </row>
    <row r="54" spans="2:18" s="2" customFormat="1" ht="14.25" customHeight="1">
      <c r="B54" s="10"/>
      <c r="D54" s="37"/>
      <c r="H54" s="38"/>
      <c r="J54" s="37"/>
      <c r="P54" s="38"/>
      <c r="R54" s="11"/>
    </row>
    <row r="55" spans="2:18" s="2" customFormat="1" ht="14.25" customHeight="1">
      <c r="B55" s="10"/>
      <c r="D55" s="37"/>
      <c r="H55" s="38"/>
      <c r="J55" s="37"/>
      <c r="P55" s="38"/>
      <c r="R55" s="11"/>
    </row>
    <row r="56" spans="2:18" s="2" customFormat="1" ht="14.25" customHeight="1">
      <c r="B56" s="10"/>
      <c r="D56" s="37"/>
      <c r="H56" s="38"/>
      <c r="J56" s="37"/>
      <c r="P56" s="38"/>
      <c r="R56" s="11"/>
    </row>
    <row r="57" spans="2:18" s="2" customFormat="1" ht="14.25" customHeight="1">
      <c r="B57" s="10"/>
      <c r="D57" s="37"/>
      <c r="H57" s="38"/>
      <c r="J57" s="37"/>
      <c r="P57" s="38"/>
      <c r="R57" s="11"/>
    </row>
    <row r="58" spans="2:18" s="2" customFormat="1" ht="14.25" customHeight="1">
      <c r="B58" s="10"/>
      <c r="D58" s="37"/>
      <c r="H58" s="38"/>
      <c r="J58" s="37"/>
      <c r="P58" s="38"/>
      <c r="R58" s="11"/>
    </row>
    <row r="59" spans="2:18" s="6" customFormat="1" ht="15.75" customHeight="1">
      <c r="B59" s="22"/>
      <c r="D59" s="39" t="s">
        <v>48</v>
      </c>
      <c r="E59" s="40"/>
      <c r="F59" s="40"/>
      <c r="G59" s="41" t="s">
        <v>49</v>
      </c>
      <c r="H59" s="42"/>
      <c r="J59" s="39" t="s">
        <v>48</v>
      </c>
      <c r="K59" s="40"/>
      <c r="L59" s="40"/>
      <c r="M59" s="40"/>
      <c r="N59" s="41" t="s">
        <v>49</v>
      </c>
      <c r="O59" s="40"/>
      <c r="P59" s="42"/>
      <c r="R59" s="23"/>
    </row>
    <row r="60" spans="2:18" s="2" customFormat="1" ht="14.25" customHeight="1">
      <c r="B60" s="10"/>
      <c r="R60" s="11"/>
    </row>
    <row r="61" spans="2:18" s="6" customFormat="1" ht="15.75" customHeight="1">
      <c r="B61" s="22"/>
      <c r="D61" s="34" t="s">
        <v>50</v>
      </c>
      <c r="E61" s="35"/>
      <c r="F61" s="35"/>
      <c r="G61" s="35"/>
      <c r="H61" s="36"/>
      <c r="J61" s="34" t="s">
        <v>51</v>
      </c>
      <c r="K61" s="35"/>
      <c r="L61" s="35"/>
      <c r="M61" s="35"/>
      <c r="N61" s="35"/>
      <c r="O61" s="35"/>
      <c r="P61" s="36"/>
      <c r="R61" s="23"/>
    </row>
    <row r="62" spans="2:18" s="2" customFormat="1" ht="14.25" customHeight="1">
      <c r="B62" s="10"/>
      <c r="D62" s="37"/>
      <c r="H62" s="38"/>
      <c r="J62" s="37"/>
      <c r="P62" s="38"/>
      <c r="R62" s="11"/>
    </row>
    <row r="63" spans="2:18" s="2" customFormat="1" ht="14.25" customHeight="1">
      <c r="B63" s="10"/>
      <c r="D63" s="37"/>
      <c r="H63" s="38"/>
      <c r="J63" s="37"/>
      <c r="P63" s="38"/>
      <c r="R63" s="11"/>
    </row>
    <row r="64" spans="2:18" s="2" customFormat="1" ht="14.25" customHeight="1">
      <c r="B64" s="10"/>
      <c r="D64" s="37"/>
      <c r="H64" s="38"/>
      <c r="J64" s="37"/>
      <c r="P64" s="38"/>
      <c r="R64" s="11"/>
    </row>
    <row r="65" spans="2:18" s="2" customFormat="1" ht="14.25" customHeight="1">
      <c r="B65" s="10"/>
      <c r="D65" s="37"/>
      <c r="H65" s="38"/>
      <c r="J65" s="37"/>
      <c r="P65" s="38"/>
      <c r="R65" s="11"/>
    </row>
    <row r="66" spans="2:18" s="2" customFormat="1" ht="14.25" customHeight="1">
      <c r="B66" s="10"/>
      <c r="D66" s="37"/>
      <c r="H66" s="38"/>
      <c r="J66" s="37"/>
      <c r="P66" s="38"/>
      <c r="R66" s="11"/>
    </row>
    <row r="67" spans="2:18" s="2" customFormat="1" ht="14.25" customHeight="1">
      <c r="B67" s="10"/>
      <c r="D67" s="37"/>
      <c r="H67" s="38"/>
      <c r="J67" s="37"/>
      <c r="P67" s="38"/>
      <c r="R67" s="11"/>
    </row>
    <row r="68" spans="2:18" s="2" customFormat="1" ht="14.25" customHeight="1">
      <c r="B68" s="10"/>
      <c r="D68" s="37"/>
      <c r="H68" s="38"/>
      <c r="J68" s="37"/>
      <c r="P68" s="38"/>
      <c r="R68" s="11"/>
    </row>
    <row r="69" spans="2:18" s="2" customFormat="1" ht="14.25" customHeight="1">
      <c r="B69" s="10"/>
      <c r="D69" s="37"/>
      <c r="H69" s="38"/>
      <c r="J69" s="37"/>
      <c r="P69" s="38"/>
      <c r="R69" s="11"/>
    </row>
    <row r="70" spans="2:18" s="6" customFormat="1" ht="15.75" customHeight="1">
      <c r="B70" s="22"/>
      <c r="D70" s="39" t="s">
        <v>48</v>
      </c>
      <c r="E70" s="40"/>
      <c r="F70" s="40"/>
      <c r="G70" s="41" t="s">
        <v>49</v>
      </c>
      <c r="H70" s="42"/>
      <c r="J70" s="39" t="s">
        <v>48</v>
      </c>
      <c r="K70" s="40"/>
      <c r="L70" s="40"/>
      <c r="M70" s="40"/>
      <c r="N70" s="41" t="s">
        <v>49</v>
      </c>
      <c r="O70" s="40"/>
      <c r="P70" s="42"/>
      <c r="R70" s="23"/>
    </row>
    <row r="71" spans="2:18" s="6" customFormat="1" ht="15" customHeight="1"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5"/>
    </row>
    <row r="75" spans="2:18" s="6" customFormat="1" ht="7.5" customHeight="1">
      <c r="B75" s="46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8"/>
    </row>
    <row r="76" spans="2:18" s="6" customFormat="1" ht="37.5" customHeight="1">
      <c r="B76" s="22"/>
      <c r="C76" s="159" t="s">
        <v>94</v>
      </c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23"/>
    </row>
    <row r="77" spans="2:18" s="6" customFormat="1" ht="7.5" customHeight="1">
      <c r="B77" s="22"/>
      <c r="R77" s="23"/>
    </row>
    <row r="78" spans="2:18" s="6" customFormat="1" ht="30.75" customHeight="1">
      <c r="B78" s="22"/>
      <c r="C78" s="17" t="s">
        <v>15</v>
      </c>
      <c r="F78" s="189" t="str">
        <f>$F$6</f>
        <v>Oprava sociálního zázemí šaten - HS Karviná</v>
      </c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R78" s="23"/>
    </row>
    <row r="79" spans="2:18" s="6" customFormat="1" ht="37.5" customHeight="1">
      <c r="B79" s="22"/>
      <c r="C79" s="51" t="s">
        <v>92</v>
      </c>
      <c r="F79" s="160" t="str">
        <f>$F$7</f>
        <v>ZTI</v>
      </c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R79" s="23"/>
    </row>
    <row r="80" spans="2:18" s="6" customFormat="1" ht="7.5" customHeight="1">
      <c r="B80" s="22"/>
      <c r="R80" s="23"/>
    </row>
    <row r="81" spans="2:47" s="6" customFormat="1" ht="18.75" customHeight="1">
      <c r="B81" s="22"/>
      <c r="C81" s="17" t="s">
        <v>20</v>
      </c>
      <c r="F81" s="15" t="str">
        <f>$F$9</f>
        <v xml:space="preserve"> </v>
      </c>
      <c r="K81" s="17" t="s">
        <v>22</v>
      </c>
      <c r="M81" s="190" t="str">
        <f>IF($O$9="","",$O$9)</f>
        <v/>
      </c>
      <c r="N81" s="147"/>
      <c r="O81" s="147"/>
      <c r="P81" s="147"/>
      <c r="R81" s="23"/>
    </row>
    <row r="82" spans="2:47" s="6" customFormat="1" ht="7.5" customHeight="1">
      <c r="B82" s="22"/>
      <c r="R82" s="23"/>
    </row>
    <row r="83" spans="2:47" s="6" customFormat="1" ht="15.75" customHeight="1">
      <c r="B83" s="22"/>
      <c r="C83" s="17" t="s">
        <v>25</v>
      </c>
      <c r="F83" s="15" t="str">
        <f>$E$12</f>
        <v xml:space="preserve"> </v>
      </c>
      <c r="K83" s="17" t="s">
        <v>30</v>
      </c>
      <c r="M83" s="161" t="str">
        <f>$E$18</f>
        <v xml:space="preserve"> </v>
      </c>
      <c r="N83" s="147"/>
      <c r="O83" s="147"/>
      <c r="P83" s="147"/>
      <c r="Q83" s="147"/>
      <c r="R83" s="23"/>
    </row>
    <row r="84" spans="2:47" s="6" customFormat="1" ht="15" customHeight="1">
      <c r="B84" s="22"/>
      <c r="C84" s="17" t="s">
        <v>28</v>
      </c>
      <c r="F84" s="15" t="str">
        <f>IF($E$15="","",$E$15)</f>
        <v/>
      </c>
      <c r="K84" s="17" t="s">
        <v>32</v>
      </c>
      <c r="M84" s="161" t="str">
        <f>$E$21</f>
        <v xml:space="preserve"> </v>
      </c>
      <c r="N84" s="147"/>
      <c r="O84" s="147"/>
      <c r="P84" s="147"/>
      <c r="Q84" s="147"/>
      <c r="R84" s="23"/>
    </row>
    <row r="85" spans="2:47" s="6" customFormat="1" ht="11.25" customHeight="1">
      <c r="B85" s="22"/>
      <c r="R85" s="23"/>
    </row>
    <row r="86" spans="2:47" s="6" customFormat="1" ht="30" customHeight="1">
      <c r="B86" s="22"/>
      <c r="C86" s="193" t="s">
        <v>95</v>
      </c>
      <c r="D86" s="142"/>
      <c r="E86" s="142"/>
      <c r="F86" s="142"/>
      <c r="G86" s="142"/>
      <c r="H86" s="30"/>
      <c r="I86" s="30"/>
      <c r="J86" s="30"/>
      <c r="K86" s="30"/>
      <c r="L86" s="30"/>
      <c r="M86" s="30"/>
      <c r="N86" s="193" t="s">
        <v>96</v>
      </c>
      <c r="O86" s="147"/>
      <c r="P86" s="147"/>
      <c r="Q86" s="147"/>
      <c r="R86" s="23"/>
    </row>
    <row r="87" spans="2:47" s="6" customFormat="1" ht="11.25" customHeight="1">
      <c r="B87" s="22"/>
      <c r="R87" s="23"/>
    </row>
    <row r="88" spans="2:47" s="6" customFormat="1" ht="30" customHeight="1">
      <c r="B88" s="22"/>
      <c r="C88" s="63" t="s">
        <v>97</v>
      </c>
      <c r="N88" s="145">
        <f>ROUND($N$126,2)</f>
        <v>0</v>
      </c>
      <c r="O88" s="147"/>
      <c r="P88" s="147"/>
      <c r="Q88" s="147"/>
      <c r="R88" s="23"/>
      <c r="AU88" s="6" t="s">
        <v>98</v>
      </c>
    </row>
    <row r="89" spans="2:47" s="68" customFormat="1" ht="25.5" customHeight="1">
      <c r="B89" s="94"/>
      <c r="D89" s="95" t="s">
        <v>99</v>
      </c>
      <c r="N89" s="192">
        <f>ROUND($N$127,2)</f>
        <v>0</v>
      </c>
      <c r="O89" s="191"/>
      <c r="P89" s="191"/>
      <c r="Q89" s="191"/>
      <c r="R89" s="96"/>
    </row>
    <row r="90" spans="2:47" s="89" customFormat="1" ht="21" customHeight="1">
      <c r="B90" s="97"/>
      <c r="D90" s="77" t="s">
        <v>100</v>
      </c>
      <c r="N90" s="150">
        <f>ROUND($N$128,2)</f>
        <v>0</v>
      </c>
      <c r="O90" s="191"/>
      <c r="P90" s="191"/>
      <c r="Q90" s="191"/>
      <c r="R90" s="98"/>
    </row>
    <row r="91" spans="2:47" s="89" customFormat="1" ht="21" customHeight="1">
      <c r="B91" s="97"/>
      <c r="D91" s="77" t="s">
        <v>101</v>
      </c>
      <c r="N91" s="150">
        <f>ROUND($N$130,2)</f>
        <v>0</v>
      </c>
      <c r="O91" s="191"/>
      <c r="P91" s="191"/>
      <c r="Q91" s="191"/>
      <c r="R91" s="98"/>
    </row>
    <row r="92" spans="2:47" s="89" customFormat="1" ht="21" customHeight="1">
      <c r="B92" s="97"/>
      <c r="D92" s="77" t="s">
        <v>102</v>
      </c>
      <c r="N92" s="150">
        <f>ROUND($N$132,2)</f>
        <v>0</v>
      </c>
      <c r="O92" s="191"/>
      <c r="P92" s="191"/>
      <c r="Q92" s="191"/>
      <c r="R92" s="98"/>
    </row>
    <row r="93" spans="2:47" s="89" customFormat="1" ht="21" customHeight="1">
      <c r="B93" s="97"/>
      <c r="D93" s="77" t="s">
        <v>103</v>
      </c>
      <c r="N93" s="150">
        <f>ROUND($N$136,2)</f>
        <v>0</v>
      </c>
      <c r="O93" s="191"/>
      <c r="P93" s="191"/>
      <c r="Q93" s="191"/>
      <c r="R93" s="98"/>
    </row>
    <row r="94" spans="2:47" s="89" customFormat="1" ht="21" customHeight="1">
      <c r="B94" s="97"/>
      <c r="D94" s="77" t="s">
        <v>104</v>
      </c>
      <c r="N94" s="150">
        <f>ROUND($N$151,2)</f>
        <v>0</v>
      </c>
      <c r="O94" s="191"/>
      <c r="P94" s="191"/>
      <c r="Q94" s="191"/>
      <c r="R94" s="98"/>
    </row>
    <row r="95" spans="2:47" s="89" customFormat="1" ht="21" customHeight="1">
      <c r="B95" s="97"/>
      <c r="D95" s="77" t="s">
        <v>105</v>
      </c>
      <c r="N95" s="150">
        <f>ROUND($N$166,2)</f>
        <v>0</v>
      </c>
      <c r="O95" s="191"/>
      <c r="P95" s="191"/>
      <c r="Q95" s="191"/>
      <c r="R95" s="98"/>
    </row>
    <row r="96" spans="2:47" s="89" customFormat="1" ht="21" customHeight="1">
      <c r="B96" s="97"/>
      <c r="D96" s="77" t="s">
        <v>106</v>
      </c>
      <c r="N96" s="150">
        <f>ROUND($N$205,2)</f>
        <v>0</v>
      </c>
      <c r="O96" s="191"/>
      <c r="P96" s="191"/>
      <c r="Q96" s="191"/>
      <c r="R96" s="98"/>
    </row>
    <row r="97" spans="2:62" s="89" customFormat="1" ht="21" customHeight="1">
      <c r="B97" s="97"/>
      <c r="D97" s="77" t="s">
        <v>107</v>
      </c>
      <c r="N97" s="150">
        <f>ROUND($N$209,2)</f>
        <v>0</v>
      </c>
      <c r="O97" s="191"/>
      <c r="P97" s="191"/>
      <c r="Q97" s="191"/>
      <c r="R97" s="98"/>
    </row>
    <row r="98" spans="2:62" s="89" customFormat="1" ht="21" customHeight="1">
      <c r="B98" s="97"/>
      <c r="D98" s="77" t="s">
        <v>108</v>
      </c>
      <c r="N98" s="150">
        <f>ROUND($N$213,2)</f>
        <v>0</v>
      </c>
      <c r="O98" s="191"/>
      <c r="P98" s="191"/>
      <c r="Q98" s="191"/>
      <c r="R98" s="98"/>
    </row>
    <row r="99" spans="2:62" s="68" customFormat="1" ht="22.5" customHeight="1">
      <c r="B99" s="94"/>
      <c r="D99" s="95" t="s">
        <v>109</v>
      </c>
      <c r="N99" s="179">
        <f>$N$220</f>
        <v>0</v>
      </c>
      <c r="O99" s="191"/>
      <c r="P99" s="191"/>
      <c r="Q99" s="191"/>
      <c r="R99" s="96"/>
    </row>
    <row r="100" spans="2:62" s="6" customFormat="1" ht="22.5" customHeight="1">
      <c r="B100" s="22"/>
      <c r="R100" s="23"/>
    </row>
    <row r="101" spans="2:62" s="6" customFormat="1" ht="30" customHeight="1">
      <c r="B101" s="22"/>
      <c r="C101" s="63" t="s">
        <v>110</v>
      </c>
      <c r="N101" s="145">
        <f>ROUND($N$102+$N$103+$N$104+$N$105+$N$106+$N$107,2)</f>
        <v>0</v>
      </c>
      <c r="O101" s="147"/>
      <c r="P101" s="147"/>
      <c r="Q101" s="147"/>
      <c r="R101" s="23"/>
      <c r="T101" s="99"/>
      <c r="U101" s="100" t="s">
        <v>36</v>
      </c>
    </row>
    <row r="102" spans="2:62" s="6" customFormat="1" ht="18.75" customHeight="1">
      <c r="B102" s="22"/>
      <c r="D102" s="148" t="s">
        <v>111</v>
      </c>
      <c r="E102" s="147"/>
      <c r="F102" s="147"/>
      <c r="G102" s="147"/>
      <c r="H102" s="147"/>
      <c r="N102" s="149">
        <f>ROUND($N$88*$T$102,2)</f>
        <v>0</v>
      </c>
      <c r="O102" s="147"/>
      <c r="P102" s="147"/>
      <c r="Q102" s="147"/>
      <c r="R102" s="23"/>
      <c r="T102" s="101"/>
      <c r="U102" s="102" t="s">
        <v>37</v>
      </c>
      <c r="AY102" s="6" t="s">
        <v>112</v>
      </c>
      <c r="BE102" s="81">
        <f>IF($U$102="základní",$N$102,0)</f>
        <v>0</v>
      </c>
      <c r="BF102" s="81">
        <f>IF($U$102="snížená",$N$102,0)</f>
        <v>0</v>
      </c>
      <c r="BG102" s="81">
        <f>IF($U$102="zákl. přenesená",$N$102,0)</f>
        <v>0</v>
      </c>
      <c r="BH102" s="81">
        <f>IF($U$102="sníž. přenesená",$N$102,0)</f>
        <v>0</v>
      </c>
      <c r="BI102" s="81">
        <f>IF($U$102="nulová",$N$102,0)</f>
        <v>0</v>
      </c>
      <c r="BJ102" s="6" t="s">
        <v>19</v>
      </c>
    </row>
    <row r="103" spans="2:62" s="6" customFormat="1" ht="18.75" customHeight="1">
      <c r="B103" s="22"/>
      <c r="D103" s="148" t="s">
        <v>113</v>
      </c>
      <c r="E103" s="147"/>
      <c r="F103" s="147"/>
      <c r="G103" s="147"/>
      <c r="H103" s="147"/>
      <c r="N103" s="149">
        <f>ROUND($N$88*$T$103,2)</f>
        <v>0</v>
      </c>
      <c r="O103" s="147"/>
      <c r="P103" s="147"/>
      <c r="Q103" s="147"/>
      <c r="R103" s="23"/>
      <c r="T103" s="101"/>
      <c r="U103" s="102" t="s">
        <v>37</v>
      </c>
      <c r="AY103" s="6" t="s">
        <v>112</v>
      </c>
      <c r="BE103" s="81">
        <f>IF($U$103="základní",$N$103,0)</f>
        <v>0</v>
      </c>
      <c r="BF103" s="81">
        <f>IF($U$103="snížená",$N$103,0)</f>
        <v>0</v>
      </c>
      <c r="BG103" s="81">
        <f>IF($U$103="zákl. přenesená",$N$103,0)</f>
        <v>0</v>
      </c>
      <c r="BH103" s="81">
        <f>IF($U$103="sníž. přenesená",$N$103,0)</f>
        <v>0</v>
      </c>
      <c r="BI103" s="81">
        <f>IF($U$103="nulová",$N$103,0)</f>
        <v>0</v>
      </c>
      <c r="BJ103" s="6" t="s">
        <v>19</v>
      </c>
    </row>
    <row r="104" spans="2:62" s="6" customFormat="1" ht="18.75" customHeight="1">
      <c r="B104" s="22"/>
      <c r="D104" s="148" t="s">
        <v>114</v>
      </c>
      <c r="E104" s="147"/>
      <c r="F104" s="147"/>
      <c r="G104" s="147"/>
      <c r="H104" s="147"/>
      <c r="N104" s="149">
        <f>ROUND($N$88*$T$104,2)</f>
        <v>0</v>
      </c>
      <c r="O104" s="147"/>
      <c r="P104" s="147"/>
      <c r="Q104" s="147"/>
      <c r="R104" s="23"/>
      <c r="T104" s="101"/>
      <c r="U104" s="102" t="s">
        <v>37</v>
      </c>
      <c r="AY104" s="6" t="s">
        <v>112</v>
      </c>
      <c r="BE104" s="81">
        <f>IF($U$104="základní",$N$104,0)</f>
        <v>0</v>
      </c>
      <c r="BF104" s="81">
        <f>IF($U$104="snížená",$N$104,0)</f>
        <v>0</v>
      </c>
      <c r="BG104" s="81">
        <f>IF($U$104="zákl. přenesená",$N$104,0)</f>
        <v>0</v>
      </c>
      <c r="BH104" s="81">
        <f>IF($U$104="sníž. přenesená",$N$104,0)</f>
        <v>0</v>
      </c>
      <c r="BI104" s="81">
        <f>IF($U$104="nulová",$N$104,0)</f>
        <v>0</v>
      </c>
      <c r="BJ104" s="6" t="s">
        <v>19</v>
      </c>
    </row>
    <row r="105" spans="2:62" s="6" customFormat="1" ht="18.75" customHeight="1">
      <c r="B105" s="22"/>
      <c r="D105" s="148" t="s">
        <v>115</v>
      </c>
      <c r="E105" s="147"/>
      <c r="F105" s="147"/>
      <c r="G105" s="147"/>
      <c r="H105" s="147"/>
      <c r="N105" s="149">
        <f>ROUND($N$88*$T$105,2)</f>
        <v>0</v>
      </c>
      <c r="O105" s="147"/>
      <c r="P105" s="147"/>
      <c r="Q105" s="147"/>
      <c r="R105" s="23"/>
      <c r="T105" s="101"/>
      <c r="U105" s="102" t="s">
        <v>37</v>
      </c>
      <c r="AY105" s="6" t="s">
        <v>112</v>
      </c>
      <c r="BE105" s="81">
        <f>IF($U$105="základní",$N$105,0)</f>
        <v>0</v>
      </c>
      <c r="BF105" s="81">
        <f>IF($U$105="snížená",$N$105,0)</f>
        <v>0</v>
      </c>
      <c r="BG105" s="81">
        <f>IF($U$105="zákl. přenesená",$N$105,0)</f>
        <v>0</v>
      </c>
      <c r="BH105" s="81">
        <f>IF($U$105="sníž. přenesená",$N$105,0)</f>
        <v>0</v>
      </c>
      <c r="BI105" s="81">
        <f>IF($U$105="nulová",$N$105,0)</f>
        <v>0</v>
      </c>
      <c r="BJ105" s="6" t="s">
        <v>19</v>
      </c>
    </row>
    <row r="106" spans="2:62" s="6" customFormat="1" ht="18.75" customHeight="1">
      <c r="B106" s="22"/>
      <c r="D106" s="148" t="s">
        <v>116</v>
      </c>
      <c r="E106" s="147"/>
      <c r="F106" s="147"/>
      <c r="G106" s="147"/>
      <c r="H106" s="147"/>
      <c r="N106" s="149">
        <f>ROUND($N$88*$T$106,2)</f>
        <v>0</v>
      </c>
      <c r="O106" s="147"/>
      <c r="P106" s="147"/>
      <c r="Q106" s="147"/>
      <c r="R106" s="23"/>
      <c r="T106" s="101"/>
      <c r="U106" s="102" t="s">
        <v>37</v>
      </c>
      <c r="AY106" s="6" t="s">
        <v>112</v>
      </c>
      <c r="BE106" s="81">
        <f>IF($U$106="základní",$N$106,0)</f>
        <v>0</v>
      </c>
      <c r="BF106" s="81">
        <f>IF($U$106="snížená",$N$106,0)</f>
        <v>0</v>
      </c>
      <c r="BG106" s="81">
        <f>IF($U$106="zákl. přenesená",$N$106,0)</f>
        <v>0</v>
      </c>
      <c r="BH106" s="81">
        <f>IF($U$106="sníž. přenesená",$N$106,0)</f>
        <v>0</v>
      </c>
      <c r="BI106" s="81">
        <f>IF($U$106="nulová",$N$106,0)</f>
        <v>0</v>
      </c>
      <c r="BJ106" s="6" t="s">
        <v>19</v>
      </c>
    </row>
    <row r="107" spans="2:62" s="6" customFormat="1" ht="18.75" customHeight="1">
      <c r="B107" s="22"/>
      <c r="D107" s="77" t="s">
        <v>117</v>
      </c>
      <c r="N107" s="149">
        <f>ROUND($N$88*$T$107,2)</f>
        <v>0</v>
      </c>
      <c r="O107" s="147"/>
      <c r="P107" s="147"/>
      <c r="Q107" s="147"/>
      <c r="R107" s="23"/>
      <c r="T107" s="103"/>
      <c r="U107" s="104" t="s">
        <v>37</v>
      </c>
      <c r="AY107" s="6" t="s">
        <v>118</v>
      </c>
      <c r="BE107" s="81">
        <f>IF($U$107="základní",$N$107,0)</f>
        <v>0</v>
      </c>
      <c r="BF107" s="81">
        <f>IF($U$107="snížená",$N$107,0)</f>
        <v>0</v>
      </c>
      <c r="BG107" s="81">
        <f>IF($U$107="zákl. přenesená",$N$107,0)</f>
        <v>0</v>
      </c>
      <c r="BH107" s="81">
        <f>IF($U$107="sníž. přenesená",$N$107,0)</f>
        <v>0</v>
      </c>
      <c r="BI107" s="81">
        <f>IF($U$107="nulová",$N$107,0)</f>
        <v>0</v>
      </c>
      <c r="BJ107" s="6" t="s">
        <v>19</v>
      </c>
    </row>
    <row r="108" spans="2:62" s="6" customFormat="1" ht="14.25" customHeight="1">
      <c r="B108" s="22"/>
      <c r="R108" s="23"/>
    </row>
    <row r="109" spans="2:62" s="6" customFormat="1" ht="30" customHeight="1">
      <c r="B109" s="22"/>
      <c r="C109" s="88" t="s">
        <v>88</v>
      </c>
      <c r="D109" s="30"/>
      <c r="E109" s="30"/>
      <c r="F109" s="30"/>
      <c r="G109" s="30"/>
      <c r="H109" s="30"/>
      <c r="I109" s="30"/>
      <c r="J109" s="30"/>
      <c r="K109" s="30"/>
      <c r="L109" s="141">
        <f>ROUND(SUM($N$88+$N$101),2)</f>
        <v>0</v>
      </c>
      <c r="M109" s="142"/>
      <c r="N109" s="142"/>
      <c r="O109" s="142"/>
      <c r="P109" s="142"/>
      <c r="Q109" s="142"/>
      <c r="R109" s="23"/>
    </row>
    <row r="110" spans="2:62" s="6" customFormat="1" ht="7.5" customHeight="1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5"/>
    </row>
    <row r="114" spans="2:63" s="6" customFormat="1" ht="7.5" customHeight="1"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8"/>
    </row>
    <row r="115" spans="2:63" s="6" customFormat="1" ht="37.5" customHeight="1">
      <c r="B115" s="22"/>
      <c r="C115" s="159" t="s">
        <v>119</v>
      </c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23"/>
    </row>
    <row r="116" spans="2:63" s="6" customFormat="1" ht="7.5" customHeight="1">
      <c r="B116" s="22"/>
      <c r="R116" s="23"/>
    </row>
    <row r="117" spans="2:63" s="6" customFormat="1" ht="30.75" customHeight="1">
      <c r="B117" s="22"/>
      <c r="C117" s="17" t="s">
        <v>15</v>
      </c>
      <c r="F117" s="189" t="str">
        <f>$F$6</f>
        <v>Oprava sociálního zázemí šaten - HS Karviná</v>
      </c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R117" s="23"/>
    </row>
    <row r="118" spans="2:63" s="6" customFormat="1" ht="37.5" customHeight="1">
      <c r="B118" s="22"/>
      <c r="C118" s="51" t="s">
        <v>92</v>
      </c>
      <c r="F118" s="160" t="str">
        <f>$F$7</f>
        <v>ZTI</v>
      </c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R118" s="23"/>
    </row>
    <row r="119" spans="2:63" s="6" customFormat="1" ht="7.5" customHeight="1">
      <c r="B119" s="22"/>
      <c r="R119" s="23"/>
    </row>
    <row r="120" spans="2:63" s="6" customFormat="1" ht="18.75" customHeight="1">
      <c r="B120" s="22"/>
      <c r="C120" s="17" t="s">
        <v>20</v>
      </c>
      <c r="F120" s="15" t="str">
        <f>$F$9</f>
        <v xml:space="preserve"> </v>
      </c>
      <c r="K120" s="17" t="s">
        <v>22</v>
      </c>
      <c r="M120" s="190" t="str">
        <f>IF($O$9="","",$O$9)</f>
        <v/>
      </c>
      <c r="N120" s="147"/>
      <c r="O120" s="147"/>
      <c r="P120" s="147"/>
      <c r="R120" s="23"/>
    </row>
    <row r="121" spans="2:63" s="6" customFormat="1" ht="7.5" customHeight="1">
      <c r="B121" s="22"/>
      <c r="R121" s="23"/>
    </row>
    <row r="122" spans="2:63" s="6" customFormat="1" ht="15.75" customHeight="1">
      <c r="B122" s="22"/>
      <c r="C122" s="17" t="s">
        <v>25</v>
      </c>
      <c r="F122" s="15" t="str">
        <f>$E$12</f>
        <v xml:space="preserve"> </v>
      </c>
      <c r="K122" s="17" t="s">
        <v>30</v>
      </c>
      <c r="M122" s="161" t="str">
        <f>$E$18</f>
        <v xml:space="preserve"> </v>
      </c>
      <c r="N122" s="147"/>
      <c r="O122" s="147"/>
      <c r="P122" s="147"/>
      <c r="Q122" s="147"/>
      <c r="R122" s="23"/>
    </row>
    <row r="123" spans="2:63" s="6" customFormat="1" ht="15" customHeight="1">
      <c r="B123" s="22"/>
      <c r="C123" s="17" t="s">
        <v>28</v>
      </c>
      <c r="F123" s="15" t="str">
        <f>IF($E$15="","",$E$15)</f>
        <v/>
      </c>
      <c r="K123" s="17" t="s">
        <v>32</v>
      </c>
      <c r="M123" s="161" t="str">
        <f>$E$21</f>
        <v xml:space="preserve"> </v>
      </c>
      <c r="N123" s="147"/>
      <c r="O123" s="147"/>
      <c r="P123" s="147"/>
      <c r="Q123" s="147"/>
      <c r="R123" s="23"/>
    </row>
    <row r="124" spans="2:63" s="6" customFormat="1" ht="11.25" customHeight="1">
      <c r="B124" s="22"/>
      <c r="R124" s="23"/>
    </row>
    <row r="125" spans="2:63" s="105" customFormat="1" ht="30" customHeight="1">
      <c r="B125" s="106"/>
      <c r="C125" s="107" t="s">
        <v>120</v>
      </c>
      <c r="D125" s="108" t="s">
        <v>121</v>
      </c>
      <c r="E125" s="108" t="s">
        <v>54</v>
      </c>
      <c r="F125" s="186" t="s">
        <v>122</v>
      </c>
      <c r="G125" s="187"/>
      <c r="H125" s="187"/>
      <c r="I125" s="187"/>
      <c r="J125" s="108" t="s">
        <v>123</v>
      </c>
      <c r="K125" s="108" t="s">
        <v>124</v>
      </c>
      <c r="L125" s="186" t="s">
        <v>125</v>
      </c>
      <c r="M125" s="187"/>
      <c r="N125" s="186" t="s">
        <v>126</v>
      </c>
      <c r="O125" s="187"/>
      <c r="P125" s="187"/>
      <c r="Q125" s="188"/>
      <c r="R125" s="109"/>
      <c r="T125" s="58" t="s">
        <v>127</v>
      </c>
      <c r="U125" s="59" t="s">
        <v>36</v>
      </c>
      <c r="V125" s="59" t="s">
        <v>128</v>
      </c>
      <c r="W125" s="59" t="s">
        <v>129</v>
      </c>
      <c r="X125" s="59" t="s">
        <v>130</v>
      </c>
      <c r="Y125" s="59" t="s">
        <v>131</v>
      </c>
      <c r="Z125" s="59" t="s">
        <v>132</v>
      </c>
      <c r="AA125" s="60" t="s">
        <v>133</v>
      </c>
    </row>
    <row r="126" spans="2:63" s="6" customFormat="1" ht="30" customHeight="1">
      <c r="B126" s="22"/>
      <c r="C126" s="63" t="s">
        <v>93</v>
      </c>
      <c r="N126" s="181">
        <f>$BK$126</f>
        <v>0</v>
      </c>
      <c r="O126" s="147"/>
      <c r="P126" s="147"/>
      <c r="Q126" s="147"/>
      <c r="R126" s="23"/>
      <c r="T126" s="62"/>
      <c r="U126" s="35"/>
      <c r="V126" s="35"/>
      <c r="W126" s="110">
        <f>$W$127+$W$220</f>
        <v>0</v>
      </c>
      <c r="X126" s="35"/>
      <c r="Y126" s="110">
        <f>$Y$127+$Y$220</f>
        <v>1.3361399999999997</v>
      </c>
      <c r="Z126" s="35"/>
      <c r="AA126" s="111">
        <f>$AA$127+$AA$220</f>
        <v>0</v>
      </c>
      <c r="AT126" s="6" t="s">
        <v>71</v>
      </c>
      <c r="AU126" s="6" t="s">
        <v>98</v>
      </c>
      <c r="BK126" s="112">
        <f>$BK$127+$BK$220</f>
        <v>0</v>
      </c>
    </row>
    <row r="127" spans="2:63" s="113" customFormat="1" ht="37.5" customHeight="1">
      <c r="B127" s="114"/>
      <c r="D127" s="115" t="s">
        <v>99</v>
      </c>
      <c r="N127" s="179">
        <f>$BK$127</f>
        <v>0</v>
      </c>
      <c r="O127" s="178"/>
      <c r="P127" s="178"/>
      <c r="Q127" s="178"/>
      <c r="R127" s="117"/>
      <c r="T127" s="118"/>
      <c r="W127" s="119">
        <f>$W$128+$W$130+$W$132+$W$136+$W$151+$W$166+$W$205+$W$209+$W$213</f>
        <v>0</v>
      </c>
      <c r="Y127" s="119">
        <f>$Y$128+$Y$130+$Y$132+$Y$136+$Y$151+$Y$166+$Y$205+$Y$209+$Y$213</f>
        <v>1.3361399999999997</v>
      </c>
      <c r="AA127" s="120">
        <f>$AA$128+$AA$130+$AA$132+$AA$136+$AA$151+$AA$166+$AA$205+$AA$209+$AA$213</f>
        <v>0</v>
      </c>
      <c r="AR127" s="116" t="s">
        <v>19</v>
      </c>
      <c r="AT127" s="116" t="s">
        <v>71</v>
      </c>
      <c r="AU127" s="116" t="s">
        <v>72</v>
      </c>
      <c r="AY127" s="116" t="s">
        <v>134</v>
      </c>
      <c r="BK127" s="121">
        <f>$BK$128+$BK$130+$BK$132+$BK$136+$BK$151+$BK$166+$BK$205+$BK$209+$BK$213</f>
        <v>0</v>
      </c>
    </row>
    <row r="128" spans="2:63" s="113" customFormat="1" ht="21" customHeight="1">
      <c r="B128" s="114"/>
      <c r="D128" s="122" t="s">
        <v>100</v>
      </c>
      <c r="N128" s="177">
        <f>$BK$128</f>
        <v>0</v>
      </c>
      <c r="O128" s="178"/>
      <c r="P128" s="178"/>
      <c r="Q128" s="178"/>
      <c r="R128" s="117"/>
      <c r="T128" s="118"/>
      <c r="W128" s="119">
        <f>$W$129</f>
        <v>0</v>
      </c>
      <c r="Y128" s="119">
        <f>$Y$129</f>
        <v>0</v>
      </c>
      <c r="AA128" s="120">
        <f>$AA$129</f>
        <v>0</v>
      </c>
      <c r="AR128" s="116" t="s">
        <v>19</v>
      </c>
      <c r="AT128" s="116" t="s">
        <v>71</v>
      </c>
      <c r="AU128" s="116" t="s">
        <v>19</v>
      </c>
      <c r="AY128" s="116" t="s">
        <v>134</v>
      </c>
      <c r="BK128" s="121">
        <f>$BK$129</f>
        <v>0</v>
      </c>
    </row>
    <row r="129" spans="2:64" s="6" customFormat="1" ht="15.75" customHeight="1">
      <c r="B129" s="22"/>
      <c r="C129" s="123" t="s">
        <v>19</v>
      </c>
      <c r="D129" s="123" t="s">
        <v>135</v>
      </c>
      <c r="E129" s="124" t="s">
        <v>136</v>
      </c>
      <c r="F129" s="185" t="s">
        <v>137</v>
      </c>
      <c r="G129" s="183"/>
      <c r="H129" s="183"/>
      <c r="I129" s="183"/>
      <c r="J129" s="125" t="s">
        <v>138</v>
      </c>
      <c r="K129" s="126">
        <v>12</v>
      </c>
      <c r="L129" s="182">
        <v>0</v>
      </c>
      <c r="M129" s="183"/>
      <c r="N129" s="184">
        <f>ROUND($L$129*$K$129,2)</f>
        <v>0</v>
      </c>
      <c r="O129" s="183"/>
      <c r="P129" s="183"/>
      <c r="Q129" s="183"/>
      <c r="R129" s="23"/>
      <c r="T129" s="127"/>
      <c r="U129" s="28" t="s">
        <v>37</v>
      </c>
      <c r="V129" s="128">
        <v>0</v>
      </c>
      <c r="W129" s="128">
        <f>$V$129*$K$129</f>
        <v>0</v>
      </c>
      <c r="X129" s="128">
        <v>0</v>
      </c>
      <c r="Y129" s="128">
        <f>$X$129*$K$129</f>
        <v>0</v>
      </c>
      <c r="Z129" s="128">
        <v>0</v>
      </c>
      <c r="AA129" s="129">
        <f>$Z$129*$K$129</f>
        <v>0</v>
      </c>
      <c r="AR129" s="6" t="s">
        <v>139</v>
      </c>
      <c r="AT129" s="6" t="s">
        <v>135</v>
      </c>
      <c r="AU129" s="6" t="s">
        <v>90</v>
      </c>
      <c r="AY129" s="6" t="s">
        <v>134</v>
      </c>
      <c r="BE129" s="81">
        <f>IF($U$129="základní",$N$129,0)</f>
        <v>0</v>
      </c>
      <c r="BF129" s="81">
        <f>IF($U$129="snížená",$N$129,0)</f>
        <v>0</v>
      </c>
      <c r="BG129" s="81">
        <f>IF($U$129="zákl. přenesená",$N$129,0)</f>
        <v>0</v>
      </c>
      <c r="BH129" s="81">
        <f>IF($U$129="sníž. přenesená",$N$129,0)</f>
        <v>0</v>
      </c>
      <c r="BI129" s="81">
        <f>IF($U$129="nulová",$N$129,0)</f>
        <v>0</v>
      </c>
      <c r="BJ129" s="6" t="s">
        <v>19</v>
      </c>
      <c r="BK129" s="81">
        <f>ROUND($L$129*$K$129,2)</f>
        <v>0</v>
      </c>
      <c r="BL129" s="6" t="s">
        <v>139</v>
      </c>
    </row>
    <row r="130" spans="2:64" s="113" customFormat="1" ht="30.75" customHeight="1">
      <c r="B130" s="114"/>
      <c r="D130" s="122" t="s">
        <v>101</v>
      </c>
      <c r="N130" s="177">
        <f>$BK$130</f>
        <v>0</v>
      </c>
      <c r="O130" s="178"/>
      <c r="P130" s="178"/>
      <c r="Q130" s="178"/>
      <c r="R130" s="117"/>
      <c r="T130" s="118"/>
      <c r="W130" s="119">
        <f>$W$131</f>
        <v>0</v>
      </c>
      <c r="Y130" s="119">
        <f>$Y$131</f>
        <v>9.4400000000000005E-3</v>
      </c>
      <c r="AA130" s="120">
        <f>$AA$131</f>
        <v>0</v>
      </c>
      <c r="AR130" s="116" t="s">
        <v>19</v>
      </c>
      <c r="AT130" s="116" t="s">
        <v>71</v>
      </c>
      <c r="AU130" s="116" t="s">
        <v>19</v>
      </c>
      <c r="AY130" s="116" t="s">
        <v>134</v>
      </c>
      <c r="BK130" s="121">
        <f>$BK$131</f>
        <v>0</v>
      </c>
    </row>
    <row r="131" spans="2:64" s="6" customFormat="1" ht="15.75" customHeight="1">
      <c r="B131" s="22"/>
      <c r="C131" s="123" t="s">
        <v>90</v>
      </c>
      <c r="D131" s="123" t="s">
        <v>135</v>
      </c>
      <c r="E131" s="124" t="s">
        <v>140</v>
      </c>
      <c r="F131" s="185" t="s">
        <v>141</v>
      </c>
      <c r="G131" s="183"/>
      <c r="H131" s="183"/>
      <c r="I131" s="183"/>
      <c r="J131" s="125" t="s">
        <v>142</v>
      </c>
      <c r="K131" s="126">
        <v>16</v>
      </c>
      <c r="L131" s="182">
        <v>0</v>
      </c>
      <c r="M131" s="183"/>
      <c r="N131" s="184">
        <f>ROUND($L$131*$K$131,2)</f>
        <v>0</v>
      </c>
      <c r="O131" s="183"/>
      <c r="P131" s="183"/>
      <c r="Q131" s="183"/>
      <c r="R131" s="23"/>
      <c r="T131" s="127"/>
      <c r="U131" s="28" t="s">
        <v>37</v>
      </c>
      <c r="V131" s="128">
        <v>0</v>
      </c>
      <c r="W131" s="128">
        <f>$V$131*$K$131</f>
        <v>0</v>
      </c>
      <c r="X131" s="128">
        <v>5.9000000000000003E-4</v>
      </c>
      <c r="Y131" s="128">
        <f>$X$131*$K$131</f>
        <v>9.4400000000000005E-3</v>
      </c>
      <c r="Z131" s="128">
        <v>0</v>
      </c>
      <c r="AA131" s="129">
        <f>$Z$131*$K$131</f>
        <v>0</v>
      </c>
      <c r="AR131" s="6" t="s">
        <v>139</v>
      </c>
      <c r="AT131" s="6" t="s">
        <v>135</v>
      </c>
      <c r="AU131" s="6" t="s">
        <v>90</v>
      </c>
      <c r="AY131" s="6" t="s">
        <v>134</v>
      </c>
      <c r="BE131" s="81">
        <f>IF($U$131="základní",$N$131,0)</f>
        <v>0</v>
      </c>
      <c r="BF131" s="81">
        <f>IF($U$131="snížená",$N$131,0)</f>
        <v>0</v>
      </c>
      <c r="BG131" s="81">
        <f>IF($U$131="zákl. přenesená",$N$131,0)</f>
        <v>0</v>
      </c>
      <c r="BH131" s="81">
        <f>IF($U$131="sníž. přenesená",$N$131,0)</f>
        <v>0</v>
      </c>
      <c r="BI131" s="81">
        <f>IF($U$131="nulová",$N$131,0)</f>
        <v>0</v>
      </c>
      <c r="BJ131" s="6" t="s">
        <v>19</v>
      </c>
      <c r="BK131" s="81">
        <f>ROUND($L$131*$K$131,2)</f>
        <v>0</v>
      </c>
      <c r="BL131" s="6" t="s">
        <v>139</v>
      </c>
    </row>
    <row r="132" spans="2:64" s="113" customFormat="1" ht="30.75" customHeight="1">
      <c r="B132" s="114"/>
      <c r="D132" s="122" t="s">
        <v>102</v>
      </c>
      <c r="N132" s="177">
        <f>$BK$132</f>
        <v>0</v>
      </c>
      <c r="O132" s="178"/>
      <c r="P132" s="178"/>
      <c r="Q132" s="178"/>
      <c r="R132" s="117"/>
      <c r="T132" s="118"/>
      <c r="W132" s="119">
        <f>SUM($W$133:$W$135)</f>
        <v>0</v>
      </c>
      <c r="Y132" s="119">
        <f>SUM($Y$133:$Y$135)</f>
        <v>2.2539999999999998E-2</v>
      </c>
      <c r="AA132" s="120">
        <f>SUM($AA$133:$AA$135)</f>
        <v>0</v>
      </c>
      <c r="AR132" s="116" t="s">
        <v>19</v>
      </c>
      <c r="AT132" s="116" t="s">
        <v>71</v>
      </c>
      <c r="AU132" s="116" t="s">
        <v>19</v>
      </c>
      <c r="AY132" s="116" t="s">
        <v>134</v>
      </c>
      <c r="BK132" s="121">
        <f>SUM($BK$133:$BK$135)</f>
        <v>0</v>
      </c>
    </row>
    <row r="133" spans="2:64" s="6" customFormat="1" ht="15.75" customHeight="1">
      <c r="B133" s="22"/>
      <c r="C133" s="123" t="s">
        <v>143</v>
      </c>
      <c r="D133" s="123" t="s">
        <v>135</v>
      </c>
      <c r="E133" s="124" t="s">
        <v>144</v>
      </c>
      <c r="F133" s="185" t="s">
        <v>145</v>
      </c>
      <c r="G133" s="183"/>
      <c r="H133" s="183"/>
      <c r="I133" s="183"/>
      <c r="J133" s="125" t="s">
        <v>146</v>
      </c>
      <c r="K133" s="126">
        <v>5</v>
      </c>
      <c r="L133" s="182">
        <v>0</v>
      </c>
      <c r="M133" s="183"/>
      <c r="N133" s="184">
        <f>ROUND($L$133*$K$133,2)</f>
        <v>0</v>
      </c>
      <c r="O133" s="183"/>
      <c r="P133" s="183"/>
      <c r="Q133" s="183"/>
      <c r="R133" s="23"/>
      <c r="T133" s="127"/>
      <c r="U133" s="28" t="s">
        <v>37</v>
      </c>
      <c r="V133" s="128">
        <v>0</v>
      </c>
      <c r="W133" s="128">
        <f>$V$133*$K$133</f>
        <v>0</v>
      </c>
      <c r="X133" s="128">
        <v>0</v>
      </c>
      <c r="Y133" s="128">
        <f>$X$133*$K$133</f>
        <v>0</v>
      </c>
      <c r="Z133" s="128">
        <v>0</v>
      </c>
      <c r="AA133" s="129">
        <f>$Z$133*$K$133</f>
        <v>0</v>
      </c>
      <c r="AR133" s="6" t="s">
        <v>139</v>
      </c>
      <c r="AT133" s="6" t="s">
        <v>135</v>
      </c>
      <c r="AU133" s="6" t="s">
        <v>90</v>
      </c>
      <c r="AY133" s="6" t="s">
        <v>134</v>
      </c>
      <c r="BE133" s="81">
        <f>IF($U$133="základní",$N$133,0)</f>
        <v>0</v>
      </c>
      <c r="BF133" s="81">
        <f>IF($U$133="snížená",$N$133,0)</f>
        <v>0</v>
      </c>
      <c r="BG133" s="81">
        <f>IF($U$133="zákl. přenesená",$N$133,0)</f>
        <v>0</v>
      </c>
      <c r="BH133" s="81">
        <f>IF($U$133="sníž. přenesená",$N$133,0)</f>
        <v>0</v>
      </c>
      <c r="BI133" s="81">
        <f>IF($U$133="nulová",$N$133,0)</f>
        <v>0</v>
      </c>
      <c r="BJ133" s="6" t="s">
        <v>19</v>
      </c>
      <c r="BK133" s="81">
        <f>ROUND($L$133*$K$133,2)</f>
        <v>0</v>
      </c>
      <c r="BL133" s="6" t="s">
        <v>139</v>
      </c>
    </row>
    <row r="134" spans="2:64" s="6" customFormat="1" ht="15.75" customHeight="1">
      <c r="B134" s="22"/>
      <c r="C134" s="123" t="s">
        <v>139</v>
      </c>
      <c r="D134" s="123" t="s">
        <v>135</v>
      </c>
      <c r="E134" s="124" t="s">
        <v>147</v>
      </c>
      <c r="F134" s="185" t="s">
        <v>148</v>
      </c>
      <c r="G134" s="183"/>
      <c r="H134" s="183"/>
      <c r="I134" s="183"/>
      <c r="J134" s="125" t="s">
        <v>142</v>
      </c>
      <c r="K134" s="126">
        <v>36</v>
      </c>
      <c r="L134" s="182">
        <v>0</v>
      </c>
      <c r="M134" s="183"/>
      <c r="N134" s="184">
        <f>ROUND($L$134*$K$134,2)</f>
        <v>0</v>
      </c>
      <c r="O134" s="183"/>
      <c r="P134" s="183"/>
      <c r="Q134" s="183"/>
      <c r="R134" s="23"/>
      <c r="T134" s="127"/>
      <c r="U134" s="28" t="s">
        <v>37</v>
      </c>
      <c r="V134" s="128">
        <v>0</v>
      </c>
      <c r="W134" s="128">
        <f>$V$134*$K$134</f>
        <v>0</v>
      </c>
      <c r="X134" s="128">
        <v>4.8999999999999998E-4</v>
      </c>
      <c r="Y134" s="128">
        <f>$X$134*$K$134</f>
        <v>1.7639999999999999E-2</v>
      </c>
      <c r="Z134" s="128">
        <v>0</v>
      </c>
      <c r="AA134" s="129">
        <f>$Z$134*$K$134</f>
        <v>0</v>
      </c>
      <c r="AR134" s="6" t="s">
        <v>139</v>
      </c>
      <c r="AT134" s="6" t="s">
        <v>135</v>
      </c>
      <c r="AU134" s="6" t="s">
        <v>90</v>
      </c>
      <c r="AY134" s="6" t="s">
        <v>134</v>
      </c>
      <c r="BE134" s="81">
        <f>IF($U$134="základní",$N$134,0)</f>
        <v>0</v>
      </c>
      <c r="BF134" s="81">
        <f>IF($U$134="snížená",$N$134,0)</f>
        <v>0</v>
      </c>
      <c r="BG134" s="81">
        <f>IF($U$134="zákl. přenesená",$N$134,0)</f>
        <v>0</v>
      </c>
      <c r="BH134" s="81">
        <f>IF($U$134="sníž. přenesená",$N$134,0)</f>
        <v>0</v>
      </c>
      <c r="BI134" s="81">
        <f>IF($U$134="nulová",$N$134,0)</f>
        <v>0</v>
      </c>
      <c r="BJ134" s="6" t="s">
        <v>19</v>
      </c>
      <c r="BK134" s="81">
        <f>ROUND($L$134*$K$134,2)</f>
        <v>0</v>
      </c>
      <c r="BL134" s="6" t="s">
        <v>139</v>
      </c>
    </row>
    <row r="135" spans="2:64" s="6" customFormat="1" ht="15.75" customHeight="1">
      <c r="B135" s="22"/>
      <c r="C135" s="123" t="s">
        <v>149</v>
      </c>
      <c r="D135" s="123" t="s">
        <v>135</v>
      </c>
      <c r="E135" s="124" t="s">
        <v>150</v>
      </c>
      <c r="F135" s="185" t="s">
        <v>151</v>
      </c>
      <c r="G135" s="183"/>
      <c r="H135" s="183"/>
      <c r="I135" s="183"/>
      <c r="J135" s="125" t="s">
        <v>142</v>
      </c>
      <c r="K135" s="126">
        <v>10</v>
      </c>
      <c r="L135" s="182">
        <v>0</v>
      </c>
      <c r="M135" s="183"/>
      <c r="N135" s="184">
        <f>ROUND($L$135*$K$135,2)</f>
        <v>0</v>
      </c>
      <c r="O135" s="183"/>
      <c r="P135" s="183"/>
      <c r="Q135" s="183"/>
      <c r="R135" s="23"/>
      <c r="T135" s="127"/>
      <c r="U135" s="28" t="s">
        <v>37</v>
      </c>
      <c r="V135" s="128">
        <v>0</v>
      </c>
      <c r="W135" s="128">
        <f>$V$135*$K$135</f>
        <v>0</v>
      </c>
      <c r="X135" s="128">
        <v>4.8999999999999998E-4</v>
      </c>
      <c r="Y135" s="128">
        <f>$X$135*$K$135</f>
        <v>4.8999999999999998E-3</v>
      </c>
      <c r="Z135" s="128">
        <v>0</v>
      </c>
      <c r="AA135" s="129">
        <f>$Z$135*$K$135</f>
        <v>0</v>
      </c>
      <c r="AR135" s="6" t="s">
        <v>139</v>
      </c>
      <c r="AT135" s="6" t="s">
        <v>135</v>
      </c>
      <c r="AU135" s="6" t="s">
        <v>90</v>
      </c>
      <c r="AY135" s="6" t="s">
        <v>134</v>
      </c>
      <c r="BE135" s="81">
        <f>IF($U$135="základní",$N$135,0)</f>
        <v>0</v>
      </c>
      <c r="BF135" s="81">
        <f>IF($U$135="snížená",$N$135,0)</f>
        <v>0</v>
      </c>
      <c r="BG135" s="81">
        <f>IF($U$135="zákl. přenesená",$N$135,0)</f>
        <v>0</v>
      </c>
      <c r="BH135" s="81">
        <f>IF($U$135="sníž. přenesená",$N$135,0)</f>
        <v>0</v>
      </c>
      <c r="BI135" s="81">
        <f>IF($U$135="nulová",$N$135,0)</f>
        <v>0</v>
      </c>
      <c r="BJ135" s="6" t="s">
        <v>19</v>
      </c>
      <c r="BK135" s="81">
        <f>ROUND($L$135*$K$135,2)</f>
        <v>0</v>
      </c>
      <c r="BL135" s="6" t="s">
        <v>139</v>
      </c>
    </row>
    <row r="136" spans="2:64" s="113" customFormat="1" ht="30.75" customHeight="1">
      <c r="B136" s="114"/>
      <c r="D136" s="122" t="s">
        <v>103</v>
      </c>
      <c r="N136" s="177">
        <f>$BK$136</f>
        <v>0</v>
      </c>
      <c r="O136" s="178"/>
      <c r="P136" s="178"/>
      <c r="Q136" s="178"/>
      <c r="R136" s="117"/>
      <c r="T136" s="118"/>
      <c r="W136" s="119">
        <f>SUM($W$137:$W$150)</f>
        <v>0</v>
      </c>
      <c r="Y136" s="119">
        <f>SUM($Y$137:$Y$150)</f>
        <v>4.2070000000000003E-2</v>
      </c>
      <c r="AA136" s="120">
        <f>SUM($AA$137:$AA$150)</f>
        <v>0</v>
      </c>
      <c r="AR136" s="116" t="s">
        <v>90</v>
      </c>
      <c r="AT136" s="116" t="s">
        <v>71</v>
      </c>
      <c r="AU136" s="116" t="s">
        <v>19</v>
      </c>
      <c r="AY136" s="116" t="s">
        <v>134</v>
      </c>
      <c r="BK136" s="121">
        <f>SUM($BK$137:$BK$150)</f>
        <v>0</v>
      </c>
    </row>
    <row r="137" spans="2:64" s="6" customFormat="1" ht="15.75" customHeight="1">
      <c r="B137" s="22"/>
      <c r="C137" s="123" t="s">
        <v>152</v>
      </c>
      <c r="D137" s="123" t="s">
        <v>135</v>
      </c>
      <c r="E137" s="124" t="s">
        <v>153</v>
      </c>
      <c r="F137" s="185" t="s">
        <v>154</v>
      </c>
      <c r="G137" s="183"/>
      <c r="H137" s="183"/>
      <c r="I137" s="183"/>
      <c r="J137" s="125" t="s">
        <v>146</v>
      </c>
      <c r="K137" s="126">
        <v>1</v>
      </c>
      <c r="L137" s="182">
        <v>0</v>
      </c>
      <c r="M137" s="183"/>
      <c r="N137" s="184">
        <f>ROUND($L$137*$K$137,2)</f>
        <v>0</v>
      </c>
      <c r="O137" s="183"/>
      <c r="P137" s="183"/>
      <c r="Q137" s="183"/>
      <c r="R137" s="23"/>
      <c r="T137" s="127"/>
      <c r="U137" s="28" t="s">
        <v>37</v>
      </c>
      <c r="V137" s="128">
        <v>0</v>
      </c>
      <c r="W137" s="128">
        <f>$V$137*$K$137</f>
        <v>0</v>
      </c>
      <c r="X137" s="128">
        <v>7.3999999999999999E-4</v>
      </c>
      <c r="Y137" s="128">
        <f>$X$137*$K$137</f>
        <v>7.3999999999999999E-4</v>
      </c>
      <c r="Z137" s="128">
        <v>0</v>
      </c>
      <c r="AA137" s="129">
        <f>$Z$137*$K$137</f>
        <v>0</v>
      </c>
      <c r="AR137" s="6" t="s">
        <v>136</v>
      </c>
      <c r="AT137" s="6" t="s">
        <v>135</v>
      </c>
      <c r="AU137" s="6" t="s">
        <v>90</v>
      </c>
      <c r="AY137" s="6" t="s">
        <v>134</v>
      </c>
      <c r="BE137" s="81">
        <f>IF($U$137="základní",$N$137,0)</f>
        <v>0</v>
      </c>
      <c r="BF137" s="81">
        <f>IF($U$137="snížená",$N$137,0)</f>
        <v>0</v>
      </c>
      <c r="BG137" s="81">
        <f>IF($U$137="zákl. přenesená",$N$137,0)</f>
        <v>0</v>
      </c>
      <c r="BH137" s="81">
        <f>IF($U$137="sníž. přenesená",$N$137,0)</f>
        <v>0</v>
      </c>
      <c r="BI137" s="81">
        <f>IF($U$137="nulová",$N$137,0)</f>
        <v>0</v>
      </c>
      <c r="BJ137" s="6" t="s">
        <v>19</v>
      </c>
      <c r="BK137" s="81">
        <f>ROUND($L$137*$K$137,2)</f>
        <v>0</v>
      </c>
      <c r="BL137" s="6" t="s">
        <v>136</v>
      </c>
    </row>
    <row r="138" spans="2:64" s="6" customFormat="1" ht="15.75" customHeight="1">
      <c r="B138" s="22"/>
      <c r="C138" s="123" t="s">
        <v>155</v>
      </c>
      <c r="D138" s="123" t="s">
        <v>135</v>
      </c>
      <c r="E138" s="124" t="s">
        <v>156</v>
      </c>
      <c r="F138" s="185" t="s">
        <v>157</v>
      </c>
      <c r="G138" s="183"/>
      <c r="H138" s="183"/>
      <c r="I138" s="183"/>
      <c r="J138" s="125" t="s">
        <v>142</v>
      </c>
      <c r="K138" s="126">
        <v>4</v>
      </c>
      <c r="L138" s="182">
        <v>0</v>
      </c>
      <c r="M138" s="183"/>
      <c r="N138" s="184">
        <f>ROUND($L$138*$K$138,2)</f>
        <v>0</v>
      </c>
      <c r="O138" s="183"/>
      <c r="P138" s="183"/>
      <c r="Q138" s="183"/>
      <c r="R138" s="23"/>
      <c r="T138" s="127"/>
      <c r="U138" s="28" t="s">
        <v>37</v>
      </c>
      <c r="V138" s="128">
        <v>0</v>
      </c>
      <c r="W138" s="128">
        <f>$V$138*$K$138</f>
        <v>0</v>
      </c>
      <c r="X138" s="128">
        <v>3.4000000000000002E-4</v>
      </c>
      <c r="Y138" s="128">
        <f>$X$138*$K$138</f>
        <v>1.3600000000000001E-3</v>
      </c>
      <c r="Z138" s="128">
        <v>0</v>
      </c>
      <c r="AA138" s="129">
        <f>$Z$138*$K$138</f>
        <v>0</v>
      </c>
      <c r="AR138" s="6" t="s">
        <v>136</v>
      </c>
      <c r="AT138" s="6" t="s">
        <v>135</v>
      </c>
      <c r="AU138" s="6" t="s">
        <v>90</v>
      </c>
      <c r="AY138" s="6" t="s">
        <v>134</v>
      </c>
      <c r="BE138" s="81">
        <f>IF($U$138="základní",$N$138,0)</f>
        <v>0</v>
      </c>
      <c r="BF138" s="81">
        <f>IF($U$138="snížená",$N$138,0)</f>
        <v>0</v>
      </c>
      <c r="BG138" s="81">
        <f>IF($U$138="zákl. přenesená",$N$138,0)</f>
        <v>0</v>
      </c>
      <c r="BH138" s="81">
        <f>IF($U$138="sníž. přenesená",$N$138,0)</f>
        <v>0</v>
      </c>
      <c r="BI138" s="81">
        <f>IF($U$138="nulová",$N$138,0)</f>
        <v>0</v>
      </c>
      <c r="BJ138" s="6" t="s">
        <v>19</v>
      </c>
      <c r="BK138" s="81">
        <f>ROUND($L$138*$K$138,2)</f>
        <v>0</v>
      </c>
      <c r="BL138" s="6" t="s">
        <v>136</v>
      </c>
    </row>
    <row r="139" spans="2:64" s="6" customFormat="1" ht="15.75" customHeight="1">
      <c r="B139" s="22"/>
      <c r="C139" s="123" t="s">
        <v>158</v>
      </c>
      <c r="D139" s="123" t="s">
        <v>135</v>
      </c>
      <c r="E139" s="124" t="s">
        <v>159</v>
      </c>
      <c r="F139" s="185" t="s">
        <v>160</v>
      </c>
      <c r="G139" s="183"/>
      <c r="H139" s="183"/>
      <c r="I139" s="183"/>
      <c r="J139" s="125" t="s">
        <v>142</v>
      </c>
      <c r="K139" s="126">
        <v>5</v>
      </c>
      <c r="L139" s="182">
        <v>0</v>
      </c>
      <c r="M139" s="183"/>
      <c r="N139" s="184">
        <f>ROUND($L$139*$K$139,2)</f>
        <v>0</v>
      </c>
      <c r="O139" s="183"/>
      <c r="P139" s="183"/>
      <c r="Q139" s="183"/>
      <c r="R139" s="23"/>
      <c r="T139" s="127"/>
      <c r="U139" s="28" t="s">
        <v>37</v>
      </c>
      <c r="V139" s="128">
        <v>0</v>
      </c>
      <c r="W139" s="128">
        <f>$V$139*$K$139</f>
        <v>0</v>
      </c>
      <c r="X139" s="128">
        <v>3.8000000000000002E-4</v>
      </c>
      <c r="Y139" s="128">
        <f>$X$139*$K$139</f>
        <v>1.9000000000000002E-3</v>
      </c>
      <c r="Z139" s="128">
        <v>0</v>
      </c>
      <c r="AA139" s="129">
        <f>$Z$139*$K$139</f>
        <v>0</v>
      </c>
      <c r="AR139" s="6" t="s">
        <v>136</v>
      </c>
      <c r="AT139" s="6" t="s">
        <v>135</v>
      </c>
      <c r="AU139" s="6" t="s">
        <v>90</v>
      </c>
      <c r="AY139" s="6" t="s">
        <v>134</v>
      </c>
      <c r="BE139" s="81">
        <f>IF($U$139="základní",$N$139,0)</f>
        <v>0</v>
      </c>
      <c r="BF139" s="81">
        <f>IF($U$139="snížená",$N$139,0)</f>
        <v>0</v>
      </c>
      <c r="BG139" s="81">
        <f>IF($U$139="zákl. přenesená",$N$139,0)</f>
        <v>0</v>
      </c>
      <c r="BH139" s="81">
        <f>IF($U$139="sníž. přenesená",$N$139,0)</f>
        <v>0</v>
      </c>
      <c r="BI139" s="81">
        <f>IF($U$139="nulová",$N$139,0)</f>
        <v>0</v>
      </c>
      <c r="BJ139" s="6" t="s">
        <v>19</v>
      </c>
      <c r="BK139" s="81">
        <f>ROUND($L$139*$K$139,2)</f>
        <v>0</v>
      </c>
      <c r="BL139" s="6" t="s">
        <v>136</v>
      </c>
    </row>
    <row r="140" spans="2:64" s="6" customFormat="1" ht="15.75" customHeight="1">
      <c r="B140" s="22"/>
      <c r="C140" s="123" t="s">
        <v>161</v>
      </c>
      <c r="D140" s="123" t="s">
        <v>135</v>
      </c>
      <c r="E140" s="124" t="s">
        <v>162</v>
      </c>
      <c r="F140" s="185" t="s">
        <v>163</v>
      </c>
      <c r="G140" s="183"/>
      <c r="H140" s="183"/>
      <c r="I140" s="183"/>
      <c r="J140" s="125" t="s">
        <v>142</v>
      </c>
      <c r="K140" s="126">
        <v>11</v>
      </c>
      <c r="L140" s="182">
        <v>0</v>
      </c>
      <c r="M140" s="183"/>
      <c r="N140" s="184">
        <f>ROUND($L$140*$K$140,2)</f>
        <v>0</v>
      </c>
      <c r="O140" s="183"/>
      <c r="P140" s="183"/>
      <c r="Q140" s="183"/>
      <c r="R140" s="23"/>
      <c r="T140" s="127"/>
      <c r="U140" s="28" t="s">
        <v>37</v>
      </c>
      <c r="V140" s="128">
        <v>0</v>
      </c>
      <c r="W140" s="128">
        <f>$V$140*$K$140</f>
        <v>0</v>
      </c>
      <c r="X140" s="128">
        <v>4.6999999999999999E-4</v>
      </c>
      <c r="Y140" s="128">
        <f>$X$140*$K$140</f>
        <v>5.1700000000000001E-3</v>
      </c>
      <c r="Z140" s="128">
        <v>0</v>
      </c>
      <c r="AA140" s="129">
        <f>$Z$140*$K$140</f>
        <v>0</v>
      </c>
      <c r="AR140" s="6" t="s">
        <v>136</v>
      </c>
      <c r="AT140" s="6" t="s">
        <v>135</v>
      </c>
      <c r="AU140" s="6" t="s">
        <v>90</v>
      </c>
      <c r="AY140" s="6" t="s">
        <v>134</v>
      </c>
      <c r="BE140" s="81">
        <f>IF($U$140="základní",$N$140,0)</f>
        <v>0</v>
      </c>
      <c r="BF140" s="81">
        <f>IF($U$140="snížená",$N$140,0)</f>
        <v>0</v>
      </c>
      <c r="BG140" s="81">
        <f>IF($U$140="zákl. přenesená",$N$140,0)</f>
        <v>0</v>
      </c>
      <c r="BH140" s="81">
        <f>IF($U$140="sníž. přenesená",$N$140,0)</f>
        <v>0</v>
      </c>
      <c r="BI140" s="81">
        <f>IF($U$140="nulová",$N$140,0)</f>
        <v>0</v>
      </c>
      <c r="BJ140" s="6" t="s">
        <v>19</v>
      </c>
      <c r="BK140" s="81">
        <f>ROUND($L$140*$K$140,2)</f>
        <v>0</v>
      </c>
      <c r="BL140" s="6" t="s">
        <v>136</v>
      </c>
    </row>
    <row r="141" spans="2:64" s="6" customFormat="1" ht="15.75" customHeight="1">
      <c r="B141" s="22"/>
      <c r="C141" s="123" t="s">
        <v>23</v>
      </c>
      <c r="D141" s="123" t="s">
        <v>135</v>
      </c>
      <c r="E141" s="124" t="s">
        <v>164</v>
      </c>
      <c r="F141" s="185" t="s">
        <v>165</v>
      </c>
      <c r="G141" s="183"/>
      <c r="H141" s="183"/>
      <c r="I141" s="183"/>
      <c r="J141" s="125" t="s">
        <v>142</v>
      </c>
      <c r="K141" s="126">
        <v>12</v>
      </c>
      <c r="L141" s="182">
        <v>0</v>
      </c>
      <c r="M141" s="183"/>
      <c r="N141" s="184">
        <f>ROUND($L$141*$K$141,2)</f>
        <v>0</v>
      </c>
      <c r="O141" s="183"/>
      <c r="P141" s="183"/>
      <c r="Q141" s="183"/>
      <c r="R141" s="23"/>
      <c r="T141" s="127"/>
      <c r="U141" s="28" t="s">
        <v>37</v>
      </c>
      <c r="V141" s="128">
        <v>0</v>
      </c>
      <c r="W141" s="128">
        <f>$V$141*$K$141</f>
        <v>0</v>
      </c>
      <c r="X141" s="128">
        <v>6.9999999999999999E-4</v>
      </c>
      <c r="Y141" s="128">
        <f>$X$141*$K$141</f>
        <v>8.3999999999999995E-3</v>
      </c>
      <c r="Z141" s="128">
        <v>0</v>
      </c>
      <c r="AA141" s="129">
        <f>$Z$141*$K$141</f>
        <v>0</v>
      </c>
      <c r="AR141" s="6" t="s">
        <v>136</v>
      </c>
      <c r="AT141" s="6" t="s">
        <v>135</v>
      </c>
      <c r="AU141" s="6" t="s">
        <v>90</v>
      </c>
      <c r="AY141" s="6" t="s">
        <v>134</v>
      </c>
      <c r="BE141" s="81">
        <f>IF($U$141="základní",$N$141,0)</f>
        <v>0</v>
      </c>
      <c r="BF141" s="81">
        <f>IF($U$141="snížená",$N$141,0)</f>
        <v>0</v>
      </c>
      <c r="BG141" s="81">
        <f>IF($U$141="zákl. přenesená",$N$141,0)</f>
        <v>0</v>
      </c>
      <c r="BH141" s="81">
        <f>IF($U$141="sníž. přenesená",$N$141,0)</f>
        <v>0</v>
      </c>
      <c r="BI141" s="81">
        <f>IF($U$141="nulová",$N$141,0)</f>
        <v>0</v>
      </c>
      <c r="BJ141" s="6" t="s">
        <v>19</v>
      </c>
      <c r="BK141" s="81">
        <f>ROUND($L$141*$K$141,2)</f>
        <v>0</v>
      </c>
      <c r="BL141" s="6" t="s">
        <v>136</v>
      </c>
    </row>
    <row r="142" spans="2:64" s="6" customFormat="1" ht="15.75" customHeight="1">
      <c r="B142" s="22"/>
      <c r="C142" s="123" t="s">
        <v>166</v>
      </c>
      <c r="D142" s="123" t="s">
        <v>135</v>
      </c>
      <c r="E142" s="124" t="s">
        <v>167</v>
      </c>
      <c r="F142" s="185" t="s">
        <v>168</v>
      </c>
      <c r="G142" s="183"/>
      <c r="H142" s="183"/>
      <c r="I142" s="183"/>
      <c r="J142" s="125" t="s">
        <v>142</v>
      </c>
      <c r="K142" s="126">
        <v>14</v>
      </c>
      <c r="L142" s="182">
        <v>0</v>
      </c>
      <c r="M142" s="183"/>
      <c r="N142" s="184">
        <f>ROUND($L$142*$K$142,2)</f>
        <v>0</v>
      </c>
      <c r="O142" s="183"/>
      <c r="P142" s="183"/>
      <c r="Q142" s="183"/>
      <c r="R142" s="23"/>
      <c r="T142" s="127"/>
      <c r="U142" s="28" t="s">
        <v>37</v>
      </c>
      <c r="V142" s="128">
        <v>0</v>
      </c>
      <c r="W142" s="128">
        <f>$V$142*$K$142</f>
        <v>0</v>
      </c>
      <c r="X142" s="128">
        <v>1.5200000000000001E-3</v>
      </c>
      <c r="Y142" s="128">
        <f>$X$142*$K$142</f>
        <v>2.128E-2</v>
      </c>
      <c r="Z142" s="128">
        <v>0</v>
      </c>
      <c r="AA142" s="129">
        <f>$Z$142*$K$142</f>
        <v>0</v>
      </c>
      <c r="AR142" s="6" t="s">
        <v>136</v>
      </c>
      <c r="AT142" s="6" t="s">
        <v>135</v>
      </c>
      <c r="AU142" s="6" t="s">
        <v>90</v>
      </c>
      <c r="AY142" s="6" t="s">
        <v>134</v>
      </c>
      <c r="BE142" s="81">
        <f>IF($U$142="základní",$N$142,0)</f>
        <v>0</v>
      </c>
      <c r="BF142" s="81">
        <f>IF($U$142="snížená",$N$142,0)</f>
        <v>0</v>
      </c>
      <c r="BG142" s="81">
        <f>IF($U$142="zákl. přenesená",$N$142,0)</f>
        <v>0</v>
      </c>
      <c r="BH142" s="81">
        <f>IF($U$142="sníž. přenesená",$N$142,0)</f>
        <v>0</v>
      </c>
      <c r="BI142" s="81">
        <f>IF($U$142="nulová",$N$142,0)</f>
        <v>0</v>
      </c>
      <c r="BJ142" s="6" t="s">
        <v>19</v>
      </c>
      <c r="BK142" s="81">
        <f>ROUND($L$142*$K$142,2)</f>
        <v>0</v>
      </c>
      <c r="BL142" s="6" t="s">
        <v>136</v>
      </c>
    </row>
    <row r="143" spans="2:64" s="6" customFormat="1" ht="15.75" customHeight="1">
      <c r="B143" s="22"/>
      <c r="C143" s="123" t="s">
        <v>169</v>
      </c>
      <c r="D143" s="123" t="s">
        <v>135</v>
      </c>
      <c r="E143" s="124" t="s">
        <v>170</v>
      </c>
      <c r="F143" s="185" t="s">
        <v>171</v>
      </c>
      <c r="G143" s="183"/>
      <c r="H143" s="183"/>
      <c r="I143" s="183"/>
      <c r="J143" s="125" t="s">
        <v>142</v>
      </c>
      <c r="K143" s="126">
        <v>2</v>
      </c>
      <c r="L143" s="182">
        <v>0</v>
      </c>
      <c r="M143" s="183"/>
      <c r="N143" s="184">
        <f>ROUND($L$143*$K$143,2)</f>
        <v>0</v>
      </c>
      <c r="O143" s="183"/>
      <c r="P143" s="183"/>
      <c r="Q143" s="183"/>
      <c r="R143" s="23"/>
      <c r="T143" s="127"/>
      <c r="U143" s="28" t="s">
        <v>37</v>
      </c>
      <c r="V143" s="128">
        <v>0</v>
      </c>
      <c r="W143" s="128">
        <f>$V$143*$K$143</f>
        <v>0</v>
      </c>
      <c r="X143" s="128">
        <v>1.6100000000000001E-3</v>
      </c>
      <c r="Y143" s="128">
        <f>$X$143*$K$143</f>
        <v>3.2200000000000002E-3</v>
      </c>
      <c r="Z143" s="128">
        <v>0</v>
      </c>
      <c r="AA143" s="129">
        <f>$Z$143*$K$143</f>
        <v>0</v>
      </c>
      <c r="AR143" s="6" t="s">
        <v>136</v>
      </c>
      <c r="AT143" s="6" t="s">
        <v>135</v>
      </c>
      <c r="AU143" s="6" t="s">
        <v>90</v>
      </c>
      <c r="AY143" s="6" t="s">
        <v>134</v>
      </c>
      <c r="BE143" s="81">
        <f>IF($U$143="základní",$N$143,0)</f>
        <v>0</v>
      </c>
      <c r="BF143" s="81">
        <f>IF($U$143="snížená",$N$143,0)</f>
        <v>0</v>
      </c>
      <c r="BG143" s="81">
        <f>IF($U$143="zákl. přenesená",$N$143,0)</f>
        <v>0</v>
      </c>
      <c r="BH143" s="81">
        <f>IF($U$143="sníž. přenesená",$N$143,0)</f>
        <v>0</v>
      </c>
      <c r="BI143" s="81">
        <f>IF($U$143="nulová",$N$143,0)</f>
        <v>0</v>
      </c>
      <c r="BJ143" s="6" t="s">
        <v>19</v>
      </c>
      <c r="BK143" s="81">
        <f>ROUND($L$143*$K$143,2)</f>
        <v>0</v>
      </c>
      <c r="BL143" s="6" t="s">
        <v>136</v>
      </c>
    </row>
    <row r="144" spans="2:64" s="6" customFormat="1" ht="15.75" customHeight="1">
      <c r="B144" s="22"/>
      <c r="C144" s="123" t="s">
        <v>172</v>
      </c>
      <c r="D144" s="123" t="s">
        <v>135</v>
      </c>
      <c r="E144" s="124" t="s">
        <v>173</v>
      </c>
      <c r="F144" s="185" t="s">
        <v>174</v>
      </c>
      <c r="G144" s="183"/>
      <c r="H144" s="183"/>
      <c r="I144" s="183"/>
      <c r="J144" s="125" t="s">
        <v>146</v>
      </c>
      <c r="K144" s="126">
        <v>1</v>
      </c>
      <c r="L144" s="182">
        <v>0</v>
      </c>
      <c r="M144" s="183"/>
      <c r="N144" s="184">
        <f>ROUND($L$144*$K$144,2)</f>
        <v>0</v>
      </c>
      <c r="O144" s="183"/>
      <c r="P144" s="183"/>
      <c r="Q144" s="183"/>
      <c r="R144" s="23"/>
      <c r="T144" s="127"/>
      <c r="U144" s="28" t="s">
        <v>37</v>
      </c>
      <c r="V144" s="128">
        <v>0</v>
      </c>
      <c r="W144" s="128">
        <f>$V$144*$K$144</f>
        <v>0</v>
      </c>
      <c r="X144" s="128">
        <v>0</v>
      </c>
      <c r="Y144" s="128">
        <f>$X$144*$K$144</f>
        <v>0</v>
      </c>
      <c r="Z144" s="128">
        <v>0</v>
      </c>
      <c r="AA144" s="129">
        <f>$Z$144*$K$144</f>
        <v>0</v>
      </c>
      <c r="AR144" s="6" t="s">
        <v>136</v>
      </c>
      <c r="AT144" s="6" t="s">
        <v>135</v>
      </c>
      <c r="AU144" s="6" t="s">
        <v>90</v>
      </c>
      <c r="AY144" s="6" t="s">
        <v>134</v>
      </c>
      <c r="BE144" s="81">
        <f>IF($U$144="základní",$N$144,0)</f>
        <v>0</v>
      </c>
      <c r="BF144" s="81">
        <f>IF($U$144="snížená",$N$144,0)</f>
        <v>0</v>
      </c>
      <c r="BG144" s="81">
        <f>IF($U$144="zákl. přenesená",$N$144,0)</f>
        <v>0</v>
      </c>
      <c r="BH144" s="81">
        <f>IF($U$144="sníž. přenesená",$N$144,0)</f>
        <v>0</v>
      </c>
      <c r="BI144" s="81">
        <f>IF($U$144="nulová",$N$144,0)</f>
        <v>0</v>
      </c>
      <c r="BJ144" s="6" t="s">
        <v>19</v>
      </c>
      <c r="BK144" s="81">
        <f>ROUND($L$144*$K$144,2)</f>
        <v>0</v>
      </c>
      <c r="BL144" s="6" t="s">
        <v>136</v>
      </c>
    </row>
    <row r="145" spans="2:64" s="6" customFormat="1" ht="15.75" customHeight="1">
      <c r="B145" s="22"/>
      <c r="C145" s="123" t="s">
        <v>175</v>
      </c>
      <c r="D145" s="123" t="s">
        <v>135</v>
      </c>
      <c r="E145" s="124" t="s">
        <v>176</v>
      </c>
      <c r="F145" s="185" t="s">
        <v>177</v>
      </c>
      <c r="G145" s="183"/>
      <c r="H145" s="183"/>
      <c r="I145" s="183"/>
      <c r="J145" s="125" t="s">
        <v>146</v>
      </c>
      <c r="K145" s="126">
        <v>7</v>
      </c>
      <c r="L145" s="182">
        <v>0</v>
      </c>
      <c r="M145" s="183"/>
      <c r="N145" s="184">
        <f>ROUND($L$145*$K$145,2)</f>
        <v>0</v>
      </c>
      <c r="O145" s="183"/>
      <c r="P145" s="183"/>
      <c r="Q145" s="183"/>
      <c r="R145" s="23"/>
      <c r="T145" s="127"/>
      <c r="U145" s="28" t="s">
        <v>37</v>
      </c>
      <c r="V145" s="128">
        <v>0</v>
      </c>
      <c r="W145" s="128">
        <f>$V$145*$K$145</f>
        <v>0</v>
      </c>
      <c r="X145" s="128">
        <v>0</v>
      </c>
      <c r="Y145" s="128">
        <f>$X$145*$K$145</f>
        <v>0</v>
      </c>
      <c r="Z145" s="128">
        <v>0</v>
      </c>
      <c r="AA145" s="129">
        <f>$Z$145*$K$145</f>
        <v>0</v>
      </c>
      <c r="AR145" s="6" t="s">
        <v>136</v>
      </c>
      <c r="AT145" s="6" t="s">
        <v>135</v>
      </c>
      <c r="AU145" s="6" t="s">
        <v>90</v>
      </c>
      <c r="AY145" s="6" t="s">
        <v>134</v>
      </c>
      <c r="BE145" s="81">
        <f>IF($U$145="základní",$N$145,0)</f>
        <v>0</v>
      </c>
      <c r="BF145" s="81">
        <f>IF($U$145="snížená",$N$145,0)</f>
        <v>0</v>
      </c>
      <c r="BG145" s="81">
        <f>IF($U$145="zákl. přenesená",$N$145,0)</f>
        <v>0</v>
      </c>
      <c r="BH145" s="81">
        <f>IF($U$145="sníž. přenesená",$N$145,0)</f>
        <v>0</v>
      </c>
      <c r="BI145" s="81">
        <f>IF($U$145="nulová",$N$145,0)</f>
        <v>0</v>
      </c>
      <c r="BJ145" s="6" t="s">
        <v>19</v>
      </c>
      <c r="BK145" s="81">
        <f>ROUND($L$145*$K$145,2)</f>
        <v>0</v>
      </c>
      <c r="BL145" s="6" t="s">
        <v>136</v>
      </c>
    </row>
    <row r="146" spans="2:64" s="6" customFormat="1" ht="15.75" customHeight="1">
      <c r="B146" s="22"/>
      <c r="C146" s="123" t="s">
        <v>8</v>
      </c>
      <c r="D146" s="123" t="s">
        <v>135</v>
      </c>
      <c r="E146" s="124" t="s">
        <v>178</v>
      </c>
      <c r="F146" s="185" t="s">
        <v>179</v>
      </c>
      <c r="G146" s="183"/>
      <c r="H146" s="183"/>
      <c r="I146" s="183"/>
      <c r="J146" s="125" t="s">
        <v>146</v>
      </c>
      <c r="K146" s="126">
        <v>8</v>
      </c>
      <c r="L146" s="182">
        <v>0</v>
      </c>
      <c r="M146" s="183"/>
      <c r="N146" s="184">
        <f>ROUND($L$146*$K$146,2)</f>
        <v>0</v>
      </c>
      <c r="O146" s="183"/>
      <c r="P146" s="183"/>
      <c r="Q146" s="183"/>
      <c r="R146" s="23"/>
      <c r="T146" s="127"/>
      <c r="U146" s="28" t="s">
        <v>37</v>
      </c>
      <c r="V146" s="128">
        <v>0</v>
      </c>
      <c r="W146" s="128">
        <f>$V$146*$K$146</f>
        <v>0</v>
      </c>
      <c r="X146" s="128">
        <v>0</v>
      </c>
      <c r="Y146" s="128">
        <f>$X$146*$K$146</f>
        <v>0</v>
      </c>
      <c r="Z146" s="128">
        <v>0</v>
      </c>
      <c r="AA146" s="129">
        <f>$Z$146*$K$146</f>
        <v>0</v>
      </c>
      <c r="AR146" s="6" t="s">
        <v>136</v>
      </c>
      <c r="AT146" s="6" t="s">
        <v>135</v>
      </c>
      <c r="AU146" s="6" t="s">
        <v>90</v>
      </c>
      <c r="AY146" s="6" t="s">
        <v>134</v>
      </c>
      <c r="BE146" s="81">
        <f>IF($U$146="základní",$N$146,0)</f>
        <v>0</v>
      </c>
      <c r="BF146" s="81">
        <f>IF($U$146="snížená",$N$146,0)</f>
        <v>0</v>
      </c>
      <c r="BG146" s="81">
        <f>IF($U$146="zákl. přenesená",$N$146,0)</f>
        <v>0</v>
      </c>
      <c r="BH146" s="81">
        <f>IF($U$146="sníž. přenesená",$N$146,0)</f>
        <v>0</v>
      </c>
      <c r="BI146" s="81">
        <f>IF($U$146="nulová",$N$146,0)</f>
        <v>0</v>
      </c>
      <c r="BJ146" s="6" t="s">
        <v>19</v>
      </c>
      <c r="BK146" s="81">
        <f>ROUND($L$146*$K$146,2)</f>
        <v>0</v>
      </c>
      <c r="BL146" s="6" t="s">
        <v>136</v>
      </c>
    </row>
    <row r="147" spans="2:64" s="6" customFormat="1" ht="15.75" customHeight="1">
      <c r="B147" s="22"/>
      <c r="C147" s="123" t="s">
        <v>136</v>
      </c>
      <c r="D147" s="123" t="s">
        <v>135</v>
      </c>
      <c r="E147" s="124" t="s">
        <v>180</v>
      </c>
      <c r="F147" s="185" t="s">
        <v>181</v>
      </c>
      <c r="G147" s="183"/>
      <c r="H147" s="183"/>
      <c r="I147" s="183"/>
      <c r="J147" s="125" t="s">
        <v>146</v>
      </c>
      <c r="K147" s="126">
        <v>2</v>
      </c>
      <c r="L147" s="182">
        <v>0</v>
      </c>
      <c r="M147" s="183"/>
      <c r="N147" s="184">
        <f>ROUND($L$147*$K$147,2)</f>
        <v>0</v>
      </c>
      <c r="O147" s="183"/>
      <c r="P147" s="183"/>
      <c r="Q147" s="183"/>
      <c r="R147" s="23"/>
      <c r="T147" s="127"/>
      <c r="U147" s="28" t="s">
        <v>37</v>
      </c>
      <c r="V147" s="128">
        <v>0</v>
      </c>
      <c r="W147" s="128">
        <f>$V$147*$K$147</f>
        <v>0</v>
      </c>
      <c r="X147" s="128">
        <v>0</v>
      </c>
      <c r="Y147" s="128">
        <f>$X$147*$K$147</f>
        <v>0</v>
      </c>
      <c r="Z147" s="128">
        <v>0</v>
      </c>
      <c r="AA147" s="129">
        <f>$Z$147*$K$147</f>
        <v>0</v>
      </c>
      <c r="AR147" s="6" t="s">
        <v>136</v>
      </c>
      <c r="AT147" s="6" t="s">
        <v>135</v>
      </c>
      <c r="AU147" s="6" t="s">
        <v>90</v>
      </c>
      <c r="AY147" s="6" t="s">
        <v>134</v>
      </c>
      <c r="BE147" s="81">
        <f>IF($U$147="základní",$N$147,0)</f>
        <v>0</v>
      </c>
      <c r="BF147" s="81">
        <f>IF($U$147="snížená",$N$147,0)</f>
        <v>0</v>
      </c>
      <c r="BG147" s="81">
        <f>IF($U$147="zákl. přenesená",$N$147,0)</f>
        <v>0</v>
      </c>
      <c r="BH147" s="81">
        <f>IF($U$147="sníž. přenesená",$N$147,0)</f>
        <v>0</v>
      </c>
      <c r="BI147" s="81">
        <f>IF($U$147="nulová",$N$147,0)</f>
        <v>0</v>
      </c>
      <c r="BJ147" s="6" t="s">
        <v>19</v>
      </c>
      <c r="BK147" s="81">
        <f>ROUND($L$147*$K$147,2)</f>
        <v>0</v>
      </c>
      <c r="BL147" s="6" t="s">
        <v>136</v>
      </c>
    </row>
    <row r="148" spans="2:64" s="6" customFormat="1" ht="15.75" customHeight="1">
      <c r="B148" s="22"/>
      <c r="C148" s="123" t="s">
        <v>182</v>
      </c>
      <c r="D148" s="123" t="s">
        <v>135</v>
      </c>
      <c r="E148" s="124" t="s">
        <v>183</v>
      </c>
      <c r="F148" s="185" t="s">
        <v>184</v>
      </c>
      <c r="G148" s="183"/>
      <c r="H148" s="183"/>
      <c r="I148" s="183"/>
      <c r="J148" s="125" t="s">
        <v>146</v>
      </c>
      <c r="K148" s="126">
        <v>3</v>
      </c>
      <c r="L148" s="182">
        <v>0</v>
      </c>
      <c r="M148" s="183"/>
      <c r="N148" s="184">
        <f>ROUND($L$148*$K$148,2)</f>
        <v>0</v>
      </c>
      <c r="O148" s="183"/>
      <c r="P148" s="183"/>
      <c r="Q148" s="183"/>
      <c r="R148" s="23"/>
      <c r="T148" s="127"/>
      <c r="U148" s="28" t="s">
        <v>37</v>
      </c>
      <c r="V148" s="128">
        <v>0</v>
      </c>
      <c r="W148" s="128">
        <f>$V$148*$K$148</f>
        <v>0</v>
      </c>
      <c r="X148" s="128">
        <v>0</v>
      </c>
      <c r="Y148" s="128">
        <f>$X$148*$K$148</f>
        <v>0</v>
      </c>
      <c r="Z148" s="128">
        <v>0</v>
      </c>
      <c r="AA148" s="129">
        <f>$Z$148*$K$148</f>
        <v>0</v>
      </c>
      <c r="AR148" s="6" t="s">
        <v>136</v>
      </c>
      <c r="AT148" s="6" t="s">
        <v>135</v>
      </c>
      <c r="AU148" s="6" t="s">
        <v>90</v>
      </c>
      <c r="AY148" s="6" t="s">
        <v>134</v>
      </c>
      <c r="BE148" s="81">
        <f>IF($U$148="základní",$N$148,0)</f>
        <v>0</v>
      </c>
      <c r="BF148" s="81">
        <f>IF($U$148="snížená",$N$148,0)</f>
        <v>0</v>
      </c>
      <c r="BG148" s="81">
        <f>IF($U$148="zákl. přenesená",$N$148,0)</f>
        <v>0</v>
      </c>
      <c r="BH148" s="81">
        <f>IF($U$148="sníž. přenesená",$N$148,0)</f>
        <v>0</v>
      </c>
      <c r="BI148" s="81">
        <f>IF($U$148="nulová",$N$148,0)</f>
        <v>0</v>
      </c>
      <c r="BJ148" s="6" t="s">
        <v>19</v>
      </c>
      <c r="BK148" s="81">
        <f>ROUND($L$148*$K$148,2)</f>
        <v>0</v>
      </c>
      <c r="BL148" s="6" t="s">
        <v>136</v>
      </c>
    </row>
    <row r="149" spans="2:64" s="6" customFormat="1" ht="15.75" customHeight="1">
      <c r="B149" s="22"/>
      <c r="C149" s="123" t="s">
        <v>185</v>
      </c>
      <c r="D149" s="123" t="s">
        <v>135</v>
      </c>
      <c r="E149" s="124" t="s">
        <v>186</v>
      </c>
      <c r="F149" s="185" t="s">
        <v>187</v>
      </c>
      <c r="G149" s="183"/>
      <c r="H149" s="183"/>
      <c r="I149" s="183"/>
      <c r="J149" s="125" t="s">
        <v>142</v>
      </c>
      <c r="K149" s="126">
        <v>42</v>
      </c>
      <c r="L149" s="182">
        <v>0</v>
      </c>
      <c r="M149" s="183"/>
      <c r="N149" s="184">
        <f>ROUND($L$149*$K$149,2)</f>
        <v>0</v>
      </c>
      <c r="O149" s="183"/>
      <c r="P149" s="183"/>
      <c r="Q149" s="183"/>
      <c r="R149" s="23"/>
      <c r="T149" s="127"/>
      <c r="U149" s="28" t="s">
        <v>37</v>
      </c>
      <c r="V149" s="128">
        <v>0</v>
      </c>
      <c r="W149" s="128">
        <f>$V$149*$K$149</f>
        <v>0</v>
      </c>
      <c r="X149" s="128">
        <v>0</v>
      </c>
      <c r="Y149" s="128">
        <f>$X$149*$K$149</f>
        <v>0</v>
      </c>
      <c r="Z149" s="128">
        <v>0</v>
      </c>
      <c r="AA149" s="129">
        <f>$Z$149*$K$149</f>
        <v>0</v>
      </c>
      <c r="AR149" s="6" t="s">
        <v>136</v>
      </c>
      <c r="AT149" s="6" t="s">
        <v>135</v>
      </c>
      <c r="AU149" s="6" t="s">
        <v>90</v>
      </c>
      <c r="AY149" s="6" t="s">
        <v>134</v>
      </c>
      <c r="BE149" s="81">
        <f>IF($U$149="základní",$N$149,0)</f>
        <v>0</v>
      </c>
      <c r="BF149" s="81">
        <f>IF($U$149="snížená",$N$149,0)</f>
        <v>0</v>
      </c>
      <c r="BG149" s="81">
        <f>IF($U$149="zákl. přenesená",$N$149,0)</f>
        <v>0</v>
      </c>
      <c r="BH149" s="81">
        <f>IF($U$149="sníž. přenesená",$N$149,0)</f>
        <v>0</v>
      </c>
      <c r="BI149" s="81">
        <f>IF($U$149="nulová",$N$149,0)</f>
        <v>0</v>
      </c>
      <c r="BJ149" s="6" t="s">
        <v>19</v>
      </c>
      <c r="BK149" s="81">
        <f>ROUND($L$149*$K$149,2)</f>
        <v>0</v>
      </c>
      <c r="BL149" s="6" t="s">
        <v>136</v>
      </c>
    </row>
    <row r="150" spans="2:64" s="6" customFormat="1" ht="27" customHeight="1">
      <c r="B150" s="22"/>
      <c r="C150" s="123" t="s">
        <v>188</v>
      </c>
      <c r="D150" s="123" t="s">
        <v>135</v>
      </c>
      <c r="E150" s="124" t="s">
        <v>189</v>
      </c>
      <c r="F150" s="185" t="s">
        <v>190</v>
      </c>
      <c r="G150" s="183"/>
      <c r="H150" s="183"/>
      <c r="I150" s="183"/>
      <c r="J150" s="125" t="s">
        <v>191</v>
      </c>
      <c r="K150" s="126">
        <v>0.48199999999999998</v>
      </c>
      <c r="L150" s="182">
        <v>0</v>
      </c>
      <c r="M150" s="183"/>
      <c r="N150" s="184">
        <f>ROUND($L$150*$K$150,2)</f>
        <v>0</v>
      </c>
      <c r="O150" s="183"/>
      <c r="P150" s="183"/>
      <c r="Q150" s="183"/>
      <c r="R150" s="23"/>
      <c r="T150" s="127"/>
      <c r="U150" s="28" t="s">
        <v>37</v>
      </c>
      <c r="V150" s="128">
        <v>0</v>
      </c>
      <c r="W150" s="128">
        <f>$V$150*$K$150</f>
        <v>0</v>
      </c>
      <c r="X150" s="128">
        <v>0</v>
      </c>
      <c r="Y150" s="128">
        <f>$X$150*$K$150</f>
        <v>0</v>
      </c>
      <c r="Z150" s="128">
        <v>0</v>
      </c>
      <c r="AA150" s="129">
        <f>$Z$150*$K$150</f>
        <v>0</v>
      </c>
      <c r="AR150" s="6" t="s">
        <v>136</v>
      </c>
      <c r="AT150" s="6" t="s">
        <v>135</v>
      </c>
      <c r="AU150" s="6" t="s">
        <v>90</v>
      </c>
      <c r="AY150" s="6" t="s">
        <v>134</v>
      </c>
      <c r="BE150" s="81">
        <f>IF($U$150="základní",$N$150,0)</f>
        <v>0</v>
      </c>
      <c r="BF150" s="81">
        <f>IF($U$150="snížená",$N$150,0)</f>
        <v>0</v>
      </c>
      <c r="BG150" s="81">
        <f>IF($U$150="zákl. přenesená",$N$150,0)</f>
        <v>0</v>
      </c>
      <c r="BH150" s="81">
        <f>IF($U$150="sníž. přenesená",$N$150,0)</f>
        <v>0</v>
      </c>
      <c r="BI150" s="81">
        <f>IF($U$150="nulová",$N$150,0)</f>
        <v>0</v>
      </c>
      <c r="BJ150" s="6" t="s">
        <v>19</v>
      </c>
      <c r="BK150" s="81">
        <f>ROUND($L$150*$K$150,2)</f>
        <v>0</v>
      </c>
      <c r="BL150" s="6" t="s">
        <v>136</v>
      </c>
    </row>
    <row r="151" spans="2:64" s="113" customFormat="1" ht="30.75" customHeight="1">
      <c r="B151" s="114"/>
      <c r="D151" s="122" t="s">
        <v>104</v>
      </c>
      <c r="N151" s="177">
        <f>$BK$151</f>
        <v>0</v>
      </c>
      <c r="O151" s="178"/>
      <c r="P151" s="178"/>
      <c r="Q151" s="178"/>
      <c r="R151" s="117"/>
      <c r="T151" s="118"/>
      <c r="W151" s="119">
        <f>SUM($W$152:$W$165)</f>
        <v>0</v>
      </c>
      <c r="Y151" s="119">
        <f>SUM($Y$152:$Y$165)</f>
        <v>0.37907999999999997</v>
      </c>
      <c r="AA151" s="120">
        <f>SUM($AA$152:$AA$165)</f>
        <v>0</v>
      </c>
      <c r="AR151" s="116" t="s">
        <v>90</v>
      </c>
      <c r="AT151" s="116" t="s">
        <v>71</v>
      </c>
      <c r="AU151" s="116" t="s">
        <v>19</v>
      </c>
      <c r="AY151" s="116" t="s">
        <v>134</v>
      </c>
      <c r="BK151" s="121">
        <f>SUM($BK$152:$BK$165)</f>
        <v>0</v>
      </c>
    </row>
    <row r="152" spans="2:64" s="6" customFormat="1" ht="15.75" customHeight="1">
      <c r="B152" s="22"/>
      <c r="C152" s="123" t="s">
        <v>192</v>
      </c>
      <c r="D152" s="123" t="s">
        <v>135</v>
      </c>
      <c r="E152" s="124" t="s">
        <v>193</v>
      </c>
      <c r="F152" s="185" t="s">
        <v>194</v>
      </c>
      <c r="G152" s="183"/>
      <c r="H152" s="183"/>
      <c r="I152" s="183"/>
      <c r="J152" s="125" t="s">
        <v>142</v>
      </c>
      <c r="K152" s="126">
        <v>38</v>
      </c>
      <c r="L152" s="182">
        <v>0</v>
      </c>
      <c r="M152" s="183"/>
      <c r="N152" s="184">
        <f>ROUND($L$152*$K$152,2)</f>
        <v>0</v>
      </c>
      <c r="O152" s="183"/>
      <c r="P152" s="183"/>
      <c r="Q152" s="183"/>
      <c r="R152" s="23"/>
      <c r="T152" s="127"/>
      <c r="U152" s="28" t="s">
        <v>37</v>
      </c>
      <c r="V152" s="128">
        <v>0</v>
      </c>
      <c r="W152" s="128">
        <f>$V$152*$K$152</f>
        <v>0</v>
      </c>
      <c r="X152" s="128">
        <v>0</v>
      </c>
      <c r="Y152" s="128">
        <f>$X$152*$K$152</f>
        <v>0</v>
      </c>
      <c r="Z152" s="128">
        <v>0</v>
      </c>
      <c r="AA152" s="129">
        <f>$Z$152*$K$152</f>
        <v>0</v>
      </c>
      <c r="AR152" s="6" t="s">
        <v>136</v>
      </c>
      <c r="AT152" s="6" t="s">
        <v>135</v>
      </c>
      <c r="AU152" s="6" t="s">
        <v>90</v>
      </c>
      <c r="AY152" s="6" t="s">
        <v>134</v>
      </c>
      <c r="BE152" s="81">
        <f>IF($U$152="základní",$N$152,0)</f>
        <v>0</v>
      </c>
      <c r="BF152" s="81">
        <f>IF($U$152="snížená",$N$152,0)</f>
        <v>0</v>
      </c>
      <c r="BG152" s="81">
        <f>IF($U$152="zákl. přenesená",$N$152,0)</f>
        <v>0</v>
      </c>
      <c r="BH152" s="81">
        <f>IF($U$152="sníž. přenesená",$N$152,0)</f>
        <v>0</v>
      </c>
      <c r="BI152" s="81">
        <f>IF($U$152="nulová",$N$152,0)</f>
        <v>0</v>
      </c>
      <c r="BJ152" s="6" t="s">
        <v>19</v>
      </c>
      <c r="BK152" s="81">
        <f>ROUND($L$152*$K$152,2)</f>
        <v>0</v>
      </c>
      <c r="BL152" s="6" t="s">
        <v>136</v>
      </c>
    </row>
    <row r="153" spans="2:64" s="6" customFormat="1" ht="15.75" customHeight="1">
      <c r="B153" s="22"/>
      <c r="C153" s="123" t="s">
        <v>7</v>
      </c>
      <c r="D153" s="123" t="s">
        <v>135</v>
      </c>
      <c r="E153" s="124" t="s">
        <v>195</v>
      </c>
      <c r="F153" s="185" t="s">
        <v>196</v>
      </c>
      <c r="G153" s="183"/>
      <c r="H153" s="183"/>
      <c r="I153" s="183"/>
      <c r="J153" s="125" t="s">
        <v>142</v>
      </c>
      <c r="K153" s="126">
        <v>46</v>
      </c>
      <c r="L153" s="182">
        <v>0</v>
      </c>
      <c r="M153" s="183"/>
      <c r="N153" s="184">
        <f>ROUND($L$153*$K$153,2)</f>
        <v>0</v>
      </c>
      <c r="O153" s="183"/>
      <c r="P153" s="183"/>
      <c r="Q153" s="183"/>
      <c r="R153" s="23"/>
      <c r="T153" s="127"/>
      <c r="U153" s="28" t="s">
        <v>37</v>
      </c>
      <c r="V153" s="128">
        <v>0</v>
      </c>
      <c r="W153" s="128">
        <f>$V$153*$K$153</f>
        <v>0</v>
      </c>
      <c r="X153" s="128">
        <v>4.0099999999999997E-3</v>
      </c>
      <c r="Y153" s="128">
        <f>$X$153*$K$153</f>
        <v>0.18445999999999999</v>
      </c>
      <c r="Z153" s="128">
        <v>0</v>
      </c>
      <c r="AA153" s="129">
        <f>$Z$153*$K$153</f>
        <v>0</v>
      </c>
      <c r="AR153" s="6" t="s">
        <v>136</v>
      </c>
      <c r="AT153" s="6" t="s">
        <v>135</v>
      </c>
      <c r="AU153" s="6" t="s">
        <v>90</v>
      </c>
      <c r="AY153" s="6" t="s">
        <v>134</v>
      </c>
      <c r="BE153" s="81">
        <f>IF($U$153="základní",$N$153,0)</f>
        <v>0</v>
      </c>
      <c r="BF153" s="81">
        <f>IF($U$153="snížená",$N$153,0)</f>
        <v>0</v>
      </c>
      <c r="BG153" s="81">
        <f>IF($U$153="zákl. přenesená",$N$153,0)</f>
        <v>0</v>
      </c>
      <c r="BH153" s="81">
        <f>IF($U$153="sníž. přenesená",$N$153,0)</f>
        <v>0</v>
      </c>
      <c r="BI153" s="81">
        <f>IF($U$153="nulová",$N$153,0)</f>
        <v>0</v>
      </c>
      <c r="BJ153" s="6" t="s">
        <v>19</v>
      </c>
      <c r="BK153" s="81">
        <f>ROUND($L$153*$K$153,2)</f>
        <v>0</v>
      </c>
      <c r="BL153" s="6" t="s">
        <v>136</v>
      </c>
    </row>
    <row r="154" spans="2:64" s="6" customFormat="1" ht="15.75" customHeight="1">
      <c r="B154" s="22"/>
      <c r="C154" s="123" t="s">
        <v>197</v>
      </c>
      <c r="D154" s="123" t="s">
        <v>135</v>
      </c>
      <c r="E154" s="124" t="s">
        <v>198</v>
      </c>
      <c r="F154" s="185" t="s">
        <v>199</v>
      </c>
      <c r="G154" s="183"/>
      <c r="H154" s="183"/>
      <c r="I154" s="183"/>
      <c r="J154" s="125" t="s">
        <v>142</v>
      </c>
      <c r="K154" s="126">
        <v>24</v>
      </c>
      <c r="L154" s="182">
        <v>0</v>
      </c>
      <c r="M154" s="183"/>
      <c r="N154" s="184">
        <f>ROUND($L$154*$K$154,2)</f>
        <v>0</v>
      </c>
      <c r="O154" s="183"/>
      <c r="P154" s="183"/>
      <c r="Q154" s="183"/>
      <c r="R154" s="23"/>
      <c r="T154" s="127"/>
      <c r="U154" s="28" t="s">
        <v>37</v>
      </c>
      <c r="V154" s="128">
        <v>0</v>
      </c>
      <c r="W154" s="128">
        <f>$V$154*$K$154</f>
        <v>0</v>
      </c>
      <c r="X154" s="128">
        <v>5.2199999999999998E-3</v>
      </c>
      <c r="Y154" s="128">
        <f>$X$154*$K$154</f>
        <v>0.12528</v>
      </c>
      <c r="Z154" s="128">
        <v>0</v>
      </c>
      <c r="AA154" s="129">
        <f>$Z$154*$K$154</f>
        <v>0</v>
      </c>
      <c r="AR154" s="6" t="s">
        <v>136</v>
      </c>
      <c r="AT154" s="6" t="s">
        <v>135</v>
      </c>
      <c r="AU154" s="6" t="s">
        <v>90</v>
      </c>
      <c r="AY154" s="6" t="s">
        <v>134</v>
      </c>
      <c r="BE154" s="81">
        <f>IF($U$154="základní",$N$154,0)</f>
        <v>0</v>
      </c>
      <c r="BF154" s="81">
        <f>IF($U$154="snížená",$N$154,0)</f>
        <v>0</v>
      </c>
      <c r="BG154" s="81">
        <f>IF($U$154="zákl. přenesená",$N$154,0)</f>
        <v>0</v>
      </c>
      <c r="BH154" s="81">
        <f>IF($U$154="sníž. přenesená",$N$154,0)</f>
        <v>0</v>
      </c>
      <c r="BI154" s="81">
        <f>IF($U$154="nulová",$N$154,0)</f>
        <v>0</v>
      </c>
      <c r="BJ154" s="6" t="s">
        <v>19</v>
      </c>
      <c r="BK154" s="81">
        <f>ROUND($L$154*$K$154,2)</f>
        <v>0</v>
      </c>
      <c r="BL154" s="6" t="s">
        <v>136</v>
      </c>
    </row>
    <row r="155" spans="2:64" s="6" customFormat="1" ht="15.75" customHeight="1">
      <c r="B155" s="22"/>
      <c r="C155" s="123" t="s">
        <v>200</v>
      </c>
      <c r="D155" s="123" t="s">
        <v>135</v>
      </c>
      <c r="E155" s="124" t="s">
        <v>201</v>
      </c>
      <c r="F155" s="185" t="s">
        <v>202</v>
      </c>
      <c r="G155" s="183"/>
      <c r="H155" s="183"/>
      <c r="I155" s="183"/>
      <c r="J155" s="125" t="s">
        <v>142</v>
      </c>
      <c r="K155" s="126">
        <v>12</v>
      </c>
      <c r="L155" s="182">
        <v>0</v>
      </c>
      <c r="M155" s="183"/>
      <c r="N155" s="184">
        <f>ROUND($L$155*$K$155,2)</f>
        <v>0</v>
      </c>
      <c r="O155" s="183"/>
      <c r="P155" s="183"/>
      <c r="Q155" s="183"/>
      <c r="R155" s="23"/>
      <c r="T155" s="127"/>
      <c r="U155" s="28" t="s">
        <v>37</v>
      </c>
      <c r="V155" s="128">
        <v>0</v>
      </c>
      <c r="W155" s="128">
        <f>$V$155*$K$155</f>
        <v>0</v>
      </c>
      <c r="X155" s="128">
        <v>5.4099999999999999E-3</v>
      </c>
      <c r="Y155" s="128">
        <f>$X$155*$K$155</f>
        <v>6.4920000000000005E-2</v>
      </c>
      <c r="Z155" s="128">
        <v>0</v>
      </c>
      <c r="AA155" s="129">
        <f>$Z$155*$K$155</f>
        <v>0</v>
      </c>
      <c r="AR155" s="6" t="s">
        <v>136</v>
      </c>
      <c r="AT155" s="6" t="s">
        <v>135</v>
      </c>
      <c r="AU155" s="6" t="s">
        <v>90</v>
      </c>
      <c r="AY155" s="6" t="s">
        <v>134</v>
      </c>
      <c r="BE155" s="81">
        <f>IF($U$155="základní",$N$155,0)</f>
        <v>0</v>
      </c>
      <c r="BF155" s="81">
        <f>IF($U$155="snížená",$N$155,0)</f>
        <v>0</v>
      </c>
      <c r="BG155" s="81">
        <f>IF($U$155="zákl. přenesená",$N$155,0)</f>
        <v>0</v>
      </c>
      <c r="BH155" s="81">
        <f>IF($U$155="sníž. přenesená",$N$155,0)</f>
        <v>0</v>
      </c>
      <c r="BI155" s="81">
        <f>IF($U$155="nulová",$N$155,0)</f>
        <v>0</v>
      </c>
      <c r="BJ155" s="6" t="s">
        <v>19</v>
      </c>
      <c r="BK155" s="81">
        <f>ROUND($L$155*$K$155,2)</f>
        <v>0</v>
      </c>
      <c r="BL155" s="6" t="s">
        <v>136</v>
      </c>
    </row>
    <row r="156" spans="2:64" s="6" customFormat="1" ht="27" customHeight="1">
      <c r="B156" s="22"/>
      <c r="C156" s="123" t="s">
        <v>203</v>
      </c>
      <c r="D156" s="123" t="s">
        <v>135</v>
      </c>
      <c r="E156" s="124" t="s">
        <v>204</v>
      </c>
      <c r="F156" s="185" t="s">
        <v>205</v>
      </c>
      <c r="G156" s="183"/>
      <c r="H156" s="183"/>
      <c r="I156" s="183"/>
      <c r="J156" s="125" t="s">
        <v>142</v>
      </c>
      <c r="K156" s="126">
        <v>46</v>
      </c>
      <c r="L156" s="182">
        <v>0</v>
      </c>
      <c r="M156" s="183"/>
      <c r="N156" s="184">
        <f>ROUND($L$156*$K$156,2)</f>
        <v>0</v>
      </c>
      <c r="O156" s="183"/>
      <c r="P156" s="183"/>
      <c r="Q156" s="183"/>
      <c r="R156" s="23"/>
      <c r="T156" s="127"/>
      <c r="U156" s="28" t="s">
        <v>37</v>
      </c>
      <c r="V156" s="128">
        <v>0</v>
      </c>
      <c r="W156" s="128">
        <f>$V$156*$K$156</f>
        <v>0</v>
      </c>
      <c r="X156" s="128">
        <v>6.0000000000000002E-5</v>
      </c>
      <c r="Y156" s="128">
        <f>$X$156*$K$156</f>
        <v>2.7599999999999999E-3</v>
      </c>
      <c r="Z156" s="128">
        <v>0</v>
      </c>
      <c r="AA156" s="129">
        <f>$Z$156*$K$156</f>
        <v>0</v>
      </c>
      <c r="AR156" s="6" t="s">
        <v>136</v>
      </c>
      <c r="AT156" s="6" t="s">
        <v>135</v>
      </c>
      <c r="AU156" s="6" t="s">
        <v>90</v>
      </c>
      <c r="AY156" s="6" t="s">
        <v>134</v>
      </c>
      <c r="BE156" s="81">
        <f>IF($U$156="základní",$N$156,0)</f>
        <v>0</v>
      </c>
      <c r="BF156" s="81">
        <f>IF($U$156="snížená",$N$156,0)</f>
        <v>0</v>
      </c>
      <c r="BG156" s="81">
        <f>IF($U$156="zákl. přenesená",$N$156,0)</f>
        <v>0</v>
      </c>
      <c r="BH156" s="81">
        <f>IF($U$156="sníž. přenesená",$N$156,0)</f>
        <v>0</v>
      </c>
      <c r="BI156" s="81">
        <f>IF($U$156="nulová",$N$156,0)</f>
        <v>0</v>
      </c>
      <c r="BJ156" s="6" t="s">
        <v>19</v>
      </c>
      <c r="BK156" s="81">
        <f>ROUND($L$156*$K$156,2)</f>
        <v>0</v>
      </c>
      <c r="BL156" s="6" t="s">
        <v>136</v>
      </c>
    </row>
    <row r="157" spans="2:64" s="6" customFormat="1" ht="27" customHeight="1">
      <c r="B157" s="22"/>
      <c r="C157" s="123" t="s">
        <v>206</v>
      </c>
      <c r="D157" s="123" t="s">
        <v>135</v>
      </c>
      <c r="E157" s="124" t="s">
        <v>207</v>
      </c>
      <c r="F157" s="185" t="s">
        <v>208</v>
      </c>
      <c r="G157" s="183"/>
      <c r="H157" s="183"/>
      <c r="I157" s="183"/>
      <c r="J157" s="125" t="s">
        <v>142</v>
      </c>
      <c r="K157" s="126">
        <v>8</v>
      </c>
      <c r="L157" s="182">
        <v>0</v>
      </c>
      <c r="M157" s="183"/>
      <c r="N157" s="184">
        <f>ROUND($L$157*$K$157,2)</f>
        <v>0</v>
      </c>
      <c r="O157" s="183"/>
      <c r="P157" s="183"/>
      <c r="Q157" s="183"/>
      <c r="R157" s="23"/>
      <c r="T157" s="127"/>
      <c r="U157" s="28" t="s">
        <v>37</v>
      </c>
      <c r="V157" s="128">
        <v>0</v>
      </c>
      <c r="W157" s="128">
        <f>$V$157*$K$157</f>
        <v>0</v>
      </c>
      <c r="X157" s="128">
        <v>6.0000000000000002E-5</v>
      </c>
      <c r="Y157" s="128">
        <f>$X$157*$K$157</f>
        <v>4.8000000000000001E-4</v>
      </c>
      <c r="Z157" s="128">
        <v>0</v>
      </c>
      <c r="AA157" s="129">
        <f>$Z$157*$K$157</f>
        <v>0</v>
      </c>
      <c r="AR157" s="6" t="s">
        <v>136</v>
      </c>
      <c r="AT157" s="6" t="s">
        <v>135</v>
      </c>
      <c r="AU157" s="6" t="s">
        <v>90</v>
      </c>
      <c r="AY157" s="6" t="s">
        <v>134</v>
      </c>
      <c r="BE157" s="81">
        <f>IF($U$157="základní",$N$157,0)</f>
        <v>0</v>
      </c>
      <c r="BF157" s="81">
        <f>IF($U$157="snížená",$N$157,0)</f>
        <v>0</v>
      </c>
      <c r="BG157" s="81">
        <f>IF($U$157="zákl. přenesená",$N$157,0)</f>
        <v>0</v>
      </c>
      <c r="BH157" s="81">
        <f>IF($U$157="sníž. přenesená",$N$157,0)</f>
        <v>0</v>
      </c>
      <c r="BI157" s="81">
        <f>IF($U$157="nulová",$N$157,0)</f>
        <v>0</v>
      </c>
      <c r="BJ157" s="6" t="s">
        <v>19</v>
      </c>
      <c r="BK157" s="81">
        <f>ROUND($L$157*$K$157,2)</f>
        <v>0</v>
      </c>
      <c r="BL157" s="6" t="s">
        <v>136</v>
      </c>
    </row>
    <row r="158" spans="2:64" s="6" customFormat="1" ht="27" customHeight="1">
      <c r="B158" s="22"/>
      <c r="C158" s="123" t="s">
        <v>209</v>
      </c>
      <c r="D158" s="123" t="s">
        <v>135</v>
      </c>
      <c r="E158" s="124" t="s">
        <v>210</v>
      </c>
      <c r="F158" s="185" t="s">
        <v>211</v>
      </c>
      <c r="G158" s="183"/>
      <c r="H158" s="183"/>
      <c r="I158" s="183"/>
      <c r="J158" s="125" t="s">
        <v>142</v>
      </c>
      <c r="K158" s="126">
        <v>12</v>
      </c>
      <c r="L158" s="182">
        <v>0</v>
      </c>
      <c r="M158" s="183"/>
      <c r="N158" s="184">
        <f>ROUND($L$158*$K$158,2)</f>
        <v>0</v>
      </c>
      <c r="O158" s="183"/>
      <c r="P158" s="183"/>
      <c r="Q158" s="183"/>
      <c r="R158" s="23"/>
      <c r="T158" s="127"/>
      <c r="U158" s="28" t="s">
        <v>37</v>
      </c>
      <c r="V158" s="128">
        <v>0</v>
      </c>
      <c r="W158" s="128">
        <f>$V$158*$K$158</f>
        <v>0</v>
      </c>
      <c r="X158" s="128">
        <v>5.0000000000000002E-5</v>
      </c>
      <c r="Y158" s="128">
        <f>$X$158*$K$158</f>
        <v>6.0000000000000006E-4</v>
      </c>
      <c r="Z158" s="128">
        <v>0</v>
      </c>
      <c r="AA158" s="129">
        <f>$Z$158*$K$158</f>
        <v>0</v>
      </c>
      <c r="AR158" s="6" t="s">
        <v>136</v>
      </c>
      <c r="AT158" s="6" t="s">
        <v>135</v>
      </c>
      <c r="AU158" s="6" t="s">
        <v>90</v>
      </c>
      <c r="AY158" s="6" t="s">
        <v>134</v>
      </c>
      <c r="BE158" s="81">
        <f>IF($U$158="základní",$N$158,0)</f>
        <v>0</v>
      </c>
      <c r="BF158" s="81">
        <f>IF($U$158="snížená",$N$158,0)</f>
        <v>0</v>
      </c>
      <c r="BG158" s="81">
        <f>IF($U$158="zákl. přenesená",$N$158,0)</f>
        <v>0</v>
      </c>
      <c r="BH158" s="81">
        <f>IF($U$158="sníž. přenesená",$N$158,0)</f>
        <v>0</v>
      </c>
      <c r="BI158" s="81">
        <f>IF($U$158="nulová",$N$158,0)</f>
        <v>0</v>
      </c>
      <c r="BJ158" s="6" t="s">
        <v>19</v>
      </c>
      <c r="BK158" s="81">
        <f>ROUND($L$158*$K$158,2)</f>
        <v>0</v>
      </c>
      <c r="BL158" s="6" t="s">
        <v>136</v>
      </c>
    </row>
    <row r="159" spans="2:64" s="6" customFormat="1" ht="15.75" customHeight="1">
      <c r="B159" s="22"/>
      <c r="C159" s="123" t="s">
        <v>212</v>
      </c>
      <c r="D159" s="123" t="s">
        <v>135</v>
      </c>
      <c r="E159" s="124" t="s">
        <v>213</v>
      </c>
      <c r="F159" s="185" t="s">
        <v>214</v>
      </c>
      <c r="G159" s="183"/>
      <c r="H159" s="183"/>
      <c r="I159" s="183"/>
      <c r="J159" s="125" t="s">
        <v>142</v>
      </c>
      <c r="K159" s="126">
        <v>38</v>
      </c>
      <c r="L159" s="182">
        <v>0</v>
      </c>
      <c r="M159" s="183"/>
      <c r="N159" s="184">
        <f>ROUND($L$159*$K$159,2)</f>
        <v>0</v>
      </c>
      <c r="O159" s="183"/>
      <c r="P159" s="183"/>
      <c r="Q159" s="183"/>
      <c r="R159" s="23"/>
      <c r="T159" s="127"/>
      <c r="U159" s="28" t="s">
        <v>37</v>
      </c>
      <c r="V159" s="128">
        <v>0</v>
      </c>
      <c r="W159" s="128">
        <f>$V$159*$K$159</f>
        <v>0</v>
      </c>
      <c r="X159" s="128">
        <v>0</v>
      </c>
      <c r="Y159" s="128">
        <f>$X$159*$K$159</f>
        <v>0</v>
      </c>
      <c r="Z159" s="128">
        <v>0</v>
      </c>
      <c r="AA159" s="129">
        <f>$Z$159*$K$159</f>
        <v>0</v>
      </c>
      <c r="AR159" s="6" t="s">
        <v>136</v>
      </c>
      <c r="AT159" s="6" t="s">
        <v>135</v>
      </c>
      <c r="AU159" s="6" t="s">
        <v>90</v>
      </c>
      <c r="AY159" s="6" t="s">
        <v>134</v>
      </c>
      <c r="BE159" s="81">
        <f>IF($U$159="základní",$N$159,0)</f>
        <v>0</v>
      </c>
      <c r="BF159" s="81">
        <f>IF($U$159="snížená",$N$159,0)</f>
        <v>0</v>
      </c>
      <c r="BG159" s="81">
        <f>IF($U$159="zákl. přenesená",$N$159,0)</f>
        <v>0</v>
      </c>
      <c r="BH159" s="81">
        <f>IF($U$159="sníž. přenesená",$N$159,0)</f>
        <v>0</v>
      </c>
      <c r="BI159" s="81">
        <f>IF($U$159="nulová",$N$159,0)</f>
        <v>0</v>
      </c>
      <c r="BJ159" s="6" t="s">
        <v>19</v>
      </c>
      <c r="BK159" s="81">
        <f>ROUND($L$159*$K$159,2)</f>
        <v>0</v>
      </c>
      <c r="BL159" s="6" t="s">
        <v>136</v>
      </c>
    </row>
    <row r="160" spans="2:64" s="6" customFormat="1" ht="15.75" customHeight="1">
      <c r="B160" s="22"/>
      <c r="C160" s="123" t="s">
        <v>215</v>
      </c>
      <c r="D160" s="123" t="s">
        <v>135</v>
      </c>
      <c r="E160" s="124" t="s">
        <v>216</v>
      </c>
      <c r="F160" s="185" t="s">
        <v>217</v>
      </c>
      <c r="G160" s="183"/>
      <c r="H160" s="183"/>
      <c r="I160" s="183"/>
      <c r="J160" s="125" t="s">
        <v>146</v>
      </c>
      <c r="K160" s="126">
        <v>31</v>
      </c>
      <c r="L160" s="182">
        <v>0</v>
      </c>
      <c r="M160" s="183"/>
      <c r="N160" s="184">
        <f>ROUND($L$160*$K$160,2)</f>
        <v>0</v>
      </c>
      <c r="O160" s="183"/>
      <c r="P160" s="183"/>
      <c r="Q160" s="183"/>
      <c r="R160" s="23"/>
      <c r="T160" s="127"/>
      <c r="U160" s="28" t="s">
        <v>37</v>
      </c>
      <c r="V160" s="128">
        <v>0</v>
      </c>
      <c r="W160" s="128">
        <f>$V$160*$K$160</f>
        <v>0</v>
      </c>
      <c r="X160" s="128">
        <v>0</v>
      </c>
      <c r="Y160" s="128">
        <f>$X$160*$K$160</f>
        <v>0</v>
      </c>
      <c r="Z160" s="128">
        <v>0</v>
      </c>
      <c r="AA160" s="129">
        <f>$Z$160*$K$160</f>
        <v>0</v>
      </c>
      <c r="AR160" s="6" t="s">
        <v>136</v>
      </c>
      <c r="AT160" s="6" t="s">
        <v>135</v>
      </c>
      <c r="AU160" s="6" t="s">
        <v>90</v>
      </c>
      <c r="AY160" s="6" t="s">
        <v>134</v>
      </c>
      <c r="BE160" s="81">
        <f>IF($U$160="základní",$N$160,0)</f>
        <v>0</v>
      </c>
      <c r="BF160" s="81">
        <f>IF($U$160="snížená",$N$160,0)</f>
        <v>0</v>
      </c>
      <c r="BG160" s="81">
        <f>IF($U$160="zákl. přenesená",$N$160,0)</f>
        <v>0</v>
      </c>
      <c r="BH160" s="81">
        <f>IF($U$160="sníž. přenesená",$N$160,0)</f>
        <v>0</v>
      </c>
      <c r="BI160" s="81">
        <f>IF($U$160="nulová",$N$160,0)</f>
        <v>0</v>
      </c>
      <c r="BJ160" s="6" t="s">
        <v>19</v>
      </c>
      <c r="BK160" s="81">
        <f>ROUND($L$160*$K$160,2)</f>
        <v>0</v>
      </c>
      <c r="BL160" s="6" t="s">
        <v>136</v>
      </c>
    </row>
    <row r="161" spans="2:64" s="6" customFormat="1" ht="27" customHeight="1">
      <c r="B161" s="22"/>
      <c r="C161" s="123" t="s">
        <v>218</v>
      </c>
      <c r="D161" s="123" t="s">
        <v>135</v>
      </c>
      <c r="E161" s="124" t="s">
        <v>219</v>
      </c>
      <c r="F161" s="185" t="s">
        <v>220</v>
      </c>
      <c r="G161" s="183"/>
      <c r="H161" s="183"/>
      <c r="I161" s="183"/>
      <c r="J161" s="125" t="s">
        <v>146</v>
      </c>
      <c r="K161" s="126">
        <v>1</v>
      </c>
      <c r="L161" s="182">
        <v>0</v>
      </c>
      <c r="M161" s="183"/>
      <c r="N161" s="184">
        <f>ROUND($L$161*$K$161,2)</f>
        <v>0</v>
      </c>
      <c r="O161" s="183"/>
      <c r="P161" s="183"/>
      <c r="Q161" s="183"/>
      <c r="R161" s="23"/>
      <c r="T161" s="127"/>
      <c r="U161" s="28" t="s">
        <v>37</v>
      </c>
      <c r="V161" s="128">
        <v>0</v>
      </c>
      <c r="W161" s="128">
        <f>$V$161*$K$161</f>
        <v>0</v>
      </c>
      <c r="X161" s="128">
        <v>1.2E-4</v>
      </c>
      <c r="Y161" s="128">
        <f>$X$161*$K$161</f>
        <v>1.2E-4</v>
      </c>
      <c r="Z161" s="128">
        <v>0</v>
      </c>
      <c r="AA161" s="129">
        <f>$Z$161*$K$161</f>
        <v>0</v>
      </c>
      <c r="AR161" s="6" t="s">
        <v>136</v>
      </c>
      <c r="AT161" s="6" t="s">
        <v>135</v>
      </c>
      <c r="AU161" s="6" t="s">
        <v>90</v>
      </c>
      <c r="AY161" s="6" t="s">
        <v>134</v>
      </c>
      <c r="BE161" s="81">
        <f>IF($U$161="základní",$N$161,0)</f>
        <v>0</v>
      </c>
      <c r="BF161" s="81">
        <f>IF($U$161="snížená",$N$161,0)</f>
        <v>0</v>
      </c>
      <c r="BG161" s="81">
        <f>IF($U$161="zákl. přenesená",$N$161,0)</f>
        <v>0</v>
      </c>
      <c r="BH161" s="81">
        <f>IF($U$161="sníž. přenesená",$N$161,0)</f>
        <v>0</v>
      </c>
      <c r="BI161" s="81">
        <f>IF($U$161="nulová",$N$161,0)</f>
        <v>0</v>
      </c>
      <c r="BJ161" s="6" t="s">
        <v>19</v>
      </c>
      <c r="BK161" s="81">
        <f>ROUND($L$161*$K$161,2)</f>
        <v>0</v>
      </c>
      <c r="BL161" s="6" t="s">
        <v>136</v>
      </c>
    </row>
    <row r="162" spans="2:64" s="6" customFormat="1" ht="27" customHeight="1">
      <c r="B162" s="22"/>
      <c r="C162" s="123" t="s">
        <v>221</v>
      </c>
      <c r="D162" s="123" t="s">
        <v>135</v>
      </c>
      <c r="E162" s="124" t="s">
        <v>222</v>
      </c>
      <c r="F162" s="185" t="s">
        <v>223</v>
      </c>
      <c r="G162" s="183"/>
      <c r="H162" s="183"/>
      <c r="I162" s="183"/>
      <c r="J162" s="125" t="s">
        <v>146</v>
      </c>
      <c r="K162" s="126">
        <v>2</v>
      </c>
      <c r="L162" s="182">
        <v>0</v>
      </c>
      <c r="M162" s="183"/>
      <c r="N162" s="184">
        <f>ROUND($L$162*$K$162,2)</f>
        <v>0</v>
      </c>
      <c r="O162" s="183"/>
      <c r="P162" s="183"/>
      <c r="Q162" s="183"/>
      <c r="R162" s="23"/>
      <c r="T162" s="127"/>
      <c r="U162" s="28" t="s">
        <v>37</v>
      </c>
      <c r="V162" s="128">
        <v>0</v>
      </c>
      <c r="W162" s="128">
        <f>$V$162*$K$162</f>
        <v>0</v>
      </c>
      <c r="X162" s="128">
        <v>2.3000000000000001E-4</v>
      </c>
      <c r="Y162" s="128">
        <f>$X$162*$K$162</f>
        <v>4.6000000000000001E-4</v>
      </c>
      <c r="Z162" s="128">
        <v>0</v>
      </c>
      <c r="AA162" s="129">
        <f>$Z$162*$K$162</f>
        <v>0</v>
      </c>
      <c r="AR162" s="6" t="s">
        <v>136</v>
      </c>
      <c r="AT162" s="6" t="s">
        <v>135</v>
      </c>
      <c r="AU162" s="6" t="s">
        <v>90</v>
      </c>
      <c r="AY162" s="6" t="s">
        <v>134</v>
      </c>
      <c r="BE162" s="81">
        <f>IF($U$162="základní",$N$162,0)</f>
        <v>0</v>
      </c>
      <c r="BF162" s="81">
        <f>IF($U$162="snížená",$N$162,0)</f>
        <v>0</v>
      </c>
      <c r="BG162" s="81">
        <f>IF($U$162="zákl. přenesená",$N$162,0)</f>
        <v>0</v>
      </c>
      <c r="BH162" s="81">
        <f>IF($U$162="sníž. přenesená",$N$162,0)</f>
        <v>0</v>
      </c>
      <c r="BI162" s="81">
        <f>IF($U$162="nulová",$N$162,0)</f>
        <v>0</v>
      </c>
      <c r="BJ162" s="6" t="s">
        <v>19</v>
      </c>
      <c r="BK162" s="81">
        <f>ROUND($L$162*$K$162,2)</f>
        <v>0</v>
      </c>
      <c r="BL162" s="6" t="s">
        <v>136</v>
      </c>
    </row>
    <row r="163" spans="2:64" s="6" customFormat="1" ht="15.75" customHeight="1">
      <c r="B163" s="22"/>
      <c r="C163" s="123" t="s">
        <v>224</v>
      </c>
      <c r="D163" s="123" t="s">
        <v>135</v>
      </c>
      <c r="E163" s="124" t="s">
        <v>225</v>
      </c>
      <c r="F163" s="185" t="s">
        <v>226</v>
      </c>
      <c r="G163" s="183"/>
      <c r="H163" s="183"/>
      <c r="I163" s="183"/>
      <c r="J163" s="125" t="s">
        <v>146</v>
      </c>
      <c r="K163" s="126">
        <v>6</v>
      </c>
      <c r="L163" s="182">
        <v>0</v>
      </c>
      <c r="M163" s="183"/>
      <c r="N163" s="184">
        <f>ROUND($L$163*$K$163,2)</f>
        <v>0</v>
      </c>
      <c r="O163" s="183"/>
      <c r="P163" s="183"/>
      <c r="Q163" s="183"/>
      <c r="R163" s="23"/>
      <c r="T163" s="127"/>
      <c r="U163" s="28" t="s">
        <v>37</v>
      </c>
      <c r="V163" s="128">
        <v>0</v>
      </c>
      <c r="W163" s="128">
        <f>$V$163*$K$163</f>
        <v>0</v>
      </c>
      <c r="X163" s="128">
        <v>0</v>
      </c>
      <c r="Y163" s="128">
        <f>$X$163*$K$163</f>
        <v>0</v>
      </c>
      <c r="Z163" s="128">
        <v>0</v>
      </c>
      <c r="AA163" s="129">
        <f>$Z$163*$K$163</f>
        <v>0</v>
      </c>
      <c r="AR163" s="6" t="s">
        <v>136</v>
      </c>
      <c r="AT163" s="6" t="s">
        <v>135</v>
      </c>
      <c r="AU163" s="6" t="s">
        <v>90</v>
      </c>
      <c r="AY163" s="6" t="s">
        <v>134</v>
      </c>
      <c r="BE163" s="81">
        <f>IF($U$163="základní",$N$163,0)</f>
        <v>0</v>
      </c>
      <c r="BF163" s="81">
        <f>IF($U$163="snížená",$N$163,0)</f>
        <v>0</v>
      </c>
      <c r="BG163" s="81">
        <f>IF($U$163="zákl. přenesená",$N$163,0)</f>
        <v>0</v>
      </c>
      <c r="BH163" s="81">
        <f>IF($U$163="sníž. přenesená",$N$163,0)</f>
        <v>0</v>
      </c>
      <c r="BI163" s="81">
        <f>IF($U$163="nulová",$N$163,0)</f>
        <v>0</v>
      </c>
      <c r="BJ163" s="6" t="s">
        <v>19</v>
      </c>
      <c r="BK163" s="81">
        <f>ROUND($L$163*$K$163,2)</f>
        <v>0</v>
      </c>
      <c r="BL163" s="6" t="s">
        <v>136</v>
      </c>
    </row>
    <row r="164" spans="2:64" s="6" customFormat="1" ht="15.75" customHeight="1">
      <c r="B164" s="22"/>
      <c r="C164" s="123" t="s">
        <v>227</v>
      </c>
      <c r="D164" s="123" t="s">
        <v>135</v>
      </c>
      <c r="E164" s="124" t="s">
        <v>228</v>
      </c>
      <c r="F164" s="185" t="s">
        <v>229</v>
      </c>
      <c r="G164" s="183"/>
      <c r="H164" s="183"/>
      <c r="I164" s="183"/>
      <c r="J164" s="125" t="s">
        <v>142</v>
      </c>
      <c r="K164" s="126">
        <v>78</v>
      </c>
      <c r="L164" s="182">
        <v>0</v>
      </c>
      <c r="M164" s="183"/>
      <c r="N164" s="184">
        <f>ROUND($L$164*$K$164,2)</f>
        <v>0</v>
      </c>
      <c r="O164" s="183"/>
      <c r="P164" s="183"/>
      <c r="Q164" s="183"/>
      <c r="R164" s="23"/>
      <c r="T164" s="127"/>
      <c r="U164" s="28" t="s">
        <v>37</v>
      </c>
      <c r="V164" s="128">
        <v>0</v>
      </c>
      <c r="W164" s="128">
        <f>$V$164*$K$164</f>
        <v>0</v>
      </c>
      <c r="X164" s="128">
        <v>0</v>
      </c>
      <c r="Y164" s="128">
        <f>$X$164*$K$164</f>
        <v>0</v>
      </c>
      <c r="Z164" s="128">
        <v>0</v>
      </c>
      <c r="AA164" s="129">
        <f>$Z$164*$K$164</f>
        <v>0</v>
      </c>
      <c r="AR164" s="6" t="s">
        <v>136</v>
      </c>
      <c r="AT164" s="6" t="s">
        <v>135</v>
      </c>
      <c r="AU164" s="6" t="s">
        <v>90</v>
      </c>
      <c r="AY164" s="6" t="s">
        <v>134</v>
      </c>
      <c r="BE164" s="81">
        <f>IF($U$164="základní",$N$164,0)</f>
        <v>0</v>
      </c>
      <c r="BF164" s="81">
        <f>IF($U$164="snížená",$N$164,0)</f>
        <v>0</v>
      </c>
      <c r="BG164" s="81">
        <f>IF($U$164="zákl. přenesená",$N$164,0)</f>
        <v>0</v>
      </c>
      <c r="BH164" s="81">
        <f>IF($U$164="sníž. přenesená",$N$164,0)</f>
        <v>0</v>
      </c>
      <c r="BI164" s="81">
        <f>IF($U$164="nulová",$N$164,0)</f>
        <v>0</v>
      </c>
      <c r="BJ164" s="6" t="s">
        <v>19</v>
      </c>
      <c r="BK164" s="81">
        <f>ROUND($L$164*$K$164,2)</f>
        <v>0</v>
      </c>
      <c r="BL164" s="6" t="s">
        <v>136</v>
      </c>
    </row>
    <row r="165" spans="2:64" s="6" customFormat="1" ht="15.75" customHeight="1">
      <c r="B165" s="22"/>
      <c r="C165" s="123" t="s">
        <v>230</v>
      </c>
      <c r="D165" s="123" t="s">
        <v>135</v>
      </c>
      <c r="E165" s="124" t="s">
        <v>231</v>
      </c>
      <c r="F165" s="185" t="s">
        <v>232</v>
      </c>
      <c r="G165" s="183"/>
      <c r="H165" s="183"/>
      <c r="I165" s="183"/>
      <c r="J165" s="125" t="s">
        <v>191</v>
      </c>
      <c r="K165" s="126">
        <v>0.33300000000000002</v>
      </c>
      <c r="L165" s="182">
        <v>0</v>
      </c>
      <c r="M165" s="183"/>
      <c r="N165" s="184">
        <f>ROUND($L$165*$K$165,2)</f>
        <v>0</v>
      </c>
      <c r="O165" s="183"/>
      <c r="P165" s="183"/>
      <c r="Q165" s="183"/>
      <c r="R165" s="23"/>
      <c r="T165" s="127"/>
      <c r="U165" s="28" t="s">
        <v>37</v>
      </c>
      <c r="V165" s="128">
        <v>0</v>
      </c>
      <c r="W165" s="128">
        <f>$V$165*$K$165</f>
        <v>0</v>
      </c>
      <c r="X165" s="128">
        <v>0</v>
      </c>
      <c r="Y165" s="128">
        <f>$X$165*$K$165</f>
        <v>0</v>
      </c>
      <c r="Z165" s="128">
        <v>0</v>
      </c>
      <c r="AA165" s="129">
        <f>$Z$165*$K$165</f>
        <v>0</v>
      </c>
      <c r="AR165" s="6" t="s">
        <v>136</v>
      </c>
      <c r="AT165" s="6" t="s">
        <v>135</v>
      </c>
      <c r="AU165" s="6" t="s">
        <v>90</v>
      </c>
      <c r="AY165" s="6" t="s">
        <v>134</v>
      </c>
      <c r="BE165" s="81">
        <f>IF($U$165="základní",$N$165,0)</f>
        <v>0</v>
      </c>
      <c r="BF165" s="81">
        <f>IF($U$165="snížená",$N$165,0)</f>
        <v>0</v>
      </c>
      <c r="BG165" s="81">
        <f>IF($U$165="zákl. přenesená",$N$165,0)</f>
        <v>0</v>
      </c>
      <c r="BH165" s="81">
        <f>IF($U$165="sníž. přenesená",$N$165,0)</f>
        <v>0</v>
      </c>
      <c r="BI165" s="81">
        <f>IF($U$165="nulová",$N$165,0)</f>
        <v>0</v>
      </c>
      <c r="BJ165" s="6" t="s">
        <v>19</v>
      </c>
      <c r="BK165" s="81">
        <f>ROUND($L$165*$K$165,2)</f>
        <v>0</v>
      </c>
      <c r="BL165" s="6" t="s">
        <v>136</v>
      </c>
    </row>
    <row r="166" spans="2:64" s="113" customFormat="1" ht="30.75" customHeight="1">
      <c r="B166" s="114"/>
      <c r="D166" s="122" t="s">
        <v>105</v>
      </c>
      <c r="N166" s="177">
        <f>$BK$166</f>
        <v>0</v>
      </c>
      <c r="O166" s="178"/>
      <c r="P166" s="178"/>
      <c r="Q166" s="178"/>
      <c r="R166" s="117"/>
      <c r="T166" s="118"/>
      <c r="W166" s="119">
        <f>SUM($W$167:$W$204)</f>
        <v>0</v>
      </c>
      <c r="Y166" s="119">
        <f>SUM($Y$167:$Y$204)</f>
        <v>0.69959999999999989</v>
      </c>
      <c r="AA166" s="120">
        <f>SUM($AA$167:$AA$204)</f>
        <v>0</v>
      </c>
      <c r="AR166" s="116" t="s">
        <v>90</v>
      </c>
      <c r="AT166" s="116" t="s">
        <v>71</v>
      </c>
      <c r="AU166" s="116" t="s">
        <v>19</v>
      </c>
      <c r="AY166" s="116" t="s">
        <v>134</v>
      </c>
      <c r="BK166" s="121">
        <f>SUM($BK$167:$BK$204)</f>
        <v>0</v>
      </c>
    </row>
    <row r="167" spans="2:64" s="6" customFormat="1" ht="15.75" customHeight="1">
      <c r="B167" s="22"/>
      <c r="C167" s="123" t="s">
        <v>233</v>
      </c>
      <c r="D167" s="123" t="s">
        <v>135</v>
      </c>
      <c r="E167" s="124" t="s">
        <v>19</v>
      </c>
      <c r="F167" s="185" t="s">
        <v>234</v>
      </c>
      <c r="G167" s="183"/>
      <c r="H167" s="183"/>
      <c r="I167" s="183"/>
      <c r="J167" s="125" t="s">
        <v>138</v>
      </c>
      <c r="K167" s="126">
        <v>1</v>
      </c>
      <c r="L167" s="182">
        <v>0</v>
      </c>
      <c r="M167" s="183"/>
      <c r="N167" s="184">
        <f>ROUND($L$167*$K$167,2)</f>
        <v>0</v>
      </c>
      <c r="O167" s="183"/>
      <c r="P167" s="183"/>
      <c r="Q167" s="183"/>
      <c r="R167" s="23"/>
      <c r="T167" s="127"/>
      <c r="U167" s="28" t="s">
        <v>37</v>
      </c>
      <c r="V167" s="128">
        <v>0</v>
      </c>
      <c r="W167" s="128">
        <f>$V$167*$K$167</f>
        <v>0</v>
      </c>
      <c r="X167" s="128">
        <v>0</v>
      </c>
      <c r="Y167" s="128">
        <f>$X$167*$K$167</f>
        <v>0</v>
      </c>
      <c r="Z167" s="128">
        <v>0</v>
      </c>
      <c r="AA167" s="129">
        <f>$Z$167*$K$167</f>
        <v>0</v>
      </c>
      <c r="AR167" s="6" t="s">
        <v>136</v>
      </c>
      <c r="AT167" s="6" t="s">
        <v>135</v>
      </c>
      <c r="AU167" s="6" t="s">
        <v>90</v>
      </c>
      <c r="AY167" s="6" t="s">
        <v>134</v>
      </c>
      <c r="BE167" s="81">
        <f>IF($U$167="základní",$N$167,0)</f>
        <v>0</v>
      </c>
      <c r="BF167" s="81">
        <f>IF($U$167="snížená",$N$167,0)</f>
        <v>0</v>
      </c>
      <c r="BG167" s="81">
        <f>IF($U$167="zákl. přenesená",$N$167,0)</f>
        <v>0</v>
      </c>
      <c r="BH167" s="81">
        <f>IF($U$167="sníž. přenesená",$N$167,0)</f>
        <v>0</v>
      </c>
      <c r="BI167" s="81">
        <f>IF($U$167="nulová",$N$167,0)</f>
        <v>0</v>
      </c>
      <c r="BJ167" s="6" t="s">
        <v>19</v>
      </c>
      <c r="BK167" s="81">
        <f>ROUND($L$167*$K$167,2)</f>
        <v>0</v>
      </c>
      <c r="BL167" s="6" t="s">
        <v>136</v>
      </c>
    </row>
    <row r="168" spans="2:64" s="6" customFormat="1" ht="15.75" customHeight="1">
      <c r="B168" s="22"/>
      <c r="C168" s="123" t="s">
        <v>235</v>
      </c>
      <c r="D168" s="123" t="s">
        <v>135</v>
      </c>
      <c r="E168" s="124" t="s">
        <v>23</v>
      </c>
      <c r="F168" s="185" t="s">
        <v>236</v>
      </c>
      <c r="G168" s="183"/>
      <c r="H168" s="183"/>
      <c r="I168" s="183"/>
      <c r="J168" s="125" t="s">
        <v>138</v>
      </c>
      <c r="K168" s="126">
        <v>3</v>
      </c>
      <c r="L168" s="182">
        <v>0</v>
      </c>
      <c r="M168" s="183"/>
      <c r="N168" s="184">
        <f>ROUND($L$168*$K$168,2)</f>
        <v>0</v>
      </c>
      <c r="O168" s="183"/>
      <c r="P168" s="183"/>
      <c r="Q168" s="183"/>
      <c r="R168" s="23"/>
      <c r="T168" s="127"/>
      <c r="U168" s="28" t="s">
        <v>37</v>
      </c>
      <c r="V168" s="128">
        <v>0</v>
      </c>
      <c r="W168" s="128">
        <f>$V$168*$K$168</f>
        <v>0</v>
      </c>
      <c r="X168" s="128">
        <v>0</v>
      </c>
      <c r="Y168" s="128">
        <f>$X$168*$K$168</f>
        <v>0</v>
      </c>
      <c r="Z168" s="128">
        <v>0</v>
      </c>
      <c r="AA168" s="129">
        <f>$Z$168*$K$168</f>
        <v>0</v>
      </c>
      <c r="AR168" s="6" t="s">
        <v>136</v>
      </c>
      <c r="AT168" s="6" t="s">
        <v>135</v>
      </c>
      <c r="AU168" s="6" t="s">
        <v>90</v>
      </c>
      <c r="AY168" s="6" t="s">
        <v>134</v>
      </c>
      <c r="BE168" s="81">
        <f>IF($U$168="základní",$N$168,0)</f>
        <v>0</v>
      </c>
      <c r="BF168" s="81">
        <f>IF($U$168="snížená",$N$168,0)</f>
        <v>0</v>
      </c>
      <c r="BG168" s="81">
        <f>IF($U$168="zákl. přenesená",$N$168,0)</f>
        <v>0</v>
      </c>
      <c r="BH168" s="81">
        <f>IF($U$168="sníž. přenesená",$N$168,0)</f>
        <v>0</v>
      </c>
      <c r="BI168" s="81">
        <f>IF($U$168="nulová",$N$168,0)</f>
        <v>0</v>
      </c>
      <c r="BJ168" s="6" t="s">
        <v>19</v>
      </c>
      <c r="BK168" s="81">
        <f>ROUND($L$168*$K$168,2)</f>
        <v>0</v>
      </c>
      <c r="BL168" s="6" t="s">
        <v>136</v>
      </c>
    </row>
    <row r="169" spans="2:64" s="6" customFormat="1" ht="15.75" customHeight="1">
      <c r="B169" s="22"/>
      <c r="C169" s="123" t="s">
        <v>237</v>
      </c>
      <c r="D169" s="123" t="s">
        <v>135</v>
      </c>
      <c r="E169" s="124" t="s">
        <v>166</v>
      </c>
      <c r="F169" s="185" t="s">
        <v>238</v>
      </c>
      <c r="G169" s="183"/>
      <c r="H169" s="183"/>
      <c r="I169" s="183"/>
      <c r="J169" s="125" t="s">
        <v>138</v>
      </c>
      <c r="K169" s="126">
        <v>3</v>
      </c>
      <c r="L169" s="182">
        <v>0</v>
      </c>
      <c r="M169" s="183"/>
      <c r="N169" s="184">
        <f>ROUND($L$169*$K$169,2)</f>
        <v>0</v>
      </c>
      <c r="O169" s="183"/>
      <c r="P169" s="183"/>
      <c r="Q169" s="183"/>
      <c r="R169" s="23"/>
      <c r="T169" s="127"/>
      <c r="U169" s="28" t="s">
        <v>37</v>
      </c>
      <c r="V169" s="128">
        <v>0</v>
      </c>
      <c r="W169" s="128">
        <f>$V$169*$K$169</f>
        <v>0</v>
      </c>
      <c r="X169" s="128">
        <v>0</v>
      </c>
      <c r="Y169" s="128">
        <f>$X$169*$K$169</f>
        <v>0</v>
      </c>
      <c r="Z169" s="128">
        <v>0</v>
      </c>
      <c r="AA169" s="129">
        <f>$Z$169*$K$169</f>
        <v>0</v>
      </c>
      <c r="AR169" s="6" t="s">
        <v>136</v>
      </c>
      <c r="AT169" s="6" t="s">
        <v>135</v>
      </c>
      <c r="AU169" s="6" t="s">
        <v>90</v>
      </c>
      <c r="AY169" s="6" t="s">
        <v>134</v>
      </c>
      <c r="BE169" s="81">
        <f>IF($U$169="základní",$N$169,0)</f>
        <v>0</v>
      </c>
      <c r="BF169" s="81">
        <f>IF($U$169="snížená",$N$169,0)</f>
        <v>0</v>
      </c>
      <c r="BG169" s="81">
        <f>IF($U$169="zákl. přenesená",$N$169,0)</f>
        <v>0</v>
      </c>
      <c r="BH169" s="81">
        <f>IF($U$169="sníž. přenesená",$N$169,0)</f>
        <v>0</v>
      </c>
      <c r="BI169" s="81">
        <f>IF($U$169="nulová",$N$169,0)</f>
        <v>0</v>
      </c>
      <c r="BJ169" s="6" t="s">
        <v>19</v>
      </c>
      <c r="BK169" s="81">
        <f>ROUND($L$169*$K$169,2)</f>
        <v>0</v>
      </c>
      <c r="BL169" s="6" t="s">
        <v>136</v>
      </c>
    </row>
    <row r="170" spans="2:64" s="6" customFormat="1" ht="15.75" customHeight="1">
      <c r="B170" s="22"/>
      <c r="C170" s="123" t="s">
        <v>239</v>
      </c>
      <c r="D170" s="123" t="s">
        <v>135</v>
      </c>
      <c r="E170" s="124" t="s">
        <v>169</v>
      </c>
      <c r="F170" s="185" t="s">
        <v>240</v>
      </c>
      <c r="G170" s="183"/>
      <c r="H170" s="183"/>
      <c r="I170" s="183"/>
      <c r="J170" s="125" t="s">
        <v>138</v>
      </c>
      <c r="K170" s="126">
        <v>3</v>
      </c>
      <c r="L170" s="182">
        <v>0</v>
      </c>
      <c r="M170" s="183"/>
      <c r="N170" s="184">
        <f>ROUND($L$170*$K$170,2)</f>
        <v>0</v>
      </c>
      <c r="O170" s="183"/>
      <c r="P170" s="183"/>
      <c r="Q170" s="183"/>
      <c r="R170" s="23"/>
      <c r="T170" s="127"/>
      <c r="U170" s="28" t="s">
        <v>37</v>
      </c>
      <c r="V170" s="128">
        <v>0</v>
      </c>
      <c r="W170" s="128">
        <f>$V$170*$K$170</f>
        <v>0</v>
      </c>
      <c r="X170" s="128">
        <v>0</v>
      </c>
      <c r="Y170" s="128">
        <f>$X$170*$K$170</f>
        <v>0</v>
      </c>
      <c r="Z170" s="128">
        <v>0</v>
      </c>
      <c r="AA170" s="129">
        <f>$Z$170*$K$170</f>
        <v>0</v>
      </c>
      <c r="AR170" s="6" t="s">
        <v>136</v>
      </c>
      <c r="AT170" s="6" t="s">
        <v>135</v>
      </c>
      <c r="AU170" s="6" t="s">
        <v>90</v>
      </c>
      <c r="AY170" s="6" t="s">
        <v>134</v>
      </c>
      <c r="BE170" s="81">
        <f>IF($U$170="základní",$N$170,0)</f>
        <v>0</v>
      </c>
      <c r="BF170" s="81">
        <f>IF($U$170="snížená",$N$170,0)</f>
        <v>0</v>
      </c>
      <c r="BG170" s="81">
        <f>IF($U$170="zákl. přenesená",$N$170,0)</f>
        <v>0</v>
      </c>
      <c r="BH170" s="81">
        <f>IF($U$170="sníž. přenesená",$N$170,0)</f>
        <v>0</v>
      </c>
      <c r="BI170" s="81">
        <f>IF($U$170="nulová",$N$170,0)</f>
        <v>0</v>
      </c>
      <c r="BJ170" s="6" t="s">
        <v>19</v>
      </c>
      <c r="BK170" s="81">
        <f>ROUND($L$170*$K$170,2)</f>
        <v>0</v>
      </c>
      <c r="BL170" s="6" t="s">
        <v>136</v>
      </c>
    </row>
    <row r="171" spans="2:64" s="6" customFormat="1" ht="15.75" customHeight="1">
      <c r="B171" s="22"/>
      <c r="C171" s="123" t="s">
        <v>241</v>
      </c>
      <c r="D171" s="123" t="s">
        <v>135</v>
      </c>
      <c r="E171" s="124" t="s">
        <v>8</v>
      </c>
      <c r="F171" s="198" t="s">
        <v>371</v>
      </c>
      <c r="G171" s="183"/>
      <c r="H171" s="183"/>
      <c r="I171" s="183"/>
      <c r="J171" s="125" t="s">
        <v>138</v>
      </c>
      <c r="K171" s="126">
        <v>3</v>
      </c>
      <c r="L171" s="182">
        <v>0</v>
      </c>
      <c r="M171" s="183"/>
      <c r="N171" s="184">
        <f>ROUND($L$171*$K$171,2)</f>
        <v>0</v>
      </c>
      <c r="O171" s="183"/>
      <c r="P171" s="183"/>
      <c r="Q171" s="183"/>
      <c r="R171" s="23"/>
      <c r="T171" s="127"/>
      <c r="U171" s="28" t="s">
        <v>37</v>
      </c>
      <c r="V171" s="128">
        <v>0</v>
      </c>
      <c r="W171" s="128">
        <f>$V$171*$K$171</f>
        <v>0</v>
      </c>
      <c r="X171" s="128">
        <v>0</v>
      </c>
      <c r="Y171" s="128">
        <f>$X$171*$K$171</f>
        <v>0</v>
      </c>
      <c r="Z171" s="128">
        <v>0</v>
      </c>
      <c r="AA171" s="129">
        <f>$Z$171*$K$171</f>
        <v>0</v>
      </c>
      <c r="AR171" s="6" t="s">
        <v>136</v>
      </c>
      <c r="AT171" s="6" t="s">
        <v>135</v>
      </c>
      <c r="AU171" s="6" t="s">
        <v>90</v>
      </c>
      <c r="AY171" s="6" t="s">
        <v>134</v>
      </c>
      <c r="BE171" s="81">
        <f>IF($U$171="základní",$N$171,0)</f>
        <v>0</v>
      </c>
      <c r="BF171" s="81">
        <f>IF($U$171="snížená",$N$171,0)</f>
        <v>0</v>
      </c>
      <c r="BG171" s="81">
        <f>IF($U$171="zákl. přenesená",$N$171,0)</f>
        <v>0</v>
      </c>
      <c r="BH171" s="81">
        <f>IF($U$171="sníž. přenesená",$N$171,0)</f>
        <v>0</v>
      </c>
      <c r="BI171" s="81">
        <f>IF($U$171="nulová",$N$171,0)</f>
        <v>0</v>
      </c>
      <c r="BJ171" s="6" t="s">
        <v>19</v>
      </c>
      <c r="BK171" s="81">
        <f>ROUND($L$171*$K$171,2)</f>
        <v>0</v>
      </c>
      <c r="BL171" s="6" t="s">
        <v>136</v>
      </c>
    </row>
    <row r="172" spans="2:64" s="6" customFormat="1" ht="15.75" customHeight="1">
      <c r="B172" s="22"/>
      <c r="C172" s="123" t="s">
        <v>242</v>
      </c>
      <c r="D172" s="123" t="s">
        <v>135</v>
      </c>
      <c r="E172" s="124" t="s">
        <v>90</v>
      </c>
      <c r="F172" s="185" t="s">
        <v>243</v>
      </c>
      <c r="G172" s="183"/>
      <c r="H172" s="183"/>
      <c r="I172" s="183"/>
      <c r="J172" s="125" t="s">
        <v>138</v>
      </c>
      <c r="K172" s="126">
        <v>2</v>
      </c>
      <c r="L172" s="182">
        <v>0</v>
      </c>
      <c r="M172" s="183"/>
      <c r="N172" s="184">
        <f>ROUND($L$172*$K$172,2)</f>
        <v>0</v>
      </c>
      <c r="O172" s="183"/>
      <c r="P172" s="183"/>
      <c r="Q172" s="183"/>
      <c r="R172" s="23"/>
      <c r="T172" s="127"/>
      <c r="U172" s="28" t="s">
        <v>37</v>
      </c>
      <c r="V172" s="128">
        <v>0</v>
      </c>
      <c r="W172" s="128">
        <f>$V$172*$K$172</f>
        <v>0</v>
      </c>
      <c r="X172" s="128">
        <v>0</v>
      </c>
      <c r="Y172" s="128">
        <f>$X$172*$K$172</f>
        <v>0</v>
      </c>
      <c r="Z172" s="128">
        <v>0</v>
      </c>
      <c r="AA172" s="129">
        <f>$Z$172*$K$172</f>
        <v>0</v>
      </c>
      <c r="AR172" s="6" t="s">
        <v>136</v>
      </c>
      <c r="AT172" s="6" t="s">
        <v>135</v>
      </c>
      <c r="AU172" s="6" t="s">
        <v>90</v>
      </c>
      <c r="AY172" s="6" t="s">
        <v>134</v>
      </c>
      <c r="BE172" s="81">
        <f>IF($U$172="základní",$N$172,0)</f>
        <v>0</v>
      </c>
      <c r="BF172" s="81">
        <f>IF($U$172="snížená",$N$172,0)</f>
        <v>0</v>
      </c>
      <c r="BG172" s="81">
        <f>IF($U$172="zákl. přenesená",$N$172,0)</f>
        <v>0</v>
      </c>
      <c r="BH172" s="81">
        <f>IF($U$172="sníž. přenesená",$N$172,0)</f>
        <v>0</v>
      </c>
      <c r="BI172" s="81">
        <f>IF($U$172="nulová",$N$172,0)</f>
        <v>0</v>
      </c>
      <c r="BJ172" s="6" t="s">
        <v>19</v>
      </c>
      <c r="BK172" s="81">
        <f>ROUND($L$172*$K$172,2)</f>
        <v>0</v>
      </c>
      <c r="BL172" s="6" t="s">
        <v>136</v>
      </c>
    </row>
    <row r="173" spans="2:64" s="6" customFormat="1" ht="15.75" customHeight="1">
      <c r="B173" s="22"/>
      <c r="C173" s="123" t="s">
        <v>244</v>
      </c>
      <c r="D173" s="123" t="s">
        <v>135</v>
      </c>
      <c r="E173" s="124" t="s">
        <v>143</v>
      </c>
      <c r="F173" s="185" t="s">
        <v>245</v>
      </c>
      <c r="G173" s="183"/>
      <c r="H173" s="183"/>
      <c r="I173" s="183"/>
      <c r="J173" s="125" t="s">
        <v>138</v>
      </c>
      <c r="K173" s="126">
        <v>7</v>
      </c>
      <c r="L173" s="182">
        <v>0</v>
      </c>
      <c r="M173" s="183"/>
      <c r="N173" s="184">
        <f>ROUND($L$173*$K$173,2)</f>
        <v>0</v>
      </c>
      <c r="O173" s="183"/>
      <c r="P173" s="183"/>
      <c r="Q173" s="183"/>
      <c r="R173" s="23"/>
      <c r="T173" s="127"/>
      <c r="U173" s="28" t="s">
        <v>37</v>
      </c>
      <c r="V173" s="128">
        <v>0</v>
      </c>
      <c r="W173" s="128">
        <f>$V$173*$K$173</f>
        <v>0</v>
      </c>
      <c r="X173" s="128">
        <v>0</v>
      </c>
      <c r="Y173" s="128">
        <f>$X$173*$K$173</f>
        <v>0</v>
      </c>
      <c r="Z173" s="128">
        <v>0</v>
      </c>
      <c r="AA173" s="129">
        <f>$Z$173*$K$173</f>
        <v>0</v>
      </c>
      <c r="AR173" s="6" t="s">
        <v>136</v>
      </c>
      <c r="AT173" s="6" t="s">
        <v>135</v>
      </c>
      <c r="AU173" s="6" t="s">
        <v>90</v>
      </c>
      <c r="AY173" s="6" t="s">
        <v>134</v>
      </c>
      <c r="BE173" s="81">
        <f>IF($U$173="základní",$N$173,0)</f>
        <v>0</v>
      </c>
      <c r="BF173" s="81">
        <f>IF($U$173="snížená",$N$173,0)</f>
        <v>0</v>
      </c>
      <c r="BG173" s="81">
        <f>IF($U$173="zákl. přenesená",$N$173,0)</f>
        <v>0</v>
      </c>
      <c r="BH173" s="81">
        <f>IF($U$173="sníž. přenesená",$N$173,0)</f>
        <v>0</v>
      </c>
      <c r="BI173" s="81">
        <f>IF($U$173="nulová",$N$173,0)</f>
        <v>0</v>
      </c>
      <c r="BJ173" s="6" t="s">
        <v>19</v>
      </c>
      <c r="BK173" s="81">
        <f>ROUND($L$173*$K$173,2)</f>
        <v>0</v>
      </c>
      <c r="BL173" s="6" t="s">
        <v>136</v>
      </c>
    </row>
    <row r="174" spans="2:64" s="6" customFormat="1" ht="15.75" customHeight="1">
      <c r="B174" s="22"/>
      <c r="C174" s="123" t="s">
        <v>246</v>
      </c>
      <c r="D174" s="123" t="s">
        <v>135</v>
      </c>
      <c r="E174" s="124" t="s">
        <v>139</v>
      </c>
      <c r="F174" s="185" t="s">
        <v>247</v>
      </c>
      <c r="G174" s="183"/>
      <c r="H174" s="183"/>
      <c r="I174" s="183"/>
      <c r="J174" s="125" t="s">
        <v>138</v>
      </c>
      <c r="K174" s="126">
        <v>2</v>
      </c>
      <c r="L174" s="182">
        <v>0</v>
      </c>
      <c r="M174" s="183"/>
      <c r="N174" s="184">
        <f>ROUND($L$174*$K$174,2)</f>
        <v>0</v>
      </c>
      <c r="O174" s="183"/>
      <c r="P174" s="183"/>
      <c r="Q174" s="183"/>
      <c r="R174" s="23"/>
      <c r="T174" s="127"/>
      <c r="U174" s="28" t="s">
        <v>37</v>
      </c>
      <c r="V174" s="128">
        <v>0</v>
      </c>
      <c r="W174" s="128">
        <f>$V$174*$K$174</f>
        <v>0</v>
      </c>
      <c r="X174" s="128">
        <v>0</v>
      </c>
      <c r="Y174" s="128">
        <f>$X$174*$K$174</f>
        <v>0</v>
      </c>
      <c r="Z174" s="128">
        <v>0</v>
      </c>
      <c r="AA174" s="129">
        <f>$Z$174*$K$174</f>
        <v>0</v>
      </c>
      <c r="AR174" s="6" t="s">
        <v>136</v>
      </c>
      <c r="AT174" s="6" t="s">
        <v>135</v>
      </c>
      <c r="AU174" s="6" t="s">
        <v>90</v>
      </c>
      <c r="AY174" s="6" t="s">
        <v>134</v>
      </c>
      <c r="BE174" s="81">
        <f>IF($U$174="základní",$N$174,0)</f>
        <v>0</v>
      </c>
      <c r="BF174" s="81">
        <f>IF($U$174="snížená",$N$174,0)</f>
        <v>0</v>
      </c>
      <c r="BG174" s="81">
        <f>IF($U$174="zákl. přenesená",$N$174,0)</f>
        <v>0</v>
      </c>
      <c r="BH174" s="81">
        <f>IF($U$174="sníž. přenesená",$N$174,0)</f>
        <v>0</v>
      </c>
      <c r="BI174" s="81">
        <f>IF($U$174="nulová",$N$174,0)</f>
        <v>0</v>
      </c>
      <c r="BJ174" s="6" t="s">
        <v>19</v>
      </c>
      <c r="BK174" s="81">
        <f>ROUND($L$174*$K$174,2)</f>
        <v>0</v>
      </c>
      <c r="BL174" s="6" t="s">
        <v>136</v>
      </c>
    </row>
    <row r="175" spans="2:64" s="6" customFormat="1" ht="15.75" customHeight="1">
      <c r="B175" s="22"/>
      <c r="C175" s="123" t="s">
        <v>248</v>
      </c>
      <c r="D175" s="123" t="s">
        <v>135</v>
      </c>
      <c r="E175" s="124" t="s">
        <v>149</v>
      </c>
      <c r="F175" s="185" t="s">
        <v>249</v>
      </c>
      <c r="G175" s="183"/>
      <c r="H175" s="183"/>
      <c r="I175" s="183"/>
      <c r="J175" s="125" t="s">
        <v>138</v>
      </c>
      <c r="K175" s="126">
        <v>2</v>
      </c>
      <c r="L175" s="182">
        <v>0</v>
      </c>
      <c r="M175" s="183"/>
      <c r="N175" s="184">
        <f>ROUND($L$175*$K$175,2)</f>
        <v>0</v>
      </c>
      <c r="O175" s="183"/>
      <c r="P175" s="183"/>
      <c r="Q175" s="183"/>
      <c r="R175" s="23"/>
      <c r="T175" s="127"/>
      <c r="U175" s="28" t="s">
        <v>37</v>
      </c>
      <c r="V175" s="128">
        <v>0</v>
      </c>
      <c r="W175" s="128">
        <f>$V$175*$K$175</f>
        <v>0</v>
      </c>
      <c r="X175" s="128">
        <v>0</v>
      </c>
      <c r="Y175" s="128">
        <f>$X$175*$K$175</f>
        <v>0</v>
      </c>
      <c r="Z175" s="128">
        <v>0</v>
      </c>
      <c r="AA175" s="129">
        <f>$Z$175*$K$175</f>
        <v>0</v>
      </c>
      <c r="AR175" s="6" t="s">
        <v>136</v>
      </c>
      <c r="AT175" s="6" t="s">
        <v>135</v>
      </c>
      <c r="AU175" s="6" t="s">
        <v>90</v>
      </c>
      <c r="AY175" s="6" t="s">
        <v>134</v>
      </c>
      <c r="BE175" s="81">
        <f>IF($U$175="základní",$N$175,0)</f>
        <v>0</v>
      </c>
      <c r="BF175" s="81">
        <f>IF($U$175="snížená",$N$175,0)</f>
        <v>0</v>
      </c>
      <c r="BG175" s="81">
        <f>IF($U$175="zákl. přenesená",$N$175,0)</f>
        <v>0</v>
      </c>
      <c r="BH175" s="81">
        <f>IF($U$175="sníž. přenesená",$N$175,0)</f>
        <v>0</v>
      </c>
      <c r="BI175" s="81">
        <f>IF($U$175="nulová",$N$175,0)</f>
        <v>0</v>
      </c>
      <c r="BJ175" s="6" t="s">
        <v>19</v>
      </c>
      <c r="BK175" s="81">
        <f>ROUND($L$175*$K$175,2)</f>
        <v>0</v>
      </c>
      <c r="BL175" s="6" t="s">
        <v>136</v>
      </c>
    </row>
    <row r="176" spans="2:64" s="6" customFormat="1" ht="15.75" customHeight="1">
      <c r="B176" s="22"/>
      <c r="C176" s="123" t="s">
        <v>250</v>
      </c>
      <c r="D176" s="123" t="s">
        <v>135</v>
      </c>
      <c r="E176" s="124" t="s">
        <v>152</v>
      </c>
      <c r="F176" s="198" t="s">
        <v>377</v>
      </c>
      <c r="G176" s="183"/>
      <c r="H176" s="183"/>
      <c r="I176" s="183"/>
      <c r="J176" s="125" t="s">
        <v>138</v>
      </c>
      <c r="K176" s="126">
        <v>6</v>
      </c>
      <c r="L176" s="182">
        <v>0</v>
      </c>
      <c r="M176" s="183"/>
      <c r="N176" s="184">
        <f>ROUND($L$176*$K$176,2)</f>
        <v>0</v>
      </c>
      <c r="O176" s="183"/>
      <c r="P176" s="183"/>
      <c r="Q176" s="183"/>
      <c r="R176" s="23"/>
      <c r="T176" s="127"/>
      <c r="U176" s="28" t="s">
        <v>37</v>
      </c>
      <c r="V176" s="128">
        <v>0</v>
      </c>
      <c r="W176" s="128">
        <f>$V$176*$K$176</f>
        <v>0</v>
      </c>
      <c r="X176" s="128">
        <v>0</v>
      </c>
      <c r="Y176" s="128">
        <f>$X$176*$K$176</f>
        <v>0</v>
      </c>
      <c r="Z176" s="128">
        <v>0</v>
      </c>
      <c r="AA176" s="129">
        <f>$Z$176*$K$176</f>
        <v>0</v>
      </c>
      <c r="AR176" s="6" t="s">
        <v>136</v>
      </c>
      <c r="AT176" s="6" t="s">
        <v>135</v>
      </c>
      <c r="AU176" s="6" t="s">
        <v>90</v>
      </c>
      <c r="AY176" s="6" t="s">
        <v>134</v>
      </c>
      <c r="BE176" s="81">
        <f>IF($U$176="základní",$N$176,0)</f>
        <v>0</v>
      </c>
      <c r="BF176" s="81">
        <f>IF($U$176="snížená",$N$176,0)</f>
        <v>0</v>
      </c>
      <c r="BG176" s="81">
        <f>IF($U$176="zákl. přenesená",$N$176,0)</f>
        <v>0</v>
      </c>
      <c r="BH176" s="81">
        <f>IF($U$176="sníž. přenesená",$N$176,0)</f>
        <v>0</v>
      </c>
      <c r="BI176" s="81">
        <f>IF($U$176="nulová",$N$176,0)</f>
        <v>0</v>
      </c>
      <c r="BJ176" s="6" t="s">
        <v>19</v>
      </c>
      <c r="BK176" s="81">
        <f>ROUND($L$176*$K$176,2)</f>
        <v>0</v>
      </c>
      <c r="BL176" s="6" t="s">
        <v>136</v>
      </c>
    </row>
    <row r="177" spans="2:64" s="6" customFormat="1" ht="15.75" customHeight="1">
      <c r="B177" s="22"/>
      <c r="C177" s="123" t="s">
        <v>251</v>
      </c>
      <c r="D177" s="123" t="s">
        <v>135</v>
      </c>
      <c r="E177" s="124" t="s">
        <v>252</v>
      </c>
      <c r="F177" s="198" t="s">
        <v>378</v>
      </c>
      <c r="G177" s="183"/>
      <c r="H177" s="183"/>
      <c r="I177" s="183"/>
      <c r="J177" s="125" t="s">
        <v>138</v>
      </c>
      <c r="K177" s="126">
        <v>2</v>
      </c>
      <c r="L177" s="182">
        <v>0</v>
      </c>
      <c r="M177" s="183"/>
      <c r="N177" s="184">
        <f>ROUND($L$177*$K$177,2)</f>
        <v>0</v>
      </c>
      <c r="O177" s="183"/>
      <c r="P177" s="183"/>
      <c r="Q177" s="183"/>
      <c r="R177" s="23"/>
      <c r="T177" s="127"/>
      <c r="U177" s="28" t="s">
        <v>37</v>
      </c>
      <c r="V177" s="128">
        <v>0</v>
      </c>
      <c r="W177" s="128">
        <f>$V$177*$K$177</f>
        <v>0</v>
      </c>
      <c r="X177" s="128">
        <v>0</v>
      </c>
      <c r="Y177" s="128">
        <f>$X$177*$K$177</f>
        <v>0</v>
      </c>
      <c r="Z177" s="128">
        <v>0</v>
      </c>
      <c r="AA177" s="129">
        <f>$Z$177*$K$177</f>
        <v>0</v>
      </c>
      <c r="AR177" s="6" t="s">
        <v>136</v>
      </c>
      <c r="AT177" s="6" t="s">
        <v>135</v>
      </c>
      <c r="AU177" s="6" t="s">
        <v>90</v>
      </c>
      <c r="AY177" s="6" t="s">
        <v>134</v>
      </c>
      <c r="BE177" s="81">
        <f>IF($U$177="základní",$N$177,0)</f>
        <v>0</v>
      </c>
      <c r="BF177" s="81">
        <f>IF($U$177="snížená",$N$177,0)</f>
        <v>0</v>
      </c>
      <c r="BG177" s="81">
        <f>IF($U$177="zákl. přenesená",$N$177,0)</f>
        <v>0</v>
      </c>
      <c r="BH177" s="81">
        <f>IF($U$177="sníž. přenesená",$N$177,0)</f>
        <v>0</v>
      </c>
      <c r="BI177" s="81">
        <f>IF($U$177="nulová",$N$177,0)</f>
        <v>0</v>
      </c>
      <c r="BJ177" s="6" t="s">
        <v>19</v>
      </c>
      <c r="BK177" s="81">
        <f>ROUND($L$177*$K$177,2)</f>
        <v>0</v>
      </c>
      <c r="BL177" s="6" t="s">
        <v>136</v>
      </c>
    </row>
    <row r="178" spans="2:64" s="6" customFormat="1" ht="15.75" customHeight="1">
      <c r="B178" s="22"/>
      <c r="C178" s="123" t="s">
        <v>253</v>
      </c>
      <c r="D178" s="123" t="s">
        <v>135</v>
      </c>
      <c r="E178" s="124" t="s">
        <v>155</v>
      </c>
      <c r="F178" s="185" t="s">
        <v>254</v>
      </c>
      <c r="G178" s="183"/>
      <c r="H178" s="183"/>
      <c r="I178" s="183"/>
      <c r="J178" s="125" t="s">
        <v>138</v>
      </c>
      <c r="K178" s="126">
        <v>2</v>
      </c>
      <c r="L178" s="182">
        <v>0</v>
      </c>
      <c r="M178" s="183"/>
      <c r="N178" s="184">
        <f>ROUND($L$178*$K$178,2)</f>
        <v>0</v>
      </c>
      <c r="O178" s="183"/>
      <c r="P178" s="183"/>
      <c r="Q178" s="183"/>
      <c r="R178" s="23"/>
      <c r="T178" s="127"/>
      <c r="U178" s="28" t="s">
        <v>37</v>
      </c>
      <c r="V178" s="128">
        <v>0</v>
      </c>
      <c r="W178" s="128">
        <f>$V$178*$K$178</f>
        <v>0</v>
      </c>
      <c r="X178" s="128">
        <v>0</v>
      </c>
      <c r="Y178" s="128">
        <f>$X$178*$K$178</f>
        <v>0</v>
      </c>
      <c r="Z178" s="128">
        <v>0</v>
      </c>
      <c r="AA178" s="129">
        <f>$Z$178*$K$178</f>
        <v>0</v>
      </c>
      <c r="AR178" s="6" t="s">
        <v>136</v>
      </c>
      <c r="AT178" s="6" t="s">
        <v>135</v>
      </c>
      <c r="AU178" s="6" t="s">
        <v>90</v>
      </c>
      <c r="AY178" s="6" t="s">
        <v>134</v>
      </c>
      <c r="BE178" s="81">
        <f>IF($U$178="základní",$N$178,0)</f>
        <v>0</v>
      </c>
      <c r="BF178" s="81">
        <f>IF($U$178="snížená",$N$178,0)</f>
        <v>0</v>
      </c>
      <c r="BG178" s="81">
        <f>IF($U$178="zákl. přenesená",$N$178,0)</f>
        <v>0</v>
      </c>
      <c r="BH178" s="81">
        <f>IF($U$178="sníž. přenesená",$N$178,0)</f>
        <v>0</v>
      </c>
      <c r="BI178" s="81">
        <f>IF($U$178="nulová",$N$178,0)</f>
        <v>0</v>
      </c>
      <c r="BJ178" s="6" t="s">
        <v>19</v>
      </c>
      <c r="BK178" s="81">
        <f>ROUND($L$178*$K$178,2)</f>
        <v>0</v>
      </c>
      <c r="BL178" s="6" t="s">
        <v>136</v>
      </c>
    </row>
    <row r="179" spans="2:64" s="6" customFormat="1" ht="27" customHeight="1">
      <c r="B179" s="22"/>
      <c r="C179" s="123" t="s">
        <v>255</v>
      </c>
      <c r="D179" s="123" t="s">
        <v>135</v>
      </c>
      <c r="E179" s="124" t="s">
        <v>256</v>
      </c>
      <c r="F179" s="185" t="s">
        <v>257</v>
      </c>
      <c r="G179" s="183"/>
      <c r="H179" s="183"/>
      <c r="I179" s="183"/>
      <c r="J179" s="125" t="s">
        <v>146</v>
      </c>
      <c r="K179" s="126">
        <v>5</v>
      </c>
      <c r="L179" s="182">
        <v>0</v>
      </c>
      <c r="M179" s="183"/>
      <c r="N179" s="184">
        <f>ROUND($L$179*$K$179,2)</f>
        <v>0</v>
      </c>
      <c r="O179" s="183"/>
      <c r="P179" s="183"/>
      <c r="Q179" s="183"/>
      <c r="R179" s="23"/>
      <c r="T179" s="127"/>
      <c r="U179" s="28" t="s">
        <v>37</v>
      </c>
      <c r="V179" s="128">
        <v>0</v>
      </c>
      <c r="W179" s="128">
        <f>$V$179*$K$179</f>
        <v>0</v>
      </c>
      <c r="X179" s="128">
        <v>8.7889999999999996E-2</v>
      </c>
      <c r="Y179" s="128">
        <f>$X$179*$K$179</f>
        <v>0.43945000000000001</v>
      </c>
      <c r="Z179" s="128">
        <v>0</v>
      </c>
      <c r="AA179" s="129">
        <f>$Z$179*$K$179</f>
        <v>0</v>
      </c>
      <c r="AR179" s="6" t="s">
        <v>136</v>
      </c>
      <c r="AT179" s="6" t="s">
        <v>135</v>
      </c>
      <c r="AU179" s="6" t="s">
        <v>90</v>
      </c>
      <c r="AY179" s="6" t="s">
        <v>134</v>
      </c>
      <c r="BE179" s="81">
        <f>IF($U$179="základní",$N$179,0)</f>
        <v>0</v>
      </c>
      <c r="BF179" s="81">
        <f>IF($U$179="snížená",$N$179,0)</f>
        <v>0</v>
      </c>
      <c r="BG179" s="81">
        <f>IF($U$179="zákl. přenesená",$N$179,0)</f>
        <v>0</v>
      </c>
      <c r="BH179" s="81">
        <f>IF($U$179="sníž. přenesená",$N$179,0)</f>
        <v>0</v>
      </c>
      <c r="BI179" s="81">
        <f>IF($U$179="nulová",$N$179,0)</f>
        <v>0</v>
      </c>
      <c r="BJ179" s="6" t="s">
        <v>19</v>
      </c>
      <c r="BK179" s="81">
        <f>ROUND($L$179*$K$179,2)</f>
        <v>0</v>
      </c>
      <c r="BL179" s="6" t="s">
        <v>136</v>
      </c>
    </row>
    <row r="180" spans="2:64" s="6" customFormat="1" ht="15.75" customHeight="1">
      <c r="B180" s="22"/>
      <c r="C180" s="123" t="s">
        <v>258</v>
      </c>
      <c r="D180" s="123" t="s">
        <v>135</v>
      </c>
      <c r="E180" s="124" t="s">
        <v>259</v>
      </c>
      <c r="F180" s="198" t="s">
        <v>372</v>
      </c>
      <c r="G180" s="183"/>
      <c r="H180" s="183"/>
      <c r="I180" s="183"/>
      <c r="J180" s="125" t="s">
        <v>260</v>
      </c>
      <c r="K180" s="126">
        <v>2</v>
      </c>
      <c r="L180" s="182">
        <v>0</v>
      </c>
      <c r="M180" s="183"/>
      <c r="N180" s="184">
        <f>ROUND($L$180*$K$180,2)</f>
        <v>0</v>
      </c>
      <c r="O180" s="183"/>
      <c r="P180" s="183"/>
      <c r="Q180" s="183"/>
      <c r="R180" s="23"/>
      <c r="T180" s="127"/>
      <c r="U180" s="28" t="s">
        <v>37</v>
      </c>
      <c r="V180" s="128">
        <v>0</v>
      </c>
      <c r="W180" s="128">
        <f>$V$180*$K$180</f>
        <v>0</v>
      </c>
      <c r="X180" s="128">
        <v>1.7590000000000001E-2</v>
      </c>
      <c r="Y180" s="128">
        <f>$X$180*$K$180</f>
        <v>3.5180000000000003E-2</v>
      </c>
      <c r="Z180" s="128">
        <v>0</v>
      </c>
      <c r="AA180" s="129">
        <f>$Z$180*$K$180</f>
        <v>0</v>
      </c>
      <c r="AR180" s="6" t="s">
        <v>136</v>
      </c>
      <c r="AT180" s="6" t="s">
        <v>135</v>
      </c>
      <c r="AU180" s="6" t="s">
        <v>90</v>
      </c>
      <c r="AY180" s="6" t="s">
        <v>134</v>
      </c>
      <c r="BE180" s="81">
        <f>IF($U$180="základní",$N$180,0)</f>
        <v>0</v>
      </c>
      <c r="BF180" s="81">
        <f>IF($U$180="snížená",$N$180,0)</f>
        <v>0</v>
      </c>
      <c r="BG180" s="81">
        <f>IF($U$180="zákl. přenesená",$N$180,0)</f>
        <v>0</v>
      </c>
      <c r="BH180" s="81">
        <f>IF($U$180="sníž. přenesená",$N$180,0)</f>
        <v>0</v>
      </c>
      <c r="BI180" s="81">
        <f>IF($U$180="nulová",$N$180,0)</f>
        <v>0</v>
      </c>
      <c r="BJ180" s="6" t="s">
        <v>19</v>
      </c>
      <c r="BK180" s="81">
        <f>ROUND($L$180*$K$180,2)</f>
        <v>0</v>
      </c>
      <c r="BL180" s="6" t="s">
        <v>136</v>
      </c>
    </row>
    <row r="181" spans="2:64" s="6" customFormat="1" ht="15.75" customHeight="1">
      <c r="B181" s="22"/>
      <c r="C181" s="123" t="s">
        <v>261</v>
      </c>
      <c r="D181" s="123" t="s">
        <v>135</v>
      </c>
      <c r="E181" s="124" t="s">
        <v>262</v>
      </c>
      <c r="F181" s="198" t="s">
        <v>373</v>
      </c>
      <c r="G181" s="183"/>
      <c r="H181" s="183"/>
      <c r="I181" s="183"/>
      <c r="J181" s="125" t="s">
        <v>260</v>
      </c>
      <c r="K181" s="126">
        <v>2</v>
      </c>
      <c r="L181" s="182">
        <v>0</v>
      </c>
      <c r="M181" s="183"/>
      <c r="N181" s="184">
        <f>ROUND($L$181*$K$181,2)</f>
        <v>0</v>
      </c>
      <c r="O181" s="183"/>
      <c r="P181" s="183"/>
      <c r="Q181" s="183"/>
      <c r="R181" s="23"/>
      <c r="T181" s="127"/>
      <c r="U181" s="28" t="s">
        <v>37</v>
      </c>
      <c r="V181" s="128">
        <v>0</v>
      </c>
      <c r="W181" s="128">
        <f>$V$181*$K$181</f>
        <v>0</v>
      </c>
      <c r="X181" s="128">
        <v>1.5100000000000001E-2</v>
      </c>
      <c r="Y181" s="128">
        <f>$X$181*$K$181</f>
        <v>3.0200000000000001E-2</v>
      </c>
      <c r="Z181" s="128">
        <v>0</v>
      </c>
      <c r="AA181" s="129">
        <f>$Z$181*$K$181</f>
        <v>0</v>
      </c>
      <c r="AR181" s="6" t="s">
        <v>136</v>
      </c>
      <c r="AT181" s="6" t="s">
        <v>135</v>
      </c>
      <c r="AU181" s="6" t="s">
        <v>90</v>
      </c>
      <c r="AY181" s="6" t="s">
        <v>134</v>
      </c>
      <c r="BE181" s="81">
        <f>IF($U$181="základní",$N$181,0)</f>
        <v>0</v>
      </c>
      <c r="BF181" s="81">
        <f>IF($U$181="snížená",$N$181,0)</f>
        <v>0</v>
      </c>
      <c r="BG181" s="81">
        <f>IF($U$181="zákl. přenesená",$N$181,0)</f>
        <v>0</v>
      </c>
      <c r="BH181" s="81">
        <f>IF($U$181="sníž. přenesená",$N$181,0)</f>
        <v>0</v>
      </c>
      <c r="BI181" s="81">
        <f>IF($U$181="nulová",$N$181,0)</f>
        <v>0</v>
      </c>
      <c r="BJ181" s="6" t="s">
        <v>19</v>
      </c>
      <c r="BK181" s="81">
        <f>ROUND($L$181*$K$181,2)</f>
        <v>0</v>
      </c>
      <c r="BL181" s="6" t="s">
        <v>136</v>
      </c>
    </row>
    <row r="182" spans="2:64" s="6" customFormat="1" ht="27" customHeight="1">
      <c r="B182" s="22"/>
      <c r="C182" s="123" t="s">
        <v>263</v>
      </c>
      <c r="D182" s="123" t="s">
        <v>135</v>
      </c>
      <c r="E182" s="124" t="s">
        <v>264</v>
      </c>
      <c r="F182" s="198" t="s">
        <v>374</v>
      </c>
      <c r="G182" s="183"/>
      <c r="H182" s="183"/>
      <c r="I182" s="183"/>
      <c r="J182" s="125" t="s">
        <v>260</v>
      </c>
      <c r="K182" s="126">
        <v>2</v>
      </c>
      <c r="L182" s="182">
        <v>0</v>
      </c>
      <c r="M182" s="183"/>
      <c r="N182" s="184">
        <f>ROUND($L$182*$K$182,2)</f>
        <v>0</v>
      </c>
      <c r="O182" s="183"/>
      <c r="P182" s="183"/>
      <c r="Q182" s="183"/>
      <c r="R182" s="23"/>
      <c r="T182" s="127"/>
      <c r="U182" s="28" t="s">
        <v>37</v>
      </c>
      <c r="V182" s="128">
        <v>0</v>
      </c>
      <c r="W182" s="128">
        <f>$V$182*$K$182</f>
        <v>0</v>
      </c>
      <c r="X182" s="128">
        <v>2.0379999999999999E-2</v>
      </c>
      <c r="Y182" s="128">
        <f>$X$182*$K$182</f>
        <v>4.0759999999999998E-2</v>
      </c>
      <c r="Z182" s="128">
        <v>0</v>
      </c>
      <c r="AA182" s="129">
        <f>$Z$182*$K$182</f>
        <v>0</v>
      </c>
      <c r="AR182" s="6" t="s">
        <v>136</v>
      </c>
      <c r="AT182" s="6" t="s">
        <v>135</v>
      </c>
      <c r="AU182" s="6" t="s">
        <v>90</v>
      </c>
      <c r="AY182" s="6" t="s">
        <v>134</v>
      </c>
      <c r="BE182" s="81">
        <f>IF($U$182="základní",$N$182,0)</f>
        <v>0</v>
      </c>
      <c r="BF182" s="81">
        <f>IF($U$182="snížená",$N$182,0)</f>
        <v>0</v>
      </c>
      <c r="BG182" s="81">
        <f>IF($U$182="zákl. přenesená",$N$182,0)</f>
        <v>0</v>
      </c>
      <c r="BH182" s="81">
        <f>IF($U$182="sníž. přenesená",$N$182,0)</f>
        <v>0</v>
      </c>
      <c r="BI182" s="81">
        <f>IF($U$182="nulová",$N$182,0)</f>
        <v>0</v>
      </c>
      <c r="BJ182" s="6" t="s">
        <v>19</v>
      </c>
      <c r="BK182" s="81">
        <f>ROUND($L$182*$K$182,2)</f>
        <v>0</v>
      </c>
      <c r="BL182" s="6" t="s">
        <v>136</v>
      </c>
    </row>
    <row r="183" spans="2:64" s="6" customFormat="1" ht="15.75" customHeight="1">
      <c r="B183" s="22"/>
      <c r="C183" s="123" t="s">
        <v>265</v>
      </c>
      <c r="D183" s="123" t="s">
        <v>135</v>
      </c>
      <c r="E183" s="124" t="s">
        <v>266</v>
      </c>
      <c r="F183" s="198" t="s">
        <v>375</v>
      </c>
      <c r="G183" s="183"/>
      <c r="H183" s="183"/>
      <c r="I183" s="183"/>
      <c r="J183" s="125" t="s">
        <v>260</v>
      </c>
      <c r="K183" s="126">
        <v>6</v>
      </c>
      <c r="L183" s="182">
        <v>0</v>
      </c>
      <c r="M183" s="183"/>
      <c r="N183" s="184">
        <f>ROUND($L$183*$K$183,2)</f>
        <v>0</v>
      </c>
      <c r="O183" s="183"/>
      <c r="P183" s="183"/>
      <c r="Q183" s="183"/>
      <c r="R183" s="23"/>
      <c r="T183" s="127"/>
      <c r="U183" s="28" t="s">
        <v>37</v>
      </c>
      <c r="V183" s="128">
        <v>0</v>
      </c>
      <c r="W183" s="128">
        <f>$V$183*$K$183</f>
        <v>0</v>
      </c>
      <c r="X183" s="128">
        <v>1.421E-2</v>
      </c>
      <c r="Y183" s="128">
        <f>$X$183*$K$183</f>
        <v>8.5260000000000002E-2</v>
      </c>
      <c r="Z183" s="128">
        <v>0</v>
      </c>
      <c r="AA183" s="129">
        <f>$Z$183*$K$183</f>
        <v>0</v>
      </c>
      <c r="AR183" s="6" t="s">
        <v>136</v>
      </c>
      <c r="AT183" s="6" t="s">
        <v>135</v>
      </c>
      <c r="AU183" s="6" t="s">
        <v>90</v>
      </c>
      <c r="AY183" s="6" t="s">
        <v>134</v>
      </c>
      <c r="BE183" s="81">
        <f>IF($U$183="základní",$N$183,0)</f>
        <v>0</v>
      </c>
      <c r="BF183" s="81">
        <f>IF($U$183="snížená",$N$183,0)</f>
        <v>0</v>
      </c>
      <c r="BG183" s="81">
        <f>IF($U$183="zákl. přenesená",$N$183,0)</f>
        <v>0</v>
      </c>
      <c r="BH183" s="81">
        <f>IF($U$183="sníž. přenesená",$N$183,0)</f>
        <v>0</v>
      </c>
      <c r="BI183" s="81">
        <f>IF($U$183="nulová",$N$183,0)</f>
        <v>0</v>
      </c>
      <c r="BJ183" s="6" t="s">
        <v>19</v>
      </c>
      <c r="BK183" s="81">
        <f>ROUND($L$183*$K$183,2)</f>
        <v>0</v>
      </c>
      <c r="BL183" s="6" t="s">
        <v>136</v>
      </c>
    </row>
    <row r="184" spans="2:64" s="6" customFormat="1" ht="15.75" customHeight="1">
      <c r="B184" s="22"/>
      <c r="C184" s="123" t="s">
        <v>267</v>
      </c>
      <c r="D184" s="123" t="s">
        <v>135</v>
      </c>
      <c r="E184" s="124" t="s">
        <v>268</v>
      </c>
      <c r="F184" s="198" t="s">
        <v>376</v>
      </c>
      <c r="G184" s="183"/>
      <c r="H184" s="183"/>
      <c r="I184" s="183"/>
      <c r="J184" s="125" t="s">
        <v>260</v>
      </c>
      <c r="K184" s="126">
        <v>1</v>
      </c>
      <c r="L184" s="182">
        <v>0</v>
      </c>
      <c r="M184" s="183"/>
      <c r="N184" s="184">
        <f>ROUND($L$184*$K$184,2)</f>
        <v>0</v>
      </c>
      <c r="O184" s="183"/>
      <c r="P184" s="183"/>
      <c r="Q184" s="183"/>
      <c r="R184" s="23"/>
      <c r="T184" s="127"/>
      <c r="U184" s="28" t="s">
        <v>37</v>
      </c>
      <c r="V184" s="128">
        <v>0</v>
      </c>
      <c r="W184" s="128">
        <f>$V$184*$K$184</f>
        <v>0</v>
      </c>
      <c r="X184" s="128">
        <v>1.421E-2</v>
      </c>
      <c r="Y184" s="128">
        <f>$X$184*$K$184</f>
        <v>1.421E-2</v>
      </c>
      <c r="Z184" s="128">
        <v>0</v>
      </c>
      <c r="AA184" s="129">
        <f>$Z$184*$K$184</f>
        <v>0</v>
      </c>
      <c r="AR184" s="6" t="s">
        <v>136</v>
      </c>
      <c r="AT184" s="6" t="s">
        <v>135</v>
      </c>
      <c r="AU184" s="6" t="s">
        <v>90</v>
      </c>
      <c r="AY184" s="6" t="s">
        <v>134</v>
      </c>
      <c r="BE184" s="81">
        <f>IF($U$184="základní",$N$184,0)</f>
        <v>0</v>
      </c>
      <c r="BF184" s="81">
        <f>IF($U$184="snížená",$N$184,0)</f>
        <v>0</v>
      </c>
      <c r="BG184" s="81">
        <f>IF($U$184="zákl. přenesená",$N$184,0)</f>
        <v>0</v>
      </c>
      <c r="BH184" s="81">
        <f>IF($U$184="sníž. přenesená",$N$184,0)</f>
        <v>0</v>
      </c>
      <c r="BI184" s="81">
        <f>IF($U$184="nulová",$N$184,0)</f>
        <v>0</v>
      </c>
      <c r="BJ184" s="6" t="s">
        <v>19</v>
      </c>
      <c r="BK184" s="81">
        <f>ROUND($L$184*$K$184,2)</f>
        <v>0</v>
      </c>
      <c r="BL184" s="6" t="s">
        <v>136</v>
      </c>
    </row>
    <row r="185" spans="2:64" s="6" customFormat="1" ht="15.75" customHeight="1">
      <c r="B185" s="22"/>
      <c r="C185" s="123" t="s">
        <v>269</v>
      </c>
      <c r="D185" s="123" t="s">
        <v>135</v>
      </c>
      <c r="E185" s="124" t="s">
        <v>270</v>
      </c>
      <c r="F185" s="185" t="s">
        <v>271</v>
      </c>
      <c r="G185" s="183"/>
      <c r="H185" s="183"/>
      <c r="I185" s="183"/>
      <c r="J185" s="125" t="s">
        <v>260</v>
      </c>
      <c r="K185" s="126">
        <v>2</v>
      </c>
      <c r="L185" s="182">
        <v>0</v>
      </c>
      <c r="M185" s="183"/>
      <c r="N185" s="184">
        <f>ROUND($L$185*$K$185,2)</f>
        <v>0</v>
      </c>
      <c r="O185" s="183"/>
      <c r="P185" s="183"/>
      <c r="Q185" s="183"/>
      <c r="R185" s="23"/>
      <c r="T185" s="127"/>
      <c r="U185" s="28" t="s">
        <v>37</v>
      </c>
      <c r="V185" s="128">
        <v>0</v>
      </c>
      <c r="W185" s="128">
        <f>$V$185*$K$185</f>
        <v>0</v>
      </c>
      <c r="X185" s="128">
        <v>0</v>
      </c>
      <c r="Y185" s="128">
        <f>$X$185*$K$185</f>
        <v>0</v>
      </c>
      <c r="Z185" s="128">
        <v>0</v>
      </c>
      <c r="AA185" s="129">
        <f>$Z$185*$K$185</f>
        <v>0</v>
      </c>
      <c r="AR185" s="6" t="s">
        <v>136</v>
      </c>
      <c r="AT185" s="6" t="s">
        <v>135</v>
      </c>
      <c r="AU185" s="6" t="s">
        <v>90</v>
      </c>
      <c r="AY185" s="6" t="s">
        <v>134</v>
      </c>
      <c r="BE185" s="81">
        <f>IF($U$185="základní",$N$185,0)</f>
        <v>0</v>
      </c>
      <c r="BF185" s="81">
        <f>IF($U$185="snížená",$N$185,0)</f>
        <v>0</v>
      </c>
      <c r="BG185" s="81">
        <f>IF($U$185="zákl. přenesená",$N$185,0)</f>
        <v>0</v>
      </c>
      <c r="BH185" s="81">
        <f>IF($U$185="sníž. přenesená",$N$185,0)</f>
        <v>0</v>
      </c>
      <c r="BI185" s="81">
        <f>IF($U$185="nulová",$N$185,0)</f>
        <v>0</v>
      </c>
      <c r="BJ185" s="6" t="s">
        <v>19</v>
      </c>
      <c r="BK185" s="81">
        <f>ROUND($L$185*$K$185,2)</f>
        <v>0</v>
      </c>
      <c r="BL185" s="6" t="s">
        <v>136</v>
      </c>
    </row>
    <row r="186" spans="2:64" s="6" customFormat="1" ht="15.75" customHeight="1">
      <c r="B186" s="22"/>
      <c r="C186" s="123" t="s">
        <v>272</v>
      </c>
      <c r="D186" s="123" t="s">
        <v>135</v>
      </c>
      <c r="E186" s="124" t="s">
        <v>273</v>
      </c>
      <c r="F186" s="185" t="s">
        <v>274</v>
      </c>
      <c r="G186" s="183"/>
      <c r="H186" s="183"/>
      <c r="I186" s="183"/>
      <c r="J186" s="125" t="s">
        <v>260</v>
      </c>
      <c r="K186" s="126">
        <v>2</v>
      </c>
      <c r="L186" s="182">
        <v>0</v>
      </c>
      <c r="M186" s="183"/>
      <c r="N186" s="184">
        <f>ROUND($L$186*$K$186,2)</f>
        <v>0</v>
      </c>
      <c r="O186" s="183"/>
      <c r="P186" s="183"/>
      <c r="Q186" s="183"/>
      <c r="R186" s="23"/>
      <c r="T186" s="127"/>
      <c r="U186" s="28" t="s">
        <v>37</v>
      </c>
      <c r="V186" s="128">
        <v>0</v>
      </c>
      <c r="W186" s="128">
        <f>$V$186*$K$186</f>
        <v>0</v>
      </c>
      <c r="X186" s="128">
        <v>8.8999999999999995E-4</v>
      </c>
      <c r="Y186" s="128">
        <f>$X$186*$K$186</f>
        <v>1.7799999999999999E-3</v>
      </c>
      <c r="Z186" s="128">
        <v>0</v>
      </c>
      <c r="AA186" s="129">
        <f>$Z$186*$K$186</f>
        <v>0</v>
      </c>
      <c r="AR186" s="6" t="s">
        <v>136</v>
      </c>
      <c r="AT186" s="6" t="s">
        <v>135</v>
      </c>
      <c r="AU186" s="6" t="s">
        <v>90</v>
      </c>
      <c r="AY186" s="6" t="s">
        <v>134</v>
      </c>
      <c r="BE186" s="81">
        <f>IF($U$186="základní",$N$186,0)</f>
        <v>0</v>
      </c>
      <c r="BF186" s="81">
        <f>IF($U$186="snížená",$N$186,0)</f>
        <v>0</v>
      </c>
      <c r="BG186" s="81">
        <f>IF($U$186="zákl. přenesená",$N$186,0)</f>
        <v>0</v>
      </c>
      <c r="BH186" s="81">
        <f>IF($U$186="sníž. přenesená",$N$186,0)</f>
        <v>0</v>
      </c>
      <c r="BI186" s="81">
        <f>IF($U$186="nulová",$N$186,0)</f>
        <v>0</v>
      </c>
      <c r="BJ186" s="6" t="s">
        <v>19</v>
      </c>
      <c r="BK186" s="81">
        <f>ROUND($L$186*$K$186,2)</f>
        <v>0</v>
      </c>
      <c r="BL186" s="6" t="s">
        <v>136</v>
      </c>
    </row>
    <row r="187" spans="2:64" s="6" customFormat="1" ht="15.75" customHeight="1">
      <c r="B187" s="22"/>
      <c r="C187" s="123" t="s">
        <v>275</v>
      </c>
      <c r="D187" s="123" t="s">
        <v>135</v>
      </c>
      <c r="E187" s="124" t="s">
        <v>276</v>
      </c>
      <c r="F187" s="185" t="s">
        <v>277</v>
      </c>
      <c r="G187" s="183"/>
      <c r="H187" s="183"/>
      <c r="I187" s="183"/>
      <c r="J187" s="125" t="s">
        <v>260</v>
      </c>
      <c r="K187" s="126">
        <v>2</v>
      </c>
      <c r="L187" s="182">
        <v>0</v>
      </c>
      <c r="M187" s="183"/>
      <c r="N187" s="184">
        <f>ROUND($L$187*$K$187,2)</f>
        <v>0</v>
      </c>
      <c r="O187" s="183"/>
      <c r="P187" s="183"/>
      <c r="Q187" s="183"/>
      <c r="R187" s="23"/>
      <c r="T187" s="127"/>
      <c r="U187" s="28" t="s">
        <v>37</v>
      </c>
      <c r="V187" s="128">
        <v>0</v>
      </c>
      <c r="W187" s="128">
        <f>$V$187*$K$187</f>
        <v>0</v>
      </c>
      <c r="X187" s="128">
        <v>8.8999999999999995E-4</v>
      </c>
      <c r="Y187" s="128">
        <f>$X$187*$K$187</f>
        <v>1.7799999999999999E-3</v>
      </c>
      <c r="Z187" s="128">
        <v>0</v>
      </c>
      <c r="AA187" s="129">
        <f>$Z$187*$K$187</f>
        <v>0</v>
      </c>
      <c r="AR187" s="6" t="s">
        <v>136</v>
      </c>
      <c r="AT187" s="6" t="s">
        <v>135</v>
      </c>
      <c r="AU187" s="6" t="s">
        <v>90</v>
      </c>
      <c r="AY187" s="6" t="s">
        <v>134</v>
      </c>
      <c r="BE187" s="81">
        <f>IF($U$187="základní",$N$187,0)</f>
        <v>0</v>
      </c>
      <c r="BF187" s="81">
        <f>IF($U$187="snížená",$N$187,0)</f>
        <v>0</v>
      </c>
      <c r="BG187" s="81">
        <f>IF($U$187="zákl. přenesená",$N$187,0)</f>
        <v>0</v>
      </c>
      <c r="BH187" s="81">
        <f>IF($U$187="sníž. přenesená",$N$187,0)</f>
        <v>0</v>
      </c>
      <c r="BI187" s="81">
        <f>IF($U$187="nulová",$N$187,0)</f>
        <v>0</v>
      </c>
      <c r="BJ187" s="6" t="s">
        <v>19</v>
      </c>
      <c r="BK187" s="81">
        <f>ROUND($L$187*$K$187,2)</f>
        <v>0</v>
      </c>
      <c r="BL187" s="6" t="s">
        <v>136</v>
      </c>
    </row>
    <row r="188" spans="2:64" s="6" customFormat="1" ht="15.75" customHeight="1">
      <c r="B188" s="22"/>
      <c r="C188" s="123" t="s">
        <v>278</v>
      </c>
      <c r="D188" s="123" t="s">
        <v>135</v>
      </c>
      <c r="E188" s="124" t="s">
        <v>279</v>
      </c>
      <c r="F188" s="185" t="s">
        <v>280</v>
      </c>
      <c r="G188" s="183"/>
      <c r="H188" s="183"/>
      <c r="I188" s="183"/>
      <c r="J188" s="125" t="s">
        <v>260</v>
      </c>
      <c r="K188" s="126">
        <v>4</v>
      </c>
      <c r="L188" s="182">
        <v>0</v>
      </c>
      <c r="M188" s="183"/>
      <c r="N188" s="184">
        <f>ROUND($L$188*$K$188,2)</f>
        <v>0</v>
      </c>
      <c r="O188" s="183"/>
      <c r="P188" s="183"/>
      <c r="Q188" s="183"/>
      <c r="R188" s="23"/>
      <c r="T188" s="127"/>
      <c r="U188" s="28" t="s">
        <v>37</v>
      </c>
      <c r="V188" s="128">
        <v>0</v>
      </c>
      <c r="W188" s="128">
        <f>$V$188*$K$188</f>
        <v>0</v>
      </c>
      <c r="X188" s="128">
        <v>0</v>
      </c>
      <c r="Y188" s="128">
        <f>$X$188*$K$188</f>
        <v>0</v>
      </c>
      <c r="Z188" s="128">
        <v>0</v>
      </c>
      <c r="AA188" s="129">
        <f>$Z$188*$K$188</f>
        <v>0</v>
      </c>
      <c r="AR188" s="6" t="s">
        <v>136</v>
      </c>
      <c r="AT188" s="6" t="s">
        <v>135</v>
      </c>
      <c r="AU188" s="6" t="s">
        <v>90</v>
      </c>
      <c r="AY188" s="6" t="s">
        <v>134</v>
      </c>
      <c r="BE188" s="81">
        <f>IF($U$188="základní",$N$188,0)</f>
        <v>0</v>
      </c>
      <c r="BF188" s="81">
        <f>IF($U$188="snížená",$N$188,0)</f>
        <v>0</v>
      </c>
      <c r="BG188" s="81">
        <f>IF($U$188="zákl. přenesená",$N$188,0)</f>
        <v>0</v>
      </c>
      <c r="BH188" s="81">
        <f>IF($U$188="sníž. přenesená",$N$188,0)</f>
        <v>0</v>
      </c>
      <c r="BI188" s="81">
        <f>IF($U$188="nulová",$N$188,0)</f>
        <v>0</v>
      </c>
      <c r="BJ188" s="6" t="s">
        <v>19</v>
      </c>
      <c r="BK188" s="81">
        <f>ROUND($L$188*$K$188,2)</f>
        <v>0</v>
      </c>
      <c r="BL188" s="6" t="s">
        <v>136</v>
      </c>
    </row>
    <row r="189" spans="2:64" s="6" customFormat="1" ht="15.75" customHeight="1">
      <c r="B189" s="22"/>
      <c r="C189" s="123" t="s">
        <v>281</v>
      </c>
      <c r="D189" s="123" t="s">
        <v>135</v>
      </c>
      <c r="E189" s="124" t="s">
        <v>282</v>
      </c>
      <c r="F189" s="185" t="s">
        <v>283</v>
      </c>
      <c r="G189" s="183"/>
      <c r="H189" s="183"/>
      <c r="I189" s="183"/>
      <c r="J189" s="125" t="s">
        <v>260</v>
      </c>
      <c r="K189" s="126">
        <v>2</v>
      </c>
      <c r="L189" s="182">
        <v>0</v>
      </c>
      <c r="M189" s="183"/>
      <c r="N189" s="184">
        <f>ROUND($L$189*$K$189,2)</f>
        <v>0</v>
      </c>
      <c r="O189" s="183"/>
      <c r="P189" s="183"/>
      <c r="Q189" s="183"/>
      <c r="R189" s="23"/>
      <c r="T189" s="127"/>
      <c r="U189" s="28" t="s">
        <v>37</v>
      </c>
      <c r="V189" s="128">
        <v>0</v>
      </c>
      <c r="W189" s="128">
        <f>$V$189*$K$189</f>
        <v>0</v>
      </c>
      <c r="X189" s="128">
        <v>3.7499999999999999E-3</v>
      </c>
      <c r="Y189" s="128">
        <f>$X$189*$K$189</f>
        <v>7.4999999999999997E-3</v>
      </c>
      <c r="Z189" s="128">
        <v>0</v>
      </c>
      <c r="AA189" s="129">
        <f>$Z$189*$K$189</f>
        <v>0</v>
      </c>
      <c r="AR189" s="6" t="s">
        <v>136</v>
      </c>
      <c r="AT189" s="6" t="s">
        <v>135</v>
      </c>
      <c r="AU189" s="6" t="s">
        <v>90</v>
      </c>
      <c r="AY189" s="6" t="s">
        <v>134</v>
      </c>
      <c r="BE189" s="81">
        <f>IF($U$189="základní",$N$189,0)</f>
        <v>0</v>
      </c>
      <c r="BF189" s="81">
        <f>IF($U$189="snížená",$N$189,0)</f>
        <v>0</v>
      </c>
      <c r="BG189" s="81">
        <f>IF($U$189="zákl. přenesená",$N$189,0)</f>
        <v>0</v>
      </c>
      <c r="BH189" s="81">
        <f>IF($U$189="sníž. přenesená",$N$189,0)</f>
        <v>0</v>
      </c>
      <c r="BI189" s="81">
        <f>IF($U$189="nulová",$N$189,0)</f>
        <v>0</v>
      </c>
      <c r="BJ189" s="6" t="s">
        <v>19</v>
      </c>
      <c r="BK189" s="81">
        <f>ROUND($L$189*$K$189,2)</f>
        <v>0</v>
      </c>
      <c r="BL189" s="6" t="s">
        <v>136</v>
      </c>
    </row>
    <row r="190" spans="2:64" s="6" customFormat="1" ht="15.75" customHeight="1">
      <c r="B190" s="22"/>
      <c r="C190" s="123" t="s">
        <v>284</v>
      </c>
      <c r="D190" s="123" t="s">
        <v>135</v>
      </c>
      <c r="E190" s="124" t="s">
        <v>285</v>
      </c>
      <c r="F190" s="185" t="s">
        <v>286</v>
      </c>
      <c r="G190" s="183"/>
      <c r="H190" s="183"/>
      <c r="I190" s="183"/>
      <c r="J190" s="125" t="s">
        <v>260</v>
      </c>
      <c r="K190" s="126">
        <v>5</v>
      </c>
      <c r="L190" s="182">
        <v>0</v>
      </c>
      <c r="M190" s="183"/>
      <c r="N190" s="184">
        <f>ROUND($L$190*$K$190,2)</f>
        <v>0</v>
      </c>
      <c r="O190" s="183"/>
      <c r="P190" s="183"/>
      <c r="Q190" s="183"/>
      <c r="R190" s="23"/>
      <c r="T190" s="127"/>
      <c r="U190" s="28" t="s">
        <v>37</v>
      </c>
      <c r="V190" s="128">
        <v>0</v>
      </c>
      <c r="W190" s="128">
        <f>$V$190*$K$190</f>
        <v>0</v>
      </c>
      <c r="X190" s="128">
        <v>0</v>
      </c>
      <c r="Y190" s="128">
        <f>$X$190*$K$190</f>
        <v>0</v>
      </c>
      <c r="Z190" s="128">
        <v>0</v>
      </c>
      <c r="AA190" s="129">
        <f>$Z$190*$K$190</f>
        <v>0</v>
      </c>
      <c r="AR190" s="6" t="s">
        <v>136</v>
      </c>
      <c r="AT190" s="6" t="s">
        <v>135</v>
      </c>
      <c r="AU190" s="6" t="s">
        <v>90</v>
      </c>
      <c r="AY190" s="6" t="s">
        <v>134</v>
      </c>
      <c r="BE190" s="81">
        <f>IF($U$190="základní",$N$190,0)</f>
        <v>0</v>
      </c>
      <c r="BF190" s="81">
        <f>IF($U$190="snížená",$N$190,0)</f>
        <v>0</v>
      </c>
      <c r="BG190" s="81">
        <f>IF($U$190="zákl. přenesená",$N$190,0)</f>
        <v>0</v>
      </c>
      <c r="BH190" s="81">
        <f>IF($U$190="sníž. přenesená",$N$190,0)</f>
        <v>0</v>
      </c>
      <c r="BI190" s="81">
        <f>IF($U$190="nulová",$N$190,0)</f>
        <v>0</v>
      </c>
      <c r="BJ190" s="6" t="s">
        <v>19</v>
      </c>
      <c r="BK190" s="81">
        <f>ROUND($L$190*$K$190,2)</f>
        <v>0</v>
      </c>
      <c r="BL190" s="6" t="s">
        <v>136</v>
      </c>
    </row>
    <row r="191" spans="2:64" s="6" customFormat="1" ht="15.75" customHeight="1">
      <c r="B191" s="22"/>
      <c r="C191" s="123" t="s">
        <v>287</v>
      </c>
      <c r="D191" s="123" t="s">
        <v>135</v>
      </c>
      <c r="E191" s="124" t="s">
        <v>288</v>
      </c>
      <c r="F191" s="185" t="s">
        <v>289</v>
      </c>
      <c r="G191" s="183"/>
      <c r="H191" s="183"/>
      <c r="I191" s="183"/>
      <c r="J191" s="125" t="s">
        <v>260</v>
      </c>
      <c r="K191" s="126">
        <v>7</v>
      </c>
      <c r="L191" s="182">
        <v>0</v>
      </c>
      <c r="M191" s="183"/>
      <c r="N191" s="184">
        <f>ROUND($L$191*$K$191,2)</f>
        <v>0</v>
      </c>
      <c r="O191" s="183"/>
      <c r="P191" s="183"/>
      <c r="Q191" s="183"/>
      <c r="R191" s="23"/>
      <c r="T191" s="127"/>
      <c r="U191" s="28" t="s">
        <v>37</v>
      </c>
      <c r="V191" s="128">
        <v>0</v>
      </c>
      <c r="W191" s="128">
        <f>$V$191*$K$191</f>
        <v>0</v>
      </c>
      <c r="X191" s="128">
        <v>1.41E-3</v>
      </c>
      <c r="Y191" s="128">
        <f>$X$191*$K$191</f>
        <v>9.8700000000000003E-3</v>
      </c>
      <c r="Z191" s="128">
        <v>0</v>
      </c>
      <c r="AA191" s="129">
        <f>$Z$191*$K$191</f>
        <v>0</v>
      </c>
      <c r="AR191" s="6" t="s">
        <v>136</v>
      </c>
      <c r="AT191" s="6" t="s">
        <v>135</v>
      </c>
      <c r="AU191" s="6" t="s">
        <v>90</v>
      </c>
      <c r="AY191" s="6" t="s">
        <v>134</v>
      </c>
      <c r="BE191" s="81">
        <f>IF($U$191="základní",$N$191,0)</f>
        <v>0</v>
      </c>
      <c r="BF191" s="81">
        <f>IF($U$191="snížená",$N$191,0)</f>
        <v>0</v>
      </c>
      <c r="BG191" s="81">
        <f>IF($U$191="zákl. přenesená",$N$191,0)</f>
        <v>0</v>
      </c>
      <c r="BH191" s="81">
        <f>IF($U$191="sníž. přenesená",$N$191,0)</f>
        <v>0</v>
      </c>
      <c r="BI191" s="81">
        <f>IF($U$191="nulová",$N$191,0)</f>
        <v>0</v>
      </c>
      <c r="BJ191" s="6" t="s">
        <v>19</v>
      </c>
      <c r="BK191" s="81">
        <f>ROUND($L$191*$K$191,2)</f>
        <v>0</v>
      </c>
      <c r="BL191" s="6" t="s">
        <v>136</v>
      </c>
    </row>
    <row r="192" spans="2:64" s="6" customFormat="1" ht="15.75" customHeight="1">
      <c r="B192" s="22"/>
      <c r="C192" s="123" t="s">
        <v>290</v>
      </c>
      <c r="D192" s="123" t="s">
        <v>135</v>
      </c>
      <c r="E192" s="124" t="s">
        <v>291</v>
      </c>
      <c r="F192" s="185" t="s">
        <v>292</v>
      </c>
      <c r="G192" s="183"/>
      <c r="H192" s="183"/>
      <c r="I192" s="183"/>
      <c r="J192" s="125" t="s">
        <v>260</v>
      </c>
      <c r="K192" s="126">
        <v>1</v>
      </c>
      <c r="L192" s="182">
        <v>0</v>
      </c>
      <c r="M192" s="183"/>
      <c r="N192" s="184">
        <f>ROUND($L$192*$K$192,2)</f>
        <v>0</v>
      </c>
      <c r="O192" s="183"/>
      <c r="P192" s="183"/>
      <c r="Q192" s="183"/>
      <c r="R192" s="23"/>
      <c r="T192" s="127"/>
      <c r="U192" s="28" t="s">
        <v>37</v>
      </c>
      <c r="V192" s="128">
        <v>0</v>
      </c>
      <c r="W192" s="128">
        <f>$V$192*$K$192</f>
        <v>0</v>
      </c>
      <c r="X192" s="128">
        <v>0</v>
      </c>
      <c r="Y192" s="128">
        <f>$X$192*$K$192</f>
        <v>0</v>
      </c>
      <c r="Z192" s="128">
        <v>0</v>
      </c>
      <c r="AA192" s="129">
        <f>$Z$192*$K$192</f>
        <v>0</v>
      </c>
      <c r="AR192" s="6" t="s">
        <v>136</v>
      </c>
      <c r="AT192" s="6" t="s">
        <v>135</v>
      </c>
      <c r="AU192" s="6" t="s">
        <v>90</v>
      </c>
      <c r="AY192" s="6" t="s">
        <v>134</v>
      </c>
      <c r="BE192" s="81">
        <f>IF($U$192="základní",$N$192,0)</f>
        <v>0</v>
      </c>
      <c r="BF192" s="81">
        <f>IF($U$192="snížená",$N$192,0)</f>
        <v>0</v>
      </c>
      <c r="BG192" s="81">
        <f>IF($U$192="zákl. přenesená",$N$192,0)</f>
        <v>0</v>
      </c>
      <c r="BH192" s="81">
        <f>IF($U$192="sníž. přenesená",$N$192,0)</f>
        <v>0</v>
      </c>
      <c r="BI192" s="81">
        <f>IF($U$192="nulová",$N$192,0)</f>
        <v>0</v>
      </c>
      <c r="BJ192" s="6" t="s">
        <v>19</v>
      </c>
      <c r="BK192" s="81">
        <f>ROUND($L$192*$K$192,2)</f>
        <v>0</v>
      </c>
      <c r="BL192" s="6" t="s">
        <v>136</v>
      </c>
    </row>
    <row r="193" spans="2:64" s="6" customFormat="1" ht="15.75" customHeight="1">
      <c r="B193" s="22"/>
      <c r="C193" s="123" t="s">
        <v>293</v>
      </c>
      <c r="D193" s="123" t="s">
        <v>135</v>
      </c>
      <c r="E193" s="124" t="s">
        <v>294</v>
      </c>
      <c r="F193" s="185" t="s">
        <v>295</v>
      </c>
      <c r="G193" s="183"/>
      <c r="H193" s="183"/>
      <c r="I193" s="183"/>
      <c r="J193" s="125" t="s">
        <v>260</v>
      </c>
      <c r="K193" s="126">
        <v>18</v>
      </c>
      <c r="L193" s="182">
        <v>0</v>
      </c>
      <c r="M193" s="183"/>
      <c r="N193" s="184">
        <f>ROUND($L$193*$K$193,2)</f>
        <v>0</v>
      </c>
      <c r="O193" s="183"/>
      <c r="P193" s="183"/>
      <c r="Q193" s="183"/>
      <c r="R193" s="23"/>
      <c r="T193" s="127"/>
      <c r="U193" s="28" t="s">
        <v>37</v>
      </c>
      <c r="V193" s="128">
        <v>0</v>
      </c>
      <c r="W193" s="128">
        <f>$V$193*$K$193</f>
        <v>0</v>
      </c>
      <c r="X193" s="128">
        <v>1.7000000000000001E-4</v>
      </c>
      <c r="Y193" s="128">
        <f>$X$193*$K$193</f>
        <v>3.0600000000000002E-3</v>
      </c>
      <c r="Z193" s="128">
        <v>0</v>
      </c>
      <c r="AA193" s="129">
        <f>$Z$193*$K$193</f>
        <v>0</v>
      </c>
      <c r="AR193" s="6" t="s">
        <v>136</v>
      </c>
      <c r="AT193" s="6" t="s">
        <v>135</v>
      </c>
      <c r="AU193" s="6" t="s">
        <v>90</v>
      </c>
      <c r="AY193" s="6" t="s">
        <v>134</v>
      </c>
      <c r="BE193" s="81">
        <f>IF($U$193="základní",$N$193,0)</f>
        <v>0</v>
      </c>
      <c r="BF193" s="81">
        <f>IF($U$193="snížená",$N$193,0)</f>
        <v>0</v>
      </c>
      <c r="BG193" s="81">
        <f>IF($U$193="zákl. přenesená",$N$193,0)</f>
        <v>0</v>
      </c>
      <c r="BH193" s="81">
        <f>IF($U$193="sníž. přenesená",$N$193,0)</f>
        <v>0</v>
      </c>
      <c r="BI193" s="81">
        <f>IF($U$193="nulová",$N$193,0)</f>
        <v>0</v>
      </c>
      <c r="BJ193" s="6" t="s">
        <v>19</v>
      </c>
      <c r="BK193" s="81">
        <f>ROUND($L$193*$K$193,2)</f>
        <v>0</v>
      </c>
      <c r="BL193" s="6" t="s">
        <v>136</v>
      </c>
    </row>
    <row r="194" spans="2:64" s="6" customFormat="1" ht="15.75" customHeight="1">
      <c r="B194" s="22"/>
      <c r="C194" s="123" t="s">
        <v>296</v>
      </c>
      <c r="D194" s="123" t="s">
        <v>135</v>
      </c>
      <c r="E194" s="124" t="s">
        <v>297</v>
      </c>
      <c r="F194" s="185" t="s">
        <v>298</v>
      </c>
      <c r="G194" s="183"/>
      <c r="H194" s="183"/>
      <c r="I194" s="183"/>
      <c r="J194" s="125" t="s">
        <v>146</v>
      </c>
      <c r="K194" s="126">
        <v>2</v>
      </c>
      <c r="L194" s="182">
        <v>0</v>
      </c>
      <c r="M194" s="183"/>
      <c r="N194" s="184">
        <f>ROUND($L$194*$K$194,2)</f>
        <v>0</v>
      </c>
      <c r="O194" s="183"/>
      <c r="P194" s="183"/>
      <c r="Q194" s="183"/>
      <c r="R194" s="23"/>
      <c r="T194" s="127"/>
      <c r="U194" s="28" t="s">
        <v>37</v>
      </c>
      <c r="V194" s="128">
        <v>0</v>
      </c>
      <c r="W194" s="128">
        <f>$V$194*$K$194</f>
        <v>0</v>
      </c>
      <c r="X194" s="128">
        <v>0</v>
      </c>
      <c r="Y194" s="128">
        <f>$X$194*$K$194</f>
        <v>0</v>
      </c>
      <c r="Z194" s="128">
        <v>0</v>
      </c>
      <c r="AA194" s="129">
        <f>$Z$194*$K$194</f>
        <v>0</v>
      </c>
      <c r="AR194" s="6" t="s">
        <v>136</v>
      </c>
      <c r="AT194" s="6" t="s">
        <v>135</v>
      </c>
      <c r="AU194" s="6" t="s">
        <v>90</v>
      </c>
      <c r="AY194" s="6" t="s">
        <v>134</v>
      </c>
      <c r="BE194" s="81">
        <f>IF($U$194="základní",$N$194,0)</f>
        <v>0</v>
      </c>
      <c r="BF194" s="81">
        <f>IF($U$194="snížená",$N$194,0)</f>
        <v>0</v>
      </c>
      <c r="BG194" s="81">
        <f>IF($U$194="zákl. přenesená",$N$194,0)</f>
        <v>0</v>
      </c>
      <c r="BH194" s="81">
        <f>IF($U$194="sníž. přenesená",$N$194,0)</f>
        <v>0</v>
      </c>
      <c r="BI194" s="81">
        <f>IF($U$194="nulová",$N$194,0)</f>
        <v>0</v>
      </c>
      <c r="BJ194" s="6" t="s">
        <v>19</v>
      </c>
      <c r="BK194" s="81">
        <f>ROUND($L$194*$K$194,2)</f>
        <v>0</v>
      </c>
      <c r="BL194" s="6" t="s">
        <v>136</v>
      </c>
    </row>
    <row r="195" spans="2:64" s="6" customFormat="1" ht="15.75" customHeight="1">
      <c r="B195" s="22"/>
      <c r="C195" s="123" t="s">
        <v>299</v>
      </c>
      <c r="D195" s="123" t="s">
        <v>135</v>
      </c>
      <c r="E195" s="124" t="s">
        <v>300</v>
      </c>
      <c r="F195" s="185" t="s">
        <v>301</v>
      </c>
      <c r="G195" s="183"/>
      <c r="H195" s="183"/>
      <c r="I195" s="183"/>
      <c r="J195" s="125" t="s">
        <v>260</v>
      </c>
      <c r="K195" s="126">
        <v>5</v>
      </c>
      <c r="L195" s="182">
        <v>0</v>
      </c>
      <c r="M195" s="183"/>
      <c r="N195" s="184">
        <f>ROUND($L$195*$K$195,2)</f>
        <v>0</v>
      </c>
      <c r="O195" s="183"/>
      <c r="P195" s="183"/>
      <c r="Q195" s="183"/>
      <c r="R195" s="23"/>
      <c r="T195" s="127"/>
      <c r="U195" s="28" t="s">
        <v>37</v>
      </c>
      <c r="V195" s="128">
        <v>0</v>
      </c>
      <c r="W195" s="128">
        <f>$V$195*$K$195</f>
        <v>0</v>
      </c>
      <c r="X195" s="128">
        <v>0</v>
      </c>
      <c r="Y195" s="128">
        <f>$X$195*$K$195</f>
        <v>0</v>
      </c>
      <c r="Z195" s="128">
        <v>0</v>
      </c>
      <c r="AA195" s="129">
        <f>$Z$195*$K$195</f>
        <v>0</v>
      </c>
      <c r="AR195" s="6" t="s">
        <v>136</v>
      </c>
      <c r="AT195" s="6" t="s">
        <v>135</v>
      </c>
      <c r="AU195" s="6" t="s">
        <v>90</v>
      </c>
      <c r="AY195" s="6" t="s">
        <v>134</v>
      </c>
      <c r="BE195" s="81">
        <f>IF($U$195="základní",$N$195,0)</f>
        <v>0</v>
      </c>
      <c r="BF195" s="81">
        <f>IF($U$195="snížená",$N$195,0)</f>
        <v>0</v>
      </c>
      <c r="BG195" s="81">
        <f>IF($U$195="zákl. přenesená",$N$195,0)</f>
        <v>0</v>
      </c>
      <c r="BH195" s="81">
        <f>IF($U$195="sníž. přenesená",$N$195,0)</f>
        <v>0</v>
      </c>
      <c r="BI195" s="81">
        <f>IF($U$195="nulová",$N$195,0)</f>
        <v>0</v>
      </c>
      <c r="BJ195" s="6" t="s">
        <v>19</v>
      </c>
      <c r="BK195" s="81">
        <f>ROUND($L$195*$K$195,2)</f>
        <v>0</v>
      </c>
      <c r="BL195" s="6" t="s">
        <v>136</v>
      </c>
    </row>
    <row r="196" spans="2:64" s="6" customFormat="1" ht="15.75" customHeight="1">
      <c r="B196" s="22"/>
      <c r="C196" s="123" t="s">
        <v>302</v>
      </c>
      <c r="D196" s="123" t="s">
        <v>135</v>
      </c>
      <c r="E196" s="124" t="s">
        <v>303</v>
      </c>
      <c r="F196" s="185" t="s">
        <v>304</v>
      </c>
      <c r="G196" s="183"/>
      <c r="H196" s="183"/>
      <c r="I196" s="183"/>
      <c r="J196" s="125" t="s">
        <v>146</v>
      </c>
      <c r="K196" s="126">
        <v>7</v>
      </c>
      <c r="L196" s="182">
        <v>0</v>
      </c>
      <c r="M196" s="183"/>
      <c r="N196" s="184">
        <f>ROUND($L$196*$K$196,2)</f>
        <v>0</v>
      </c>
      <c r="O196" s="183"/>
      <c r="P196" s="183"/>
      <c r="Q196" s="183"/>
      <c r="R196" s="23"/>
      <c r="T196" s="127"/>
      <c r="U196" s="28" t="s">
        <v>37</v>
      </c>
      <c r="V196" s="128">
        <v>0</v>
      </c>
      <c r="W196" s="128">
        <f>$V$196*$K$196</f>
        <v>0</v>
      </c>
      <c r="X196" s="128">
        <v>1.2E-4</v>
      </c>
      <c r="Y196" s="128">
        <f>$X$196*$K$196</f>
        <v>8.4000000000000003E-4</v>
      </c>
      <c r="Z196" s="128">
        <v>0</v>
      </c>
      <c r="AA196" s="129">
        <f>$Z$196*$K$196</f>
        <v>0</v>
      </c>
      <c r="AR196" s="6" t="s">
        <v>136</v>
      </c>
      <c r="AT196" s="6" t="s">
        <v>135</v>
      </c>
      <c r="AU196" s="6" t="s">
        <v>90</v>
      </c>
      <c r="AY196" s="6" t="s">
        <v>134</v>
      </c>
      <c r="BE196" s="81">
        <f>IF($U$196="základní",$N$196,0)</f>
        <v>0</v>
      </c>
      <c r="BF196" s="81">
        <f>IF($U$196="snížená",$N$196,0)</f>
        <v>0</v>
      </c>
      <c r="BG196" s="81">
        <f>IF($U$196="zákl. přenesená",$N$196,0)</f>
        <v>0</v>
      </c>
      <c r="BH196" s="81">
        <f>IF($U$196="sníž. přenesená",$N$196,0)</f>
        <v>0</v>
      </c>
      <c r="BI196" s="81">
        <f>IF($U$196="nulová",$N$196,0)</f>
        <v>0</v>
      </c>
      <c r="BJ196" s="6" t="s">
        <v>19</v>
      </c>
      <c r="BK196" s="81">
        <f>ROUND($L$196*$K$196,2)</f>
        <v>0</v>
      </c>
      <c r="BL196" s="6" t="s">
        <v>136</v>
      </c>
    </row>
    <row r="197" spans="2:64" s="6" customFormat="1" ht="15.75" customHeight="1">
      <c r="B197" s="22"/>
      <c r="C197" s="123" t="s">
        <v>305</v>
      </c>
      <c r="D197" s="123" t="s">
        <v>135</v>
      </c>
      <c r="E197" s="124" t="s">
        <v>306</v>
      </c>
      <c r="F197" s="185" t="s">
        <v>307</v>
      </c>
      <c r="G197" s="183"/>
      <c r="H197" s="183"/>
      <c r="I197" s="183"/>
      <c r="J197" s="125" t="s">
        <v>146</v>
      </c>
      <c r="K197" s="126">
        <v>3</v>
      </c>
      <c r="L197" s="182">
        <v>0</v>
      </c>
      <c r="M197" s="183"/>
      <c r="N197" s="184">
        <f>ROUND($L$197*$K$197,2)</f>
        <v>0</v>
      </c>
      <c r="O197" s="183"/>
      <c r="P197" s="183"/>
      <c r="Q197" s="183"/>
      <c r="R197" s="23"/>
      <c r="T197" s="127"/>
      <c r="U197" s="28" t="s">
        <v>37</v>
      </c>
      <c r="V197" s="128">
        <v>0</v>
      </c>
      <c r="W197" s="128">
        <f>$V$197*$K$197</f>
        <v>0</v>
      </c>
      <c r="X197" s="128">
        <v>0</v>
      </c>
      <c r="Y197" s="128">
        <f>$X$197*$K$197</f>
        <v>0</v>
      </c>
      <c r="Z197" s="128">
        <v>0</v>
      </c>
      <c r="AA197" s="129">
        <f>$Z$197*$K$197</f>
        <v>0</v>
      </c>
      <c r="AR197" s="6" t="s">
        <v>136</v>
      </c>
      <c r="AT197" s="6" t="s">
        <v>135</v>
      </c>
      <c r="AU197" s="6" t="s">
        <v>90</v>
      </c>
      <c r="AY197" s="6" t="s">
        <v>134</v>
      </c>
      <c r="BE197" s="81">
        <f>IF($U$197="základní",$N$197,0)</f>
        <v>0</v>
      </c>
      <c r="BF197" s="81">
        <f>IF($U$197="snížená",$N$197,0)</f>
        <v>0</v>
      </c>
      <c r="BG197" s="81">
        <f>IF($U$197="zákl. přenesená",$N$197,0)</f>
        <v>0</v>
      </c>
      <c r="BH197" s="81">
        <f>IF($U$197="sníž. přenesená",$N$197,0)</f>
        <v>0</v>
      </c>
      <c r="BI197" s="81">
        <f>IF($U$197="nulová",$N$197,0)</f>
        <v>0</v>
      </c>
      <c r="BJ197" s="6" t="s">
        <v>19</v>
      </c>
      <c r="BK197" s="81">
        <f>ROUND($L$197*$K$197,2)</f>
        <v>0</v>
      </c>
      <c r="BL197" s="6" t="s">
        <v>136</v>
      </c>
    </row>
    <row r="198" spans="2:64" s="6" customFormat="1" ht="15.75" customHeight="1">
      <c r="B198" s="22"/>
      <c r="C198" s="123" t="s">
        <v>308</v>
      </c>
      <c r="D198" s="123" t="s">
        <v>135</v>
      </c>
      <c r="E198" s="124" t="s">
        <v>309</v>
      </c>
      <c r="F198" s="185" t="s">
        <v>310</v>
      </c>
      <c r="G198" s="183"/>
      <c r="H198" s="183"/>
      <c r="I198" s="183"/>
      <c r="J198" s="125" t="s">
        <v>146</v>
      </c>
      <c r="K198" s="126">
        <v>3</v>
      </c>
      <c r="L198" s="182">
        <v>0</v>
      </c>
      <c r="M198" s="183"/>
      <c r="N198" s="184">
        <f>ROUND($L$198*$K$198,2)</f>
        <v>0</v>
      </c>
      <c r="O198" s="183"/>
      <c r="P198" s="183"/>
      <c r="Q198" s="183"/>
      <c r="R198" s="23"/>
      <c r="T198" s="127"/>
      <c r="U198" s="28" t="s">
        <v>37</v>
      </c>
      <c r="V198" s="128">
        <v>0</v>
      </c>
      <c r="W198" s="128">
        <f>$V$198*$K$198</f>
        <v>0</v>
      </c>
      <c r="X198" s="128">
        <v>1.2E-4</v>
      </c>
      <c r="Y198" s="128">
        <f>$X$198*$K$198</f>
        <v>3.6000000000000002E-4</v>
      </c>
      <c r="Z198" s="128">
        <v>0</v>
      </c>
      <c r="AA198" s="129">
        <f>$Z$198*$K$198</f>
        <v>0</v>
      </c>
      <c r="AR198" s="6" t="s">
        <v>136</v>
      </c>
      <c r="AT198" s="6" t="s">
        <v>135</v>
      </c>
      <c r="AU198" s="6" t="s">
        <v>90</v>
      </c>
      <c r="AY198" s="6" t="s">
        <v>134</v>
      </c>
      <c r="BE198" s="81">
        <f>IF($U$198="základní",$N$198,0)</f>
        <v>0</v>
      </c>
      <c r="BF198" s="81">
        <f>IF($U$198="snížená",$N$198,0)</f>
        <v>0</v>
      </c>
      <c r="BG198" s="81">
        <f>IF($U$198="zákl. přenesená",$N$198,0)</f>
        <v>0</v>
      </c>
      <c r="BH198" s="81">
        <f>IF($U$198="sníž. přenesená",$N$198,0)</f>
        <v>0</v>
      </c>
      <c r="BI198" s="81">
        <f>IF($U$198="nulová",$N$198,0)</f>
        <v>0</v>
      </c>
      <c r="BJ198" s="6" t="s">
        <v>19</v>
      </c>
      <c r="BK198" s="81">
        <f>ROUND($L$198*$K$198,2)</f>
        <v>0</v>
      </c>
      <c r="BL198" s="6" t="s">
        <v>136</v>
      </c>
    </row>
    <row r="199" spans="2:64" s="6" customFormat="1" ht="27" customHeight="1">
      <c r="B199" s="22"/>
      <c r="C199" s="123" t="s">
        <v>311</v>
      </c>
      <c r="D199" s="123" t="s">
        <v>135</v>
      </c>
      <c r="E199" s="124" t="s">
        <v>312</v>
      </c>
      <c r="F199" s="185" t="s">
        <v>313</v>
      </c>
      <c r="G199" s="183"/>
      <c r="H199" s="183"/>
      <c r="I199" s="183"/>
      <c r="J199" s="125" t="s">
        <v>146</v>
      </c>
      <c r="K199" s="126">
        <v>5</v>
      </c>
      <c r="L199" s="182">
        <v>0</v>
      </c>
      <c r="M199" s="183"/>
      <c r="N199" s="184">
        <f>ROUND($L$199*$K$199,2)</f>
        <v>0</v>
      </c>
      <c r="O199" s="183"/>
      <c r="P199" s="183"/>
      <c r="Q199" s="183"/>
      <c r="R199" s="23"/>
      <c r="T199" s="127"/>
      <c r="U199" s="28" t="s">
        <v>37</v>
      </c>
      <c r="V199" s="128">
        <v>0</v>
      </c>
      <c r="W199" s="128">
        <f>$V$199*$K$199</f>
        <v>0</v>
      </c>
      <c r="X199" s="128">
        <v>0</v>
      </c>
      <c r="Y199" s="128">
        <f>$X$199*$K$199</f>
        <v>0</v>
      </c>
      <c r="Z199" s="128">
        <v>0</v>
      </c>
      <c r="AA199" s="129">
        <f>$Z$199*$K$199</f>
        <v>0</v>
      </c>
      <c r="AR199" s="6" t="s">
        <v>136</v>
      </c>
      <c r="AT199" s="6" t="s">
        <v>135</v>
      </c>
      <c r="AU199" s="6" t="s">
        <v>90</v>
      </c>
      <c r="AY199" s="6" t="s">
        <v>134</v>
      </c>
      <c r="BE199" s="81">
        <f>IF($U$199="základní",$N$199,0)</f>
        <v>0</v>
      </c>
      <c r="BF199" s="81">
        <f>IF($U$199="snížená",$N$199,0)</f>
        <v>0</v>
      </c>
      <c r="BG199" s="81">
        <f>IF($U$199="zákl. přenesená",$N$199,0)</f>
        <v>0</v>
      </c>
      <c r="BH199" s="81">
        <f>IF($U$199="sníž. přenesená",$N$199,0)</f>
        <v>0</v>
      </c>
      <c r="BI199" s="81">
        <f>IF($U$199="nulová",$N$199,0)</f>
        <v>0</v>
      </c>
      <c r="BJ199" s="6" t="s">
        <v>19</v>
      </c>
      <c r="BK199" s="81">
        <f>ROUND($L$199*$K$199,2)</f>
        <v>0</v>
      </c>
      <c r="BL199" s="6" t="s">
        <v>136</v>
      </c>
    </row>
    <row r="200" spans="2:64" s="6" customFormat="1" ht="15.75" customHeight="1">
      <c r="B200" s="22"/>
      <c r="C200" s="123" t="s">
        <v>314</v>
      </c>
      <c r="D200" s="123" t="s">
        <v>135</v>
      </c>
      <c r="E200" s="124" t="s">
        <v>315</v>
      </c>
      <c r="F200" s="185" t="s">
        <v>316</v>
      </c>
      <c r="G200" s="183"/>
      <c r="H200" s="183"/>
      <c r="I200" s="183"/>
      <c r="J200" s="125" t="s">
        <v>146</v>
      </c>
      <c r="K200" s="126">
        <v>9</v>
      </c>
      <c r="L200" s="182">
        <v>0</v>
      </c>
      <c r="M200" s="183"/>
      <c r="N200" s="184">
        <f>ROUND($L$200*$K$200,2)</f>
        <v>0</v>
      </c>
      <c r="O200" s="183"/>
      <c r="P200" s="183"/>
      <c r="Q200" s="183"/>
      <c r="R200" s="23"/>
      <c r="T200" s="127"/>
      <c r="U200" s="28" t="s">
        <v>37</v>
      </c>
      <c r="V200" s="128">
        <v>0</v>
      </c>
      <c r="W200" s="128">
        <f>$V$200*$K$200</f>
        <v>0</v>
      </c>
      <c r="X200" s="128">
        <v>1.4999999999999999E-4</v>
      </c>
      <c r="Y200" s="128">
        <f>$X$200*$K$200</f>
        <v>1.3499999999999999E-3</v>
      </c>
      <c r="Z200" s="128">
        <v>0</v>
      </c>
      <c r="AA200" s="129">
        <f>$Z$200*$K$200</f>
        <v>0</v>
      </c>
      <c r="AR200" s="6" t="s">
        <v>136</v>
      </c>
      <c r="AT200" s="6" t="s">
        <v>135</v>
      </c>
      <c r="AU200" s="6" t="s">
        <v>90</v>
      </c>
      <c r="AY200" s="6" t="s">
        <v>134</v>
      </c>
      <c r="BE200" s="81">
        <f>IF($U$200="základní",$N$200,0)</f>
        <v>0</v>
      </c>
      <c r="BF200" s="81">
        <f>IF($U$200="snížená",$N$200,0)</f>
        <v>0</v>
      </c>
      <c r="BG200" s="81">
        <f>IF($U$200="zákl. přenesená",$N$200,0)</f>
        <v>0</v>
      </c>
      <c r="BH200" s="81">
        <f>IF($U$200="sníž. přenesená",$N$200,0)</f>
        <v>0</v>
      </c>
      <c r="BI200" s="81">
        <f>IF($U$200="nulová",$N$200,0)</f>
        <v>0</v>
      </c>
      <c r="BJ200" s="6" t="s">
        <v>19</v>
      </c>
      <c r="BK200" s="81">
        <f>ROUND($L$200*$K$200,2)</f>
        <v>0</v>
      </c>
      <c r="BL200" s="6" t="s">
        <v>136</v>
      </c>
    </row>
    <row r="201" spans="2:64" s="6" customFormat="1" ht="15.75" customHeight="1">
      <c r="B201" s="22"/>
      <c r="C201" s="123" t="s">
        <v>317</v>
      </c>
      <c r="D201" s="123" t="s">
        <v>135</v>
      </c>
      <c r="E201" s="124" t="s">
        <v>318</v>
      </c>
      <c r="F201" s="185" t="s">
        <v>319</v>
      </c>
      <c r="G201" s="183"/>
      <c r="H201" s="183"/>
      <c r="I201" s="183"/>
      <c r="J201" s="125" t="s">
        <v>260</v>
      </c>
      <c r="K201" s="126">
        <v>4</v>
      </c>
      <c r="L201" s="182">
        <v>0</v>
      </c>
      <c r="M201" s="183"/>
      <c r="N201" s="184">
        <f>ROUND($L$201*$K$201,2)</f>
        <v>0</v>
      </c>
      <c r="O201" s="183"/>
      <c r="P201" s="183"/>
      <c r="Q201" s="183"/>
      <c r="R201" s="23"/>
      <c r="T201" s="127"/>
      <c r="U201" s="28" t="s">
        <v>37</v>
      </c>
      <c r="V201" s="128">
        <v>0</v>
      </c>
      <c r="W201" s="128">
        <f>$V$201*$K$201</f>
        <v>0</v>
      </c>
      <c r="X201" s="128">
        <v>7.0000000000000001E-3</v>
      </c>
      <c r="Y201" s="128">
        <f>$X$201*$K$201</f>
        <v>2.8000000000000001E-2</v>
      </c>
      <c r="Z201" s="128">
        <v>0</v>
      </c>
      <c r="AA201" s="129">
        <f>$Z$201*$K$201</f>
        <v>0</v>
      </c>
      <c r="AR201" s="6" t="s">
        <v>136</v>
      </c>
      <c r="AT201" s="6" t="s">
        <v>135</v>
      </c>
      <c r="AU201" s="6" t="s">
        <v>90</v>
      </c>
      <c r="AY201" s="6" t="s">
        <v>134</v>
      </c>
      <c r="BE201" s="81">
        <f>IF($U$201="základní",$N$201,0)</f>
        <v>0</v>
      </c>
      <c r="BF201" s="81">
        <f>IF($U$201="snížená",$N$201,0)</f>
        <v>0</v>
      </c>
      <c r="BG201" s="81">
        <f>IF($U$201="zákl. přenesená",$N$201,0)</f>
        <v>0</v>
      </c>
      <c r="BH201" s="81">
        <f>IF($U$201="sníž. přenesená",$N$201,0)</f>
        <v>0</v>
      </c>
      <c r="BI201" s="81">
        <f>IF($U$201="nulová",$N$201,0)</f>
        <v>0</v>
      </c>
      <c r="BJ201" s="6" t="s">
        <v>19</v>
      </c>
      <c r="BK201" s="81">
        <f>ROUND($L$201*$K$201,2)</f>
        <v>0</v>
      </c>
      <c r="BL201" s="6" t="s">
        <v>136</v>
      </c>
    </row>
    <row r="202" spans="2:64" s="6" customFormat="1" ht="15.75" customHeight="1">
      <c r="B202" s="22"/>
      <c r="C202" s="123" t="s">
        <v>320</v>
      </c>
      <c r="D202" s="123" t="s">
        <v>135</v>
      </c>
      <c r="E202" s="124" t="s">
        <v>158</v>
      </c>
      <c r="F202" s="185" t="s">
        <v>321</v>
      </c>
      <c r="G202" s="183"/>
      <c r="H202" s="183"/>
      <c r="I202" s="183"/>
      <c r="J202" s="125" t="s">
        <v>138</v>
      </c>
      <c r="K202" s="126">
        <v>3</v>
      </c>
      <c r="L202" s="182">
        <v>0</v>
      </c>
      <c r="M202" s="183"/>
      <c r="N202" s="184">
        <f>ROUND($L$202*$K$202,2)</f>
        <v>0</v>
      </c>
      <c r="O202" s="183"/>
      <c r="P202" s="183"/>
      <c r="Q202" s="183"/>
      <c r="R202" s="23"/>
      <c r="T202" s="127"/>
      <c r="U202" s="28" t="s">
        <v>37</v>
      </c>
      <c r="V202" s="128">
        <v>0</v>
      </c>
      <c r="W202" s="128">
        <f>$V$202*$K$202</f>
        <v>0</v>
      </c>
      <c r="X202" s="128">
        <v>0</v>
      </c>
      <c r="Y202" s="128">
        <f>$X$202*$K$202</f>
        <v>0</v>
      </c>
      <c r="Z202" s="128">
        <v>0</v>
      </c>
      <c r="AA202" s="129">
        <f>$Z$202*$K$202</f>
        <v>0</v>
      </c>
      <c r="AR202" s="6" t="s">
        <v>136</v>
      </c>
      <c r="AT202" s="6" t="s">
        <v>135</v>
      </c>
      <c r="AU202" s="6" t="s">
        <v>90</v>
      </c>
      <c r="AY202" s="6" t="s">
        <v>134</v>
      </c>
      <c r="BE202" s="81">
        <f>IF($U$202="základní",$N$202,0)</f>
        <v>0</v>
      </c>
      <c r="BF202" s="81">
        <f>IF($U$202="snížená",$N$202,0)</f>
        <v>0</v>
      </c>
      <c r="BG202" s="81">
        <f>IF($U$202="zákl. přenesená",$N$202,0)</f>
        <v>0</v>
      </c>
      <c r="BH202" s="81">
        <f>IF($U$202="sníž. přenesená",$N$202,0)</f>
        <v>0</v>
      </c>
      <c r="BI202" s="81">
        <f>IF($U$202="nulová",$N$202,0)</f>
        <v>0</v>
      </c>
      <c r="BJ202" s="6" t="s">
        <v>19</v>
      </c>
      <c r="BK202" s="81">
        <f>ROUND($L$202*$K$202,2)</f>
        <v>0</v>
      </c>
      <c r="BL202" s="6" t="s">
        <v>136</v>
      </c>
    </row>
    <row r="203" spans="2:64" s="6" customFormat="1" ht="15.75" customHeight="1">
      <c r="B203" s="22"/>
      <c r="C203" s="123" t="s">
        <v>322</v>
      </c>
      <c r="D203" s="123" t="s">
        <v>135</v>
      </c>
      <c r="E203" s="124" t="s">
        <v>161</v>
      </c>
      <c r="F203" s="185" t="s">
        <v>323</v>
      </c>
      <c r="G203" s="183"/>
      <c r="H203" s="183"/>
      <c r="I203" s="183"/>
      <c r="J203" s="125" t="s">
        <v>138</v>
      </c>
      <c r="K203" s="126">
        <v>3</v>
      </c>
      <c r="L203" s="182">
        <v>0</v>
      </c>
      <c r="M203" s="183"/>
      <c r="N203" s="184">
        <f>ROUND($L$203*$K$203,2)</f>
        <v>0</v>
      </c>
      <c r="O203" s="183"/>
      <c r="P203" s="183"/>
      <c r="Q203" s="183"/>
      <c r="R203" s="23"/>
      <c r="T203" s="127"/>
      <c r="U203" s="28" t="s">
        <v>37</v>
      </c>
      <c r="V203" s="128">
        <v>0</v>
      </c>
      <c r="W203" s="128">
        <f>$V$203*$K$203</f>
        <v>0</v>
      </c>
      <c r="X203" s="128">
        <v>0</v>
      </c>
      <c r="Y203" s="128">
        <f>$X$203*$K$203</f>
        <v>0</v>
      </c>
      <c r="Z203" s="128">
        <v>0</v>
      </c>
      <c r="AA203" s="129">
        <f>$Z$203*$K$203</f>
        <v>0</v>
      </c>
      <c r="AR203" s="6" t="s">
        <v>136</v>
      </c>
      <c r="AT203" s="6" t="s">
        <v>135</v>
      </c>
      <c r="AU203" s="6" t="s">
        <v>90</v>
      </c>
      <c r="AY203" s="6" t="s">
        <v>134</v>
      </c>
      <c r="BE203" s="81">
        <f>IF($U$203="základní",$N$203,0)</f>
        <v>0</v>
      </c>
      <c r="BF203" s="81">
        <f>IF($U$203="snížená",$N$203,0)</f>
        <v>0</v>
      </c>
      <c r="BG203" s="81">
        <f>IF($U$203="zákl. přenesená",$N$203,0)</f>
        <v>0</v>
      </c>
      <c r="BH203" s="81">
        <f>IF($U$203="sníž. přenesená",$N$203,0)</f>
        <v>0</v>
      </c>
      <c r="BI203" s="81">
        <f>IF($U$203="nulová",$N$203,0)</f>
        <v>0</v>
      </c>
      <c r="BJ203" s="6" t="s">
        <v>19</v>
      </c>
      <c r="BK203" s="81">
        <f>ROUND($L$203*$K$203,2)</f>
        <v>0</v>
      </c>
      <c r="BL203" s="6" t="s">
        <v>136</v>
      </c>
    </row>
    <row r="204" spans="2:64" s="6" customFormat="1" ht="27" customHeight="1">
      <c r="B204" s="22"/>
      <c r="C204" s="123" t="s">
        <v>324</v>
      </c>
      <c r="D204" s="123" t="s">
        <v>135</v>
      </c>
      <c r="E204" s="124" t="s">
        <v>325</v>
      </c>
      <c r="F204" s="185" t="s">
        <v>326</v>
      </c>
      <c r="G204" s="183"/>
      <c r="H204" s="183"/>
      <c r="I204" s="183"/>
      <c r="J204" s="125" t="s">
        <v>191</v>
      </c>
      <c r="K204" s="126">
        <v>0.7</v>
      </c>
      <c r="L204" s="182">
        <v>0</v>
      </c>
      <c r="M204" s="183"/>
      <c r="N204" s="184">
        <f>ROUND($L$204*$K$204,2)</f>
        <v>0</v>
      </c>
      <c r="O204" s="183"/>
      <c r="P204" s="183"/>
      <c r="Q204" s="183"/>
      <c r="R204" s="23"/>
      <c r="T204" s="127"/>
      <c r="U204" s="28" t="s">
        <v>37</v>
      </c>
      <c r="V204" s="128">
        <v>0</v>
      </c>
      <c r="W204" s="128">
        <f>$V$204*$K$204</f>
        <v>0</v>
      </c>
      <c r="X204" s="128">
        <v>0</v>
      </c>
      <c r="Y204" s="128">
        <f>$X$204*$K$204</f>
        <v>0</v>
      </c>
      <c r="Z204" s="128">
        <v>0</v>
      </c>
      <c r="AA204" s="129">
        <f>$Z$204*$K$204</f>
        <v>0</v>
      </c>
      <c r="AR204" s="6" t="s">
        <v>136</v>
      </c>
      <c r="AT204" s="6" t="s">
        <v>135</v>
      </c>
      <c r="AU204" s="6" t="s">
        <v>90</v>
      </c>
      <c r="AY204" s="6" t="s">
        <v>134</v>
      </c>
      <c r="BE204" s="81">
        <f>IF($U$204="základní",$N$204,0)</f>
        <v>0</v>
      </c>
      <c r="BF204" s="81">
        <f>IF($U$204="snížená",$N$204,0)</f>
        <v>0</v>
      </c>
      <c r="BG204" s="81">
        <f>IF($U$204="zákl. přenesená",$N$204,0)</f>
        <v>0</v>
      </c>
      <c r="BH204" s="81">
        <f>IF($U$204="sníž. přenesená",$N$204,0)</f>
        <v>0</v>
      </c>
      <c r="BI204" s="81">
        <f>IF($U$204="nulová",$N$204,0)</f>
        <v>0</v>
      </c>
      <c r="BJ204" s="6" t="s">
        <v>19</v>
      </c>
      <c r="BK204" s="81">
        <f>ROUND($L$204*$K$204,2)</f>
        <v>0</v>
      </c>
      <c r="BL204" s="6" t="s">
        <v>136</v>
      </c>
    </row>
    <row r="205" spans="2:64" s="113" customFormat="1" ht="30.75" customHeight="1">
      <c r="B205" s="114"/>
      <c r="D205" s="122" t="s">
        <v>106</v>
      </c>
      <c r="N205" s="177">
        <f>$BK$205</f>
        <v>0</v>
      </c>
      <c r="O205" s="178"/>
      <c r="P205" s="178"/>
      <c r="Q205" s="178"/>
      <c r="R205" s="117"/>
      <c r="T205" s="118"/>
      <c r="W205" s="119">
        <f>SUM($W$206:$W$208)</f>
        <v>0</v>
      </c>
      <c r="Y205" s="119">
        <f>SUM($Y$206:$Y$208)</f>
        <v>0.18298000000000003</v>
      </c>
      <c r="AA205" s="120">
        <f>SUM($AA$206:$AA$208)</f>
        <v>0</v>
      </c>
      <c r="AR205" s="116" t="s">
        <v>90</v>
      </c>
      <c r="AT205" s="116" t="s">
        <v>71</v>
      </c>
      <c r="AU205" s="116" t="s">
        <v>19</v>
      </c>
      <c r="AY205" s="116" t="s">
        <v>134</v>
      </c>
      <c r="BK205" s="121">
        <f>SUM($BK$206:$BK$208)</f>
        <v>0</v>
      </c>
    </row>
    <row r="206" spans="2:64" s="6" customFormat="1" ht="15.75" customHeight="1">
      <c r="B206" s="22"/>
      <c r="C206" s="123" t="s">
        <v>327</v>
      </c>
      <c r="D206" s="123" t="s">
        <v>135</v>
      </c>
      <c r="E206" s="124" t="s">
        <v>328</v>
      </c>
      <c r="F206" s="185" t="s">
        <v>329</v>
      </c>
      <c r="G206" s="183"/>
      <c r="H206" s="183"/>
      <c r="I206" s="183"/>
      <c r="J206" s="125" t="s">
        <v>146</v>
      </c>
      <c r="K206" s="126">
        <v>2</v>
      </c>
      <c r="L206" s="182">
        <v>0</v>
      </c>
      <c r="M206" s="183"/>
      <c r="N206" s="184">
        <f>ROUND($L$206*$K$206,2)</f>
        <v>0</v>
      </c>
      <c r="O206" s="183"/>
      <c r="P206" s="183"/>
      <c r="Q206" s="183"/>
      <c r="R206" s="23"/>
      <c r="T206" s="127"/>
      <c r="U206" s="28" t="s">
        <v>37</v>
      </c>
      <c r="V206" s="128">
        <v>0</v>
      </c>
      <c r="W206" s="128">
        <f>$V$206*$K$206</f>
        <v>0</v>
      </c>
      <c r="X206" s="128">
        <v>1.14E-3</v>
      </c>
      <c r="Y206" s="128">
        <f>$X$206*$K$206</f>
        <v>2.2799999999999999E-3</v>
      </c>
      <c r="Z206" s="128">
        <v>0</v>
      </c>
      <c r="AA206" s="129">
        <f>$Z$206*$K$206</f>
        <v>0</v>
      </c>
      <c r="AR206" s="6" t="s">
        <v>136</v>
      </c>
      <c r="AT206" s="6" t="s">
        <v>135</v>
      </c>
      <c r="AU206" s="6" t="s">
        <v>90</v>
      </c>
      <c r="AY206" s="6" t="s">
        <v>134</v>
      </c>
      <c r="BE206" s="81">
        <f>IF($U$206="základní",$N$206,0)</f>
        <v>0</v>
      </c>
      <c r="BF206" s="81">
        <f>IF($U$206="snížená",$N$206,0)</f>
        <v>0</v>
      </c>
      <c r="BG206" s="81">
        <f>IF($U$206="zákl. přenesená",$N$206,0)</f>
        <v>0</v>
      </c>
      <c r="BH206" s="81">
        <f>IF($U$206="sníž. přenesená",$N$206,0)</f>
        <v>0</v>
      </c>
      <c r="BI206" s="81">
        <f>IF($U$206="nulová",$N$206,0)</f>
        <v>0</v>
      </c>
      <c r="BJ206" s="6" t="s">
        <v>19</v>
      </c>
      <c r="BK206" s="81">
        <f>ROUND($L$206*$K$206,2)</f>
        <v>0</v>
      </c>
      <c r="BL206" s="6" t="s">
        <v>136</v>
      </c>
    </row>
    <row r="207" spans="2:64" s="6" customFormat="1" ht="15.75" customHeight="1">
      <c r="B207" s="22"/>
      <c r="C207" s="123" t="s">
        <v>330</v>
      </c>
      <c r="D207" s="123" t="s">
        <v>135</v>
      </c>
      <c r="E207" s="124" t="s">
        <v>331</v>
      </c>
      <c r="F207" s="185" t="s">
        <v>332</v>
      </c>
      <c r="G207" s="183"/>
      <c r="H207" s="183"/>
      <c r="I207" s="183"/>
      <c r="J207" s="125" t="s">
        <v>142</v>
      </c>
      <c r="K207" s="126">
        <v>18</v>
      </c>
      <c r="L207" s="182">
        <v>0</v>
      </c>
      <c r="M207" s="183"/>
      <c r="N207" s="184">
        <f>ROUND($L$207*$K$207,2)</f>
        <v>0</v>
      </c>
      <c r="O207" s="183"/>
      <c r="P207" s="183"/>
      <c r="Q207" s="183"/>
      <c r="R207" s="23"/>
      <c r="T207" s="127"/>
      <c r="U207" s="28" t="s">
        <v>37</v>
      </c>
      <c r="V207" s="128">
        <v>0</v>
      </c>
      <c r="W207" s="128">
        <f>$V$207*$K$207</f>
        <v>0</v>
      </c>
      <c r="X207" s="128">
        <v>6.4000000000000003E-3</v>
      </c>
      <c r="Y207" s="128">
        <f>$X$207*$K$207</f>
        <v>0.11520000000000001</v>
      </c>
      <c r="Z207" s="128">
        <v>0</v>
      </c>
      <c r="AA207" s="129">
        <f>$Z$207*$K$207</f>
        <v>0</v>
      </c>
      <c r="AR207" s="6" t="s">
        <v>136</v>
      </c>
      <c r="AT207" s="6" t="s">
        <v>135</v>
      </c>
      <c r="AU207" s="6" t="s">
        <v>90</v>
      </c>
      <c r="AY207" s="6" t="s">
        <v>134</v>
      </c>
      <c r="BE207" s="81">
        <f>IF($U$207="základní",$N$207,0)</f>
        <v>0</v>
      </c>
      <c r="BF207" s="81">
        <f>IF($U$207="snížená",$N$207,0)</f>
        <v>0</v>
      </c>
      <c r="BG207" s="81">
        <f>IF($U$207="zákl. přenesená",$N$207,0)</f>
        <v>0</v>
      </c>
      <c r="BH207" s="81">
        <f>IF($U$207="sníž. přenesená",$N$207,0)</f>
        <v>0</v>
      </c>
      <c r="BI207" s="81">
        <f>IF($U$207="nulová",$N$207,0)</f>
        <v>0</v>
      </c>
      <c r="BJ207" s="6" t="s">
        <v>19</v>
      </c>
      <c r="BK207" s="81">
        <f>ROUND($L$207*$K$207,2)</f>
        <v>0</v>
      </c>
      <c r="BL207" s="6" t="s">
        <v>136</v>
      </c>
    </row>
    <row r="208" spans="2:64" s="6" customFormat="1" ht="15.75" customHeight="1">
      <c r="B208" s="22"/>
      <c r="C208" s="123" t="s">
        <v>333</v>
      </c>
      <c r="D208" s="123" t="s">
        <v>135</v>
      </c>
      <c r="E208" s="124" t="s">
        <v>334</v>
      </c>
      <c r="F208" s="185" t="s">
        <v>335</v>
      </c>
      <c r="G208" s="183"/>
      <c r="H208" s="183"/>
      <c r="I208" s="183"/>
      <c r="J208" s="125" t="s">
        <v>142</v>
      </c>
      <c r="K208" s="126">
        <v>10</v>
      </c>
      <c r="L208" s="182">
        <v>0</v>
      </c>
      <c r="M208" s="183"/>
      <c r="N208" s="184">
        <f>ROUND($L$208*$K$208,2)</f>
        <v>0</v>
      </c>
      <c r="O208" s="183"/>
      <c r="P208" s="183"/>
      <c r="Q208" s="183"/>
      <c r="R208" s="23"/>
      <c r="T208" s="127"/>
      <c r="U208" s="28" t="s">
        <v>37</v>
      </c>
      <c r="V208" s="128">
        <v>0</v>
      </c>
      <c r="W208" s="128">
        <f>$V$208*$K$208</f>
        <v>0</v>
      </c>
      <c r="X208" s="128">
        <v>6.5500000000000003E-3</v>
      </c>
      <c r="Y208" s="128">
        <f>$X$208*$K$208</f>
        <v>6.5500000000000003E-2</v>
      </c>
      <c r="Z208" s="128">
        <v>0</v>
      </c>
      <c r="AA208" s="129">
        <f>$Z$208*$K$208</f>
        <v>0</v>
      </c>
      <c r="AR208" s="6" t="s">
        <v>136</v>
      </c>
      <c r="AT208" s="6" t="s">
        <v>135</v>
      </c>
      <c r="AU208" s="6" t="s">
        <v>90</v>
      </c>
      <c r="AY208" s="6" t="s">
        <v>134</v>
      </c>
      <c r="BE208" s="81">
        <f>IF($U$208="základní",$N$208,0)</f>
        <v>0</v>
      </c>
      <c r="BF208" s="81">
        <f>IF($U$208="snížená",$N$208,0)</f>
        <v>0</v>
      </c>
      <c r="BG208" s="81">
        <f>IF($U$208="zákl. přenesená",$N$208,0)</f>
        <v>0</v>
      </c>
      <c r="BH208" s="81">
        <f>IF($U$208="sníž. přenesená",$N$208,0)</f>
        <v>0</v>
      </c>
      <c r="BI208" s="81">
        <f>IF($U$208="nulová",$N$208,0)</f>
        <v>0</v>
      </c>
      <c r="BJ208" s="6" t="s">
        <v>19</v>
      </c>
      <c r="BK208" s="81">
        <f>ROUND($L$208*$K$208,2)</f>
        <v>0</v>
      </c>
      <c r="BL208" s="6" t="s">
        <v>136</v>
      </c>
    </row>
    <row r="209" spans="2:64" s="113" customFormat="1" ht="30.75" customHeight="1">
      <c r="B209" s="114"/>
      <c r="D209" s="122" t="s">
        <v>107</v>
      </c>
      <c r="N209" s="177">
        <f>$BK$209</f>
        <v>0</v>
      </c>
      <c r="O209" s="178"/>
      <c r="P209" s="178"/>
      <c r="Q209" s="178"/>
      <c r="R209" s="117"/>
      <c r="T209" s="118"/>
      <c r="W209" s="119">
        <f>SUM($W$210:$W$212)</f>
        <v>0</v>
      </c>
      <c r="Y209" s="119">
        <f>SUM($Y$210:$Y$212)</f>
        <v>0</v>
      </c>
      <c r="AA209" s="120">
        <f>SUM($AA$210:$AA$212)</f>
        <v>0</v>
      </c>
      <c r="AR209" s="116" t="s">
        <v>90</v>
      </c>
      <c r="AT209" s="116" t="s">
        <v>71</v>
      </c>
      <c r="AU209" s="116" t="s">
        <v>19</v>
      </c>
      <c r="AY209" s="116" t="s">
        <v>134</v>
      </c>
      <c r="BK209" s="121">
        <f>SUM($BK$210:$BK$212)</f>
        <v>0</v>
      </c>
    </row>
    <row r="210" spans="2:64" s="6" customFormat="1" ht="15.75" customHeight="1">
      <c r="B210" s="22"/>
      <c r="C210" s="123" t="s">
        <v>336</v>
      </c>
      <c r="D210" s="123" t="s">
        <v>135</v>
      </c>
      <c r="E210" s="124" t="s">
        <v>337</v>
      </c>
      <c r="F210" s="185" t="s">
        <v>338</v>
      </c>
      <c r="G210" s="183"/>
      <c r="H210" s="183"/>
      <c r="I210" s="183"/>
      <c r="J210" s="125" t="s">
        <v>146</v>
      </c>
      <c r="K210" s="126">
        <v>12</v>
      </c>
      <c r="L210" s="182">
        <v>0</v>
      </c>
      <c r="M210" s="183"/>
      <c r="N210" s="184">
        <f>ROUND($L$210*$K$210,2)</f>
        <v>0</v>
      </c>
      <c r="O210" s="183"/>
      <c r="P210" s="183"/>
      <c r="Q210" s="183"/>
      <c r="R210" s="23"/>
      <c r="T210" s="127"/>
      <c r="U210" s="28" t="s">
        <v>37</v>
      </c>
      <c r="V210" s="128">
        <v>0</v>
      </c>
      <c r="W210" s="128">
        <f>$V$210*$K$210</f>
        <v>0</v>
      </c>
      <c r="X210" s="128">
        <v>0</v>
      </c>
      <c r="Y210" s="128">
        <f>$X$210*$K$210</f>
        <v>0</v>
      </c>
      <c r="Z210" s="128">
        <v>0</v>
      </c>
      <c r="AA210" s="129">
        <f>$Z$210*$K$210</f>
        <v>0</v>
      </c>
      <c r="AR210" s="6" t="s">
        <v>136</v>
      </c>
      <c r="AT210" s="6" t="s">
        <v>135</v>
      </c>
      <c r="AU210" s="6" t="s">
        <v>90</v>
      </c>
      <c r="AY210" s="6" t="s">
        <v>134</v>
      </c>
      <c r="BE210" s="81">
        <f>IF($U$210="základní",$N$210,0)</f>
        <v>0</v>
      </c>
      <c r="BF210" s="81">
        <f>IF($U$210="snížená",$N$210,0)</f>
        <v>0</v>
      </c>
      <c r="BG210" s="81">
        <f>IF($U$210="zákl. přenesená",$N$210,0)</f>
        <v>0</v>
      </c>
      <c r="BH210" s="81">
        <f>IF($U$210="sníž. přenesená",$N$210,0)</f>
        <v>0</v>
      </c>
      <c r="BI210" s="81">
        <f>IF($U$210="nulová",$N$210,0)</f>
        <v>0</v>
      </c>
      <c r="BJ210" s="6" t="s">
        <v>19</v>
      </c>
      <c r="BK210" s="81">
        <f>ROUND($L$210*$K$210,2)</f>
        <v>0</v>
      </c>
      <c r="BL210" s="6" t="s">
        <v>136</v>
      </c>
    </row>
    <row r="211" spans="2:64" s="6" customFormat="1" ht="27" customHeight="1">
      <c r="B211" s="22"/>
      <c r="C211" s="123" t="s">
        <v>339</v>
      </c>
      <c r="D211" s="123" t="s">
        <v>135</v>
      </c>
      <c r="E211" s="124" t="s">
        <v>340</v>
      </c>
      <c r="F211" s="185" t="s">
        <v>341</v>
      </c>
      <c r="G211" s="183"/>
      <c r="H211" s="183"/>
      <c r="I211" s="183"/>
      <c r="J211" s="125" t="s">
        <v>146</v>
      </c>
      <c r="K211" s="126">
        <v>5</v>
      </c>
      <c r="L211" s="182">
        <v>0</v>
      </c>
      <c r="M211" s="183"/>
      <c r="N211" s="184">
        <f>ROUND($L$211*$K$211,2)</f>
        <v>0</v>
      </c>
      <c r="O211" s="183"/>
      <c r="P211" s="183"/>
      <c r="Q211" s="183"/>
      <c r="R211" s="23"/>
      <c r="T211" s="127"/>
      <c r="U211" s="28" t="s">
        <v>37</v>
      </c>
      <c r="V211" s="128">
        <v>0</v>
      </c>
      <c r="W211" s="128">
        <f>$V$211*$K$211</f>
        <v>0</v>
      </c>
      <c r="X211" s="128">
        <v>0</v>
      </c>
      <c r="Y211" s="128">
        <f>$X$211*$K$211</f>
        <v>0</v>
      </c>
      <c r="Z211" s="128">
        <v>0</v>
      </c>
      <c r="AA211" s="129">
        <f>$Z$211*$K$211</f>
        <v>0</v>
      </c>
      <c r="AR211" s="6" t="s">
        <v>136</v>
      </c>
      <c r="AT211" s="6" t="s">
        <v>135</v>
      </c>
      <c r="AU211" s="6" t="s">
        <v>90</v>
      </c>
      <c r="AY211" s="6" t="s">
        <v>134</v>
      </c>
      <c r="BE211" s="81">
        <f>IF($U$211="základní",$N$211,0)</f>
        <v>0</v>
      </c>
      <c r="BF211" s="81">
        <f>IF($U$211="snížená",$N$211,0)</f>
        <v>0</v>
      </c>
      <c r="BG211" s="81">
        <f>IF($U$211="zákl. přenesená",$N$211,0)</f>
        <v>0</v>
      </c>
      <c r="BH211" s="81">
        <f>IF($U$211="sníž. přenesená",$N$211,0)</f>
        <v>0</v>
      </c>
      <c r="BI211" s="81">
        <f>IF($U$211="nulová",$N$211,0)</f>
        <v>0</v>
      </c>
      <c r="BJ211" s="6" t="s">
        <v>19</v>
      </c>
      <c r="BK211" s="81">
        <f>ROUND($L$211*$K$211,2)</f>
        <v>0</v>
      </c>
      <c r="BL211" s="6" t="s">
        <v>136</v>
      </c>
    </row>
    <row r="212" spans="2:64" s="6" customFormat="1" ht="27" customHeight="1">
      <c r="B212" s="22"/>
      <c r="C212" s="123" t="s">
        <v>342</v>
      </c>
      <c r="D212" s="123" t="s">
        <v>135</v>
      </c>
      <c r="E212" s="124" t="s">
        <v>343</v>
      </c>
      <c r="F212" s="185" t="s">
        <v>344</v>
      </c>
      <c r="G212" s="183"/>
      <c r="H212" s="183"/>
      <c r="I212" s="183"/>
      <c r="J212" s="125" t="s">
        <v>146</v>
      </c>
      <c r="K212" s="126">
        <v>5</v>
      </c>
      <c r="L212" s="182">
        <v>0</v>
      </c>
      <c r="M212" s="183"/>
      <c r="N212" s="184">
        <f>ROUND($L$212*$K$212,2)</f>
        <v>0</v>
      </c>
      <c r="O212" s="183"/>
      <c r="P212" s="183"/>
      <c r="Q212" s="183"/>
      <c r="R212" s="23"/>
      <c r="T212" s="127"/>
      <c r="U212" s="28" t="s">
        <v>37</v>
      </c>
      <c r="V212" s="128">
        <v>0</v>
      </c>
      <c r="W212" s="128">
        <f>$V$212*$K$212</f>
        <v>0</v>
      </c>
      <c r="X212" s="128">
        <v>0</v>
      </c>
      <c r="Y212" s="128">
        <f>$X$212*$K$212</f>
        <v>0</v>
      </c>
      <c r="Z212" s="128">
        <v>0</v>
      </c>
      <c r="AA212" s="129">
        <f>$Z$212*$K$212</f>
        <v>0</v>
      </c>
      <c r="AR212" s="6" t="s">
        <v>136</v>
      </c>
      <c r="AT212" s="6" t="s">
        <v>135</v>
      </c>
      <c r="AU212" s="6" t="s">
        <v>90</v>
      </c>
      <c r="AY212" s="6" t="s">
        <v>134</v>
      </c>
      <c r="BE212" s="81">
        <f>IF($U$212="základní",$N$212,0)</f>
        <v>0</v>
      </c>
      <c r="BF212" s="81">
        <f>IF($U$212="snížená",$N$212,0)</f>
        <v>0</v>
      </c>
      <c r="BG212" s="81">
        <f>IF($U$212="zákl. přenesená",$N$212,0)</f>
        <v>0</v>
      </c>
      <c r="BH212" s="81">
        <f>IF($U$212="sníž. přenesená",$N$212,0)</f>
        <v>0</v>
      </c>
      <c r="BI212" s="81">
        <f>IF($U$212="nulová",$N$212,0)</f>
        <v>0</v>
      </c>
      <c r="BJ212" s="6" t="s">
        <v>19</v>
      </c>
      <c r="BK212" s="81">
        <f>ROUND($L$212*$K$212,2)</f>
        <v>0</v>
      </c>
      <c r="BL212" s="6" t="s">
        <v>136</v>
      </c>
    </row>
    <row r="213" spans="2:64" s="113" customFormat="1" ht="30.75" customHeight="1">
      <c r="B213" s="114"/>
      <c r="D213" s="122" t="s">
        <v>108</v>
      </c>
      <c r="N213" s="177">
        <f>$BK$213</f>
        <v>0</v>
      </c>
      <c r="O213" s="178"/>
      <c r="P213" s="178"/>
      <c r="Q213" s="178"/>
      <c r="R213" s="117"/>
      <c r="T213" s="118"/>
      <c r="W213" s="119">
        <f>SUM($W$214:$W$219)</f>
        <v>0</v>
      </c>
      <c r="Y213" s="119">
        <f>SUM($Y$214:$Y$219)</f>
        <v>4.2999999999999999E-4</v>
      </c>
      <c r="AA213" s="120">
        <f>SUM($AA$214:$AA$219)</f>
        <v>0</v>
      </c>
      <c r="AR213" s="116" t="s">
        <v>90</v>
      </c>
      <c r="AT213" s="116" t="s">
        <v>71</v>
      </c>
      <c r="AU213" s="116" t="s">
        <v>19</v>
      </c>
      <c r="AY213" s="116" t="s">
        <v>134</v>
      </c>
      <c r="BK213" s="121">
        <f>SUM($BK$214:$BK$219)</f>
        <v>0</v>
      </c>
    </row>
    <row r="214" spans="2:64" s="6" customFormat="1" ht="15.75" customHeight="1">
      <c r="B214" s="22"/>
      <c r="C214" s="123" t="s">
        <v>345</v>
      </c>
      <c r="D214" s="123" t="s">
        <v>135</v>
      </c>
      <c r="E214" s="124" t="s">
        <v>172</v>
      </c>
      <c r="F214" s="185" t="s">
        <v>346</v>
      </c>
      <c r="G214" s="183"/>
      <c r="H214" s="183"/>
      <c r="I214" s="183"/>
      <c r="J214" s="125" t="s">
        <v>138</v>
      </c>
      <c r="K214" s="126">
        <v>5</v>
      </c>
      <c r="L214" s="182">
        <v>0</v>
      </c>
      <c r="M214" s="183"/>
      <c r="N214" s="184">
        <f>ROUND($L$214*$K$214,2)</f>
        <v>0</v>
      </c>
      <c r="O214" s="183"/>
      <c r="P214" s="183"/>
      <c r="Q214" s="183"/>
      <c r="R214" s="23"/>
      <c r="T214" s="127"/>
      <c r="U214" s="28" t="s">
        <v>37</v>
      </c>
      <c r="V214" s="128">
        <v>0</v>
      </c>
      <c r="W214" s="128">
        <f>$V$214*$K$214</f>
        <v>0</v>
      </c>
      <c r="X214" s="128">
        <v>0</v>
      </c>
      <c r="Y214" s="128">
        <f>$X$214*$K$214</f>
        <v>0</v>
      </c>
      <c r="Z214" s="128">
        <v>0</v>
      </c>
      <c r="AA214" s="129">
        <f>$Z$214*$K$214</f>
        <v>0</v>
      </c>
      <c r="AR214" s="6" t="s">
        <v>136</v>
      </c>
      <c r="AT214" s="6" t="s">
        <v>135</v>
      </c>
      <c r="AU214" s="6" t="s">
        <v>90</v>
      </c>
      <c r="AY214" s="6" t="s">
        <v>134</v>
      </c>
      <c r="BE214" s="81">
        <f>IF($U$214="základní",$N$214,0)</f>
        <v>0</v>
      </c>
      <c r="BF214" s="81">
        <f>IF($U$214="snížená",$N$214,0)</f>
        <v>0</v>
      </c>
      <c r="BG214" s="81">
        <f>IF($U$214="zákl. přenesená",$N$214,0)</f>
        <v>0</v>
      </c>
      <c r="BH214" s="81">
        <f>IF($U$214="sníž. přenesená",$N$214,0)</f>
        <v>0</v>
      </c>
      <c r="BI214" s="81">
        <f>IF($U$214="nulová",$N$214,0)</f>
        <v>0</v>
      </c>
      <c r="BJ214" s="6" t="s">
        <v>19</v>
      </c>
      <c r="BK214" s="81">
        <f>ROUND($L$214*$K$214,2)</f>
        <v>0</v>
      </c>
      <c r="BL214" s="6" t="s">
        <v>136</v>
      </c>
    </row>
    <row r="215" spans="2:64" s="6" customFormat="1" ht="15.75" customHeight="1">
      <c r="B215" s="22"/>
      <c r="C215" s="123" t="s">
        <v>347</v>
      </c>
      <c r="D215" s="123" t="s">
        <v>135</v>
      </c>
      <c r="E215" s="124" t="s">
        <v>175</v>
      </c>
      <c r="F215" s="185" t="s">
        <v>348</v>
      </c>
      <c r="G215" s="183"/>
      <c r="H215" s="183"/>
      <c r="I215" s="183"/>
      <c r="J215" s="125" t="s">
        <v>138</v>
      </c>
      <c r="K215" s="126">
        <v>2</v>
      </c>
      <c r="L215" s="182">
        <v>0</v>
      </c>
      <c r="M215" s="183"/>
      <c r="N215" s="184">
        <f>ROUND($L$215*$K$215,2)</f>
        <v>0</v>
      </c>
      <c r="O215" s="183"/>
      <c r="P215" s="183"/>
      <c r="Q215" s="183"/>
      <c r="R215" s="23"/>
      <c r="T215" s="127"/>
      <c r="U215" s="28" t="s">
        <v>37</v>
      </c>
      <c r="V215" s="128">
        <v>0</v>
      </c>
      <c r="W215" s="128">
        <f>$V$215*$K$215</f>
        <v>0</v>
      </c>
      <c r="X215" s="128">
        <v>0</v>
      </c>
      <c r="Y215" s="128">
        <f>$X$215*$K$215</f>
        <v>0</v>
      </c>
      <c r="Z215" s="128">
        <v>0</v>
      </c>
      <c r="AA215" s="129">
        <f>$Z$215*$K$215</f>
        <v>0</v>
      </c>
      <c r="AR215" s="6" t="s">
        <v>136</v>
      </c>
      <c r="AT215" s="6" t="s">
        <v>135</v>
      </c>
      <c r="AU215" s="6" t="s">
        <v>90</v>
      </c>
      <c r="AY215" s="6" t="s">
        <v>134</v>
      </c>
      <c r="BE215" s="81">
        <f>IF($U$215="základní",$N$215,0)</f>
        <v>0</v>
      </c>
      <c r="BF215" s="81">
        <f>IF($U$215="snížená",$N$215,0)</f>
        <v>0</v>
      </c>
      <c r="BG215" s="81">
        <f>IF($U$215="zákl. přenesená",$N$215,0)</f>
        <v>0</v>
      </c>
      <c r="BH215" s="81">
        <f>IF($U$215="sníž. přenesená",$N$215,0)</f>
        <v>0</v>
      </c>
      <c r="BI215" s="81">
        <f>IF($U$215="nulová",$N$215,0)</f>
        <v>0</v>
      </c>
      <c r="BJ215" s="6" t="s">
        <v>19</v>
      </c>
      <c r="BK215" s="81">
        <f>ROUND($L$215*$K$215,2)</f>
        <v>0</v>
      </c>
      <c r="BL215" s="6" t="s">
        <v>136</v>
      </c>
    </row>
    <row r="216" spans="2:64" s="6" customFormat="1" ht="27" customHeight="1">
      <c r="B216" s="22"/>
      <c r="C216" s="123" t="s">
        <v>349</v>
      </c>
      <c r="D216" s="123" t="s">
        <v>135</v>
      </c>
      <c r="E216" s="124" t="s">
        <v>350</v>
      </c>
      <c r="F216" s="185" t="s">
        <v>351</v>
      </c>
      <c r="G216" s="183"/>
      <c r="H216" s="183"/>
      <c r="I216" s="183"/>
      <c r="J216" s="125" t="s">
        <v>146</v>
      </c>
      <c r="K216" s="126">
        <v>2</v>
      </c>
      <c r="L216" s="182">
        <v>0</v>
      </c>
      <c r="M216" s="183"/>
      <c r="N216" s="184">
        <f>ROUND($L$216*$K$216,2)</f>
        <v>0</v>
      </c>
      <c r="O216" s="183"/>
      <c r="P216" s="183"/>
      <c r="Q216" s="183"/>
      <c r="R216" s="23"/>
      <c r="T216" s="127"/>
      <c r="U216" s="28" t="s">
        <v>37</v>
      </c>
      <c r="V216" s="128">
        <v>0</v>
      </c>
      <c r="W216" s="128">
        <f>$V$216*$K$216</f>
        <v>0</v>
      </c>
      <c r="X216" s="128">
        <v>0</v>
      </c>
      <c r="Y216" s="128">
        <f>$X$216*$K$216</f>
        <v>0</v>
      </c>
      <c r="Z216" s="128">
        <v>0</v>
      </c>
      <c r="AA216" s="129">
        <f>$Z$216*$K$216</f>
        <v>0</v>
      </c>
      <c r="AR216" s="6" t="s">
        <v>136</v>
      </c>
      <c r="AT216" s="6" t="s">
        <v>135</v>
      </c>
      <c r="AU216" s="6" t="s">
        <v>90</v>
      </c>
      <c r="AY216" s="6" t="s">
        <v>134</v>
      </c>
      <c r="BE216" s="81">
        <f>IF($U$216="základní",$N$216,0)</f>
        <v>0</v>
      </c>
      <c r="BF216" s="81">
        <f>IF($U$216="snížená",$N$216,0)</f>
        <v>0</v>
      </c>
      <c r="BG216" s="81">
        <f>IF($U$216="zákl. přenesená",$N$216,0)</f>
        <v>0</v>
      </c>
      <c r="BH216" s="81">
        <f>IF($U$216="sníž. přenesená",$N$216,0)</f>
        <v>0</v>
      </c>
      <c r="BI216" s="81">
        <f>IF($U$216="nulová",$N$216,0)</f>
        <v>0</v>
      </c>
      <c r="BJ216" s="6" t="s">
        <v>19</v>
      </c>
      <c r="BK216" s="81">
        <f>ROUND($L$216*$K$216,2)</f>
        <v>0</v>
      </c>
      <c r="BL216" s="6" t="s">
        <v>136</v>
      </c>
    </row>
    <row r="217" spans="2:64" s="6" customFormat="1" ht="15.75" customHeight="1">
      <c r="B217" s="22"/>
      <c r="C217" s="123" t="s">
        <v>352</v>
      </c>
      <c r="D217" s="123" t="s">
        <v>135</v>
      </c>
      <c r="E217" s="124" t="s">
        <v>353</v>
      </c>
      <c r="F217" s="185" t="s">
        <v>354</v>
      </c>
      <c r="G217" s="183"/>
      <c r="H217" s="183"/>
      <c r="I217" s="183"/>
      <c r="J217" s="125" t="s">
        <v>146</v>
      </c>
      <c r="K217" s="126">
        <v>3</v>
      </c>
      <c r="L217" s="182">
        <v>0</v>
      </c>
      <c r="M217" s="183"/>
      <c r="N217" s="184">
        <f>ROUND($L$217*$K$217,2)</f>
        <v>0</v>
      </c>
      <c r="O217" s="183"/>
      <c r="P217" s="183"/>
      <c r="Q217" s="183"/>
      <c r="R217" s="23"/>
      <c r="T217" s="127"/>
      <c r="U217" s="28" t="s">
        <v>37</v>
      </c>
      <c r="V217" s="128">
        <v>0</v>
      </c>
      <c r="W217" s="128">
        <f>$V$217*$K$217</f>
        <v>0</v>
      </c>
      <c r="X217" s="128">
        <v>2.0000000000000002E-5</v>
      </c>
      <c r="Y217" s="128">
        <f>$X$217*$K$217</f>
        <v>6.0000000000000008E-5</v>
      </c>
      <c r="Z217" s="128">
        <v>0</v>
      </c>
      <c r="AA217" s="129">
        <f>$Z$217*$K$217</f>
        <v>0</v>
      </c>
      <c r="AR217" s="6" t="s">
        <v>136</v>
      </c>
      <c r="AT217" s="6" t="s">
        <v>135</v>
      </c>
      <c r="AU217" s="6" t="s">
        <v>90</v>
      </c>
      <c r="AY217" s="6" t="s">
        <v>134</v>
      </c>
      <c r="BE217" s="81">
        <f>IF($U$217="základní",$N$217,0)</f>
        <v>0</v>
      </c>
      <c r="BF217" s="81">
        <f>IF($U$217="snížená",$N$217,0)</f>
        <v>0</v>
      </c>
      <c r="BG217" s="81">
        <f>IF($U$217="zákl. přenesená",$N$217,0)</f>
        <v>0</v>
      </c>
      <c r="BH217" s="81">
        <f>IF($U$217="sníž. přenesená",$N$217,0)</f>
        <v>0</v>
      </c>
      <c r="BI217" s="81">
        <f>IF($U$217="nulová",$N$217,0)</f>
        <v>0</v>
      </c>
      <c r="BJ217" s="6" t="s">
        <v>19</v>
      </c>
      <c r="BK217" s="81">
        <f>ROUND($L$217*$K$217,2)</f>
        <v>0</v>
      </c>
      <c r="BL217" s="6" t="s">
        <v>136</v>
      </c>
    </row>
    <row r="218" spans="2:64" s="6" customFormat="1" ht="15.75" customHeight="1">
      <c r="B218" s="22"/>
      <c r="C218" s="123" t="s">
        <v>355</v>
      </c>
      <c r="D218" s="123" t="s">
        <v>135</v>
      </c>
      <c r="E218" s="124" t="s">
        <v>356</v>
      </c>
      <c r="F218" s="185" t="s">
        <v>357</v>
      </c>
      <c r="G218" s="183"/>
      <c r="H218" s="183"/>
      <c r="I218" s="183"/>
      <c r="J218" s="125" t="s">
        <v>146</v>
      </c>
      <c r="K218" s="126">
        <v>1</v>
      </c>
      <c r="L218" s="182">
        <v>0</v>
      </c>
      <c r="M218" s="183"/>
      <c r="N218" s="184">
        <f>ROUND($L$218*$K$218,2)</f>
        <v>0</v>
      </c>
      <c r="O218" s="183"/>
      <c r="P218" s="183"/>
      <c r="Q218" s="183"/>
      <c r="R218" s="23"/>
      <c r="T218" s="127"/>
      <c r="U218" s="28" t="s">
        <v>37</v>
      </c>
      <c r="V218" s="128">
        <v>0</v>
      </c>
      <c r="W218" s="128">
        <f>$V$218*$K$218</f>
        <v>0</v>
      </c>
      <c r="X218" s="128">
        <v>3.6999999999999999E-4</v>
      </c>
      <c r="Y218" s="128">
        <f>$X$218*$K$218</f>
        <v>3.6999999999999999E-4</v>
      </c>
      <c r="Z218" s="128">
        <v>0</v>
      </c>
      <c r="AA218" s="129">
        <f>$Z$218*$K$218</f>
        <v>0</v>
      </c>
      <c r="AR218" s="6" t="s">
        <v>136</v>
      </c>
      <c r="AT218" s="6" t="s">
        <v>135</v>
      </c>
      <c r="AU218" s="6" t="s">
        <v>90</v>
      </c>
      <c r="AY218" s="6" t="s">
        <v>134</v>
      </c>
      <c r="BE218" s="81">
        <f>IF($U$218="základní",$N$218,0)</f>
        <v>0</v>
      </c>
      <c r="BF218" s="81">
        <f>IF($U$218="snížená",$N$218,0)</f>
        <v>0</v>
      </c>
      <c r="BG218" s="81">
        <f>IF($U$218="zákl. přenesená",$N$218,0)</f>
        <v>0</v>
      </c>
      <c r="BH218" s="81">
        <f>IF($U$218="sníž. přenesená",$N$218,0)</f>
        <v>0</v>
      </c>
      <c r="BI218" s="81">
        <f>IF($U$218="nulová",$N$218,0)</f>
        <v>0</v>
      </c>
      <c r="BJ218" s="6" t="s">
        <v>19</v>
      </c>
      <c r="BK218" s="81">
        <f>ROUND($L$218*$K$218,2)</f>
        <v>0</v>
      </c>
      <c r="BL218" s="6" t="s">
        <v>136</v>
      </c>
    </row>
    <row r="219" spans="2:64" s="6" customFormat="1" ht="15.75" customHeight="1">
      <c r="B219" s="22"/>
      <c r="C219" s="123" t="s">
        <v>358</v>
      </c>
      <c r="D219" s="123" t="s">
        <v>135</v>
      </c>
      <c r="E219" s="124" t="s">
        <v>359</v>
      </c>
      <c r="F219" s="185" t="s">
        <v>360</v>
      </c>
      <c r="G219" s="183"/>
      <c r="H219" s="183"/>
      <c r="I219" s="183"/>
      <c r="J219" s="125" t="s">
        <v>361</v>
      </c>
      <c r="K219" s="126">
        <v>50</v>
      </c>
      <c r="L219" s="182">
        <v>0</v>
      </c>
      <c r="M219" s="183"/>
      <c r="N219" s="184">
        <f>ROUND($L$219*$K$219,2)</f>
        <v>0</v>
      </c>
      <c r="O219" s="183"/>
      <c r="P219" s="183"/>
      <c r="Q219" s="183"/>
      <c r="R219" s="23"/>
      <c r="T219" s="127"/>
      <c r="U219" s="28" t="s">
        <v>37</v>
      </c>
      <c r="V219" s="128">
        <v>0</v>
      </c>
      <c r="W219" s="128">
        <f>$V$219*$K$219</f>
        <v>0</v>
      </c>
      <c r="X219" s="128">
        <v>0</v>
      </c>
      <c r="Y219" s="128">
        <f>$X$219*$K$219</f>
        <v>0</v>
      </c>
      <c r="Z219" s="128">
        <v>0</v>
      </c>
      <c r="AA219" s="129">
        <f>$Z$219*$K$219</f>
        <v>0</v>
      </c>
      <c r="AR219" s="6" t="s">
        <v>136</v>
      </c>
      <c r="AT219" s="6" t="s">
        <v>135</v>
      </c>
      <c r="AU219" s="6" t="s">
        <v>90</v>
      </c>
      <c r="AY219" s="6" t="s">
        <v>134</v>
      </c>
      <c r="BE219" s="81">
        <f>IF($U$219="základní",$N$219,0)</f>
        <v>0</v>
      </c>
      <c r="BF219" s="81">
        <f>IF($U$219="snížená",$N$219,0)</f>
        <v>0</v>
      </c>
      <c r="BG219" s="81">
        <f>IF($U$219="zákl. přenesená",$N$219,0)</f>
        <v>0</v>
      </c>
      <c r="BH219" s="81">
        <f>IF($U$219="sníž. přenesená",$N$219,0)</f>
        <v>0</v>
      </c>
      <c r="BI219" s="81">
        <f>IF($U$219="nulová",$N$219,0)</f>
        <v>0</v>
      </c>
      <c r="BJ219" s="6" t="s">
        <v>19</v>
      </c>
      <c r="BK219" s="81">
        <f>ROUND($L$219*$K$219,2)</f>
        <v>0</v>
      </c>
      <c r="BL219" s="6" t="s">
        <v>136</v>
      </c>
    </row>
    <row r="220" spans="2:64" s="6" customFormat="1" ht="51" customHeight="1">
      <c r="B220" s="22"/>
      <c r="D220" s="115"/>
      <c r="N220" s="207">
        <f>$BK$220</f>
        <v>0</v>
      </c>
      <c r="O220" s="207"/>
      <c r="P220" s="207"/>
      <c r="Q220" s="207"/>
      <c r="R220" s="23"/>
      <c r="T220" s="56"/>
      <c r="AA220" s="57"/>
      <c r="AT220" s="6" t="s">
        <v>71</v>
      </c>
      <c r="AU220" s="6" t="s">
        <v>72</v>
      </c>
      <c r="AY220" s="6" t="s">
        <v>362</v>
      </c>
      <c r="BK220" s="81">
        <f>SUM($BK$221:$BK$225)</f>
        <v>0</v>
      </c>
    </row>
    <row r="221" spans="2:64" s="6" customFormat="1" ht="23.25" customHeight="1">
      <c r="B221" s="22"/>
      <c r="C221" s="130"/>
      <c r="D221" s="130" t="s">
        <v>135</v>
      </c>
      <c r="E221" s="131"/>
      <c r="F221" s="204"/>
      <c r="G221" s="205"/>
      <c r="H221" s="205"/>
      <c r="I221" s="206"/>
      <c r="J221" s="132"/>
      <c r="K221" s="133"/>
      <c r="L221" s="202"/>
      <c r="M221" s="203"/>
      <c r="N221" s="199">
        <f>$BK$221</f>
        <v>0</v>
      </c>
      <c r="O221" s="200"/>
      <c r="P221" s="200"/>
      <c r="Q221" s="201"/>
      <c r="R221" s="23"/>
      <c r="T221" s="127"/>
      <c r="U221" s="134" t="s">
        <v>37</v>
      </c>
      <c r="AA221" s="57"/>
      <c r="AT221" s="6" t="s">
        <v>362</v>
      </c>
      <c r="AU221" s="6" t="s">
        <v>19</v>
      </c>
      <c r="AY221" s="6" t="s">
        <v>362</v>
      </c>
      <c r="BE221" s="81">
        <f>IF($U$221="základní",$N$221,0)</f>
        <v>0</v>
      </c>
      <c r="BF221" s="81">
        <f>IF($U$221="snížená",$N$221,0)</f>
        <v>0</v>
      </c>
      <c r="BG221" s="81">
        <f>IF($U$221="zákl. přenesená",$N$221,0)</f>
        <v>0</v>
      </c>
      <c r="BH221" s="81">
        <f>IF($U$221="sníž. přenesená",$N$221,0)</f>
        <v>0</v>
      </c>
      <c r="BI221" s="81">
        <f>IF($U$221="nulová",$N$221,0)</f>
        <v>0</v>
      </c>
      <c r="BJ221" s="6" t="s">
        <v>19</v>
      </c>
      <c r="BK221" s="81">
        <f>$L$221*$K$221</f>
        <v>0</v>
      </c>
    </row>
    <row r="222" spans="2:64" s="6" customFormat="1" ht="23.25" customHeight="1">
      <c r="B222" s="22"/>
      <c r="C222" s="130"/>
      <c r="D222" s="130" t="s">
        <v>135</v>
      </c>
      <c r="E222" s="131"/>
      <c r="F222" s="204"/>
      <c r="G222" s="205"/>
      <c r="H222" s="205"/>
      <c r="I222" s="206"/>
      <c r="J222" s="132"/>
      <c r="K222" s="133"/>
      <c r="L222" s="202"/>
      <c r="M222" s="203"/>
      <c r="N222" s="199">
        <f>$BK$222</f>
        <v>0</v>
      </c>
      <c r="O222" s="200"/>
      <c r="P222" s="200"/>
      <c r="Q222" s="201"/>
      <c r="R222" s="23"/>
      <c r="T222" s="127"/>
      <c r="U222" s="134" t="s">
        <v>37</v>
      </c>
      <c r="AA222" s="57"/>
      <c r="AT222" s="6" t="s">
        <v>362</v>
      </c>
      <c r="AU222" s="6" t="s">
        <v>19</v>
      </c>
      <c r="AY222" s="6" t="s">
        <v>362</v>
      </c>
      <c r="BE222" s="81">
        <f>IF($U$222="základní",$N$222,0)</f>
        <v>0</v>
      </c>
      <c r="BF222" s="81">
        <f>IF($U$222="snížená",$N$222,0)</f>
        <v>0</v>
      </c>
      <c r="BG222" s="81">
        <f>IF($U$222="zákl. přenesená",$N$222,0)</f>
        <v>0</v>
      </c>
      <c r="BH222" s="81">
        <f>IF($U$222="sníž. přenesená",$N$222,0)</f>
        <v>0</v>
      </c>
      <c r="BI222" s="81">
        <f>IF($U$222="nulová",$N$222,0)</f>
        <v>0</v>
      </c>
      <c r="BJ222" s="6" t="s">
        <v>19</v>
      </c>
      <c r="BK222" s="81">
        <f>$L$222*$K$222</f>
        <v>0</v>
      </c>
    </row>
    <row r="223" spans="2:64" s="6" customFormat="1" ht="23.25" customHeight="1">
      <c r="B223" s="22"/>
      <c r="C223" s="130"/>
      <c r="D223" s="130" t="s">
        <v>135</v>
      </c>
      <c r="E223" s="131"/>
      <c r="F223" s="204"/>
      <c r="G223" s="205"/>
      <c r="H223" s="205"/>
      <c r="I223" s="206"/>
      <c r="J223" s="132"/>
      <c r="K223" s="133"/>
      <c r="L223" s="202"/>
      <c r="M223" s="203"/>
      <c r="N223" s="199">
        <f>$BK$223</f>
        <v>0</v>
      </c>
      <c r="O223" s="200"/>
      <c r="P223" s="200"/>
      <c r="Q223" s="201"/>
      <c r="R223" s="23"/>
      <c r="T223" s="127"/>
      <c r="U223" s="134" t="s">
        <v>37</v>
      </c>
      <c r="AA223" s="57"/>
      <c r="AT223" s="6" t="s">
        <v>362</v>
      </c>
      <c r="AU223" s="6" t="s">
        <v>19</v>
      </c>
      <c r="AY223" s="6" t="s">
        <v>362</v>
      </c>
      <c r="BE223" s="81">
        <f>IF($U$223="základní",$N$223,0)</f>
        <v>0</v>
      </c>
      <c r="BF223" s="81">
        <f>IF($U$223="snížená",$N$223,0)</f>
        <v>0</v>
      </c>
      <c r="BG223" s="81">
        <f>IF($U$223="zákl. přenesená",$N$223,0)</f>
        <v>0</v>
      </c>
      <c r="BH223" s="81">
        <f>IF($U$223="sníž. přenesená",$N$223,0)</f>
        <v>0</v>
      </c>
      <c r="BI223" s="81">
        <f>IF($U$223="nulová",$N$223,0)</f>
        <v>0</v>
      </c>
      <c r="BJ223" s="6" t="s">
        <v>19</v>
      </c>
      <c r="BK223" s="81">
        <f>$L$223*$K$223</f>
        <v>0</v>
      </c>
    </row>
    <row r="224" spans="2:64" s="6" customFormat="1" ht="23.25" customHeight="1">
      <c r="B224" s="22"/>
      <c r="C224" s="130"/>
      <c r="D224" s="130" t="s">
        <v>135</v>
      </c>
      <c r="E224" s="131"/>
      <c r="F224" s="204"/>
      <c r="G224" s="205"/>
      <c r="H224" s="205"/>
      <c r="I224" s="206"/>
      <c r="J224" s="132"/>
      <c r="K224" s="133"/>
      <c r="L224" s="202"/>
      <c r="M224" s="203"/>
      <c r="N224" s="199">
        <f>$BK$224</f>
        <v>0</v>
      </c>
      <c r="O224" s="200"/>
      <c r="P224" s="200"/>
      <c r="Q224" s="201"/>
      <c r="R224" s="23"/>
      <c r="T224" s="127"/>
      <c r="U224" s="134" t="s">
        <v>37</v>
      </c>
      <c r="AA224" s="57"/>
      <c r="AT224" s="6" t="s">
        <v>362</v>
      </c>
      <c r="AU224" s="6" t="s">
        <v>19</v>
      </c>
      <c r="AY224" s="6" t="s">
        <v>362</v>
      </c>
      <c r="BE224" s="81">
        <f>IF($U$224="základní",$N$224,0)</f>
        <v>0</v>
      </c>
      <c r="BF224" s="81">
        <f>IF($U$224="snížená",$N$224,0)</f>
        <v>0</v>
      </c>
      <c r="BG224" s="81">
        <f>IF($U$224="zákl. přenesená",$N$224,0)</f>
        <v>0</v>
      </c>
      <c r="BH224" s="81">
        <f>IF($U$224="sníž. přenesená",$N$224,0)</f>
        <v>0</v>
      </c>
      <c r="BI224" s="81">
        <f>IF($U$224="nulová",$N$224,0)</f>
        <v>0</v>
      </c>
      <c r="BJ224" s="6" t="s">
        <v>19</v>
      </c>
      <c r="BK224" s="81">
        <f>$L$224*$K$224</f>
        <v>0</v>
      </c>
    </row>
    <row r="225" spans="2:63" s="6" customFormat="1" ht="23.25" customHeight="1">
      <c r="B225" s="22"/>
      <c r="C225" s="130"/>
      <c r="D225" s="130" t="s">
        <v>135</v>
      </c>
      <c r="E225" s="131"/>
      <c r="F225" s="204"/>
      <c r="G225" s="205"/>
      <c r="H225" s="205"/>
      <c r="I225" s="206"/>
      <c r="J225" s="132"/>
      <c r="K225" s="133"/>
      <c r="L225" s="202"/>
      <c r="M225" s="203"/>
      <c r="N225" s="199">
        <f>$BK$225</f>
        <v>0</v>
      </c>
      <c r="O225" s="200"/>
      <c r="P225" s="200"/>
      <c r="Q225" s="201"/>
      <c r="R225" s="23"/>
      <c r="T225" s="127"/>
      <c r="U225" s="134" t="s">
        <v>37</v>
      </c>
      <c r="V225" s="40"/>
      <c r="W225" s="40"/>
      <c r="X225" s="40"/>
      <c r="Y225" s="40"/>
      <c r="Z225" s="40"/>
      <c r="AA225" s="42"/>
      <c r="AT225" s="6" t="s">
        <v>362</v>
      </c>
      <c r="AU225" s="6" t="s">
        <v>19</v>
      </c>
      <c r="AY225" s="6" t="s">
        <v>362</v>
      </c>
      <c r="BE225" s="81">
        <f>IF($U$225="základní",$N$225,0)</f>
        <v>0</v>
      </c>
      <c r="BF225" s="81">
        <f>IF($U$225="snížená",$N$225,0)</f>
        <v>0</v>
      </c>
      <c r="BG225" s="81">
        <f>IF($U$225="zákl. přenesená",$N$225,0)</f>
        <v>0</v>
      </c>
      <c r="BH225" s="81">
        <f>IF($U$225="sníž. přenesená",$N$225,0)</f>
        <v>0</v>
      </c>
      <c r="BI225" s="81">
        <f>IF($U$225="nulová",$N$225,0)</f>
        <v>0</v>
      </c>
      <c r="BJ225" s="6" t="s">
        <v>19</v>
      </c>
      <c r="BK225" s="81">
        <f>$L$225*$K$225</f>
        <v>0</v>
      </c>
    </row>
    <row r="226" spans="2:63" s="6" customFormat="1" ht="7.5" customHeight="1">
      <c r="B226" s="43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5"/>
    </row>
    <row r="227" spans="2:63" s="2" customFormat="1" ht="14.25" customHeight="1"/>
  </sheetData>
  <mergeCells count="348">
    <mergeCell ref="C2:Q2"/>
    <mergeCell ref="C4:Q4"/>
    <mergeCell ref="F6:P6"/>
    <mergeCell ref="F7:P7"/>
    <mergeCell ref="N224:Q224"/>
    <mergeCell ref="L224:M224"/>
    <mergeCell ref="F224:I224"/>
    <mergeCell ref="F221:I221"/>
    <mergeCell ref="N220:Q220"/>
    <mergeCell ref="E15:L15"/>
    <mergeCell ref="O15:P15"/>
    <mergeCell ref="O17:P17"/>
    <mergeCell ref="O18:P18"/>
    <mergeCell ref="O9:P9"/>
    <mergeCell ref="O11:P11"/>
    <mergeCell ref="O12:P12"/>
    <mergeCell ref="O14:P14"/>
    <mergeCell ref="M27:P27"/>
    <mergeCell ref="H29:J29"/>
    <mergeCell ref="M29:P29"/>
    <mergeCell ref="H30:J30"/>
    <mergeCell ref="M30:P30"/>
    <mergeCell ref="O20:P20"/>
    <mergeCell ref="O21:P21"/>
    <mergeCell ref="M24:P24"/>
    <mergeCell ref="M25:P25"/>
    <mergeCell ref="H33:J33"/>
    <mergeCell ref="M33:P33"/>
    <mergeCell ref="L35:P35"/>
    <mergeCell ref="C76:Q76"/>
    <mergeCell ref="H31:J31"/>
    <mergeCell ref="M31:P31"/>
    <mergeCell ref="H32:J32"/>
    <mergeCell ref="M32:P32"/>
    <mergeCell ref="M84:Q84"/>
    <mergeCell ref="C86:G86"/>
    <mergeCell ref="N86:Q86"/>
    <mergeCell ref="N88:Q88"/>
    <mergeCell ref="F78:P78"/>
    <mergeCell ref="F79:P79"/>
    <mergeCell ref="M81:P81"/>
    <mergeCell ref="M83:Q83"/>
    <mergeCell ref="N93:Q93"/>
    <mergeCell ref="N94:Q94"/>
    <mergeCell ref="N95:Q95"/>
    <mergeCell ref="N96:Q96"/>
    <mergeCell ref="N89:Q89"/>
    <mergeCell ref="N90:Q90"/>
    <mergeCell ref="N91:Q91"/>
    <mergeCell ref="N92:Q92"/>
    <mergeCell ref="D102:H102"/>
    <mergeCell ref="N102:Q102"/>
    <mergeCell ref="D103:H103"/>
    <mergeCell ref="N103:Q103"/>
    <mergeCell ref="N97:Q97"/>
    <mergeCell ref="N98:Q98"/>
    <mergeCell ref="N99:Q99"/>
    <mergeCell ref="N101:Q101"/>
    <mergeCell ref="D106:H106"/>
    <mergeCell ref="N106:Q106"/>
    <mergeCell ref="N107:Q107"/>
    <mergeCell ref="L109:Q109"/>
    <mergeCell ref="D104:H104"/>
    <mergeCell ref="N104:Q104"/>
    <mergeCell ref="D105:H105"/>
    <mergeCell ref="N105:Q105"/>
    <mergeCell ref="M122:Q122"/>
    <mergeCell ref="M123:Q123"/>
    <mergeCell ref="F125:I125"/>
    <mergeCell ref="L125:M125"/>
    <mergeCell ref="N125:Q125"/>
    <mergeCell ref="C115:Q115"/>
    <mergeCell ref="F117:P117"/>
    <mergeCell ref="F118:P118"/>
    <mergeCell ref="M120:P120"/>
    <mergeCell ref="F129:I129"/>
    <mergeCell ref="L129:M129"/>
    <mergeCell ref="N129:Q129"/>
    <mergeCell ref="F131:I131"/>
    <mergeCell ref="L131:M131"/>
    <mergeCell ref="N131:Q131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6:I206"/>
    <mergeCell ref="L206:M206"/>
    <mergeCell ref="N206:Q206"/>
    <mergeCell ref="N205:Q205"/>
    <mergeCell ref="F207:I207"/>
    <mergeCell ref="L207:M207"/>
    <mergeCell ref="N207:Q207"/>
    <mergeCell ref="F208:I208"/>
    <mergeCell ref="L208:M208"/>
    <mergeCell ref="N208:Q208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L221:M221"/>
    <mergeCell ref="N221:Q221"/>
    <mergeCell ref="F217:I217"/>
    <mergeCell ref="L217:M217"/>
    <mergeCell ref="N217:Q217"/>
    <mergeCell ref="F218:I218"/>
    <mergeCell ref="L218:M218"/>
    <mergeCell ref="N218:Q218"/>
    <mergeCell ref="F225:I225"/>
    <mergeCell ref="L225:M225"/>
    <mergeCell ref="N225:Q225"/>
    <mergeCell ref="F222:I222"/>
    <mergeCell ref="L222:M222"/>
    <mergeCell ref="N222:Q222"/>
    <mergeCell ref="F223:I223"/>
    <mergeCell ref="L223:M223"/>
    <mergeCell ref="N223:Q223"/>
    <mergeCell ref="N127:Q127"/>
    <mergeCell ref="N128:Q128"/>
    <mergeCell ref="N130:Q130"/>
    <mergeCell ref="F219:I219"/>
    <mergeCell ref="L219:M219"/>
    <mergeCell ref="N219:Q219"/>
    <mergeCell ref="S2:AC2"/>
    <mergeCell ref="N209:Q209"/>
    <mergeCell ref="N213:Q213"/>
    <mergeCell ref="H1:K1"/>
    <mergeCell ref="N132:Q132"/>
    <mergeCell ref="N136:Q136"/>
    <mergeCell ref="N151:Q151"/>
    <mergeCell ref="N166:Q166"/>
    <mergeCell ref="N126:Q126"/>
  </mergeCells>
  <phoneticPr fontId="0" type="noConversion"/>
  <dataValidations count="2">
    <dataValidation type="list" allowBlank="1" showInputMessage="1" showErrorMessage="1" error="Povoleny jsou hodnoty K a M." sqref="D221:D226">
      <formula1>"K,M"</formula1>
    </dataValidation>
    <dataValidation type="list" allowBlank="1" showInputMessage="1" showErrorMessage="1" error="Povoleny jsou hodnoty základní, snížená, zákl. přenesená, sníž. přenesená, nulová." sqref="U221:U226">
      <formula1>"základní,snížená,zákl. přenesená,sníž. přenesená,nulová"</formula1>
    </dataValidation>
  </dataValidations>
  <hyperlinks>
    <hyperlink ref="F1:G1" location="C2" tooltip="Krycí list rozpočtu" display="1) Krycí list rozpočtu"/>
    <hyperlink ref="H1:K1" location="C86" tooltip="Rekapitulace rozpočtu" display="2) Rekapitulace rozpočtu"/>
    <hyperlink ref="L1" location="C125" tooltip="Rozpočet" display="3) Rozpočet"/>
    <hyperlink ref="S1:T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5" fitToHeight="100" orientation="portrait" blackAndWhite="1" r:id="rId1"/>
  <headerFooter alignWithMargins="0"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1b - ZTI</vt:lpstr>
      <vt:lpstr>'1b - ZTI'!Názvy_tisku</vt:lpstr>
      <vt:lpstr>'Rekapitulace stavby'!Názvy_tisku</vt:lpstr>
      <vt:lpstr>'1b - ZTI'!Oblast_tisku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Mican Viktor</cp:lastModifiedBy>
  <dcterms:created xsi:type="dcterms:W3CDTF">2014-07-28T10:48:41Z</dcterms:created>
  <dcterms:modified xsi:type="dcterms:W3CDTF">2014-07-28T10:53:51Z</dcterms:modified>
</cp:coreProperties>
</file>