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60" windowWidth="18915" windowHeight="12345" activeTab="0"/>
  </bookViews>
  <sheets>
    <sheet name="Rekapitulace stavby" sheetId="1" r:id="rId1"/>
    <sheet name="1a - Stavební práce" sheetId="2" r:id="rId2"/>
  </sheets>
  <definedNames>
    <definedName name="_xlnm.Print_Titles" localSheetId="1">'1a - Stavební práce'!$126:$126</definedName>
    <definedName name="_xlnm.Print_Titles" localSheetId="0">'Rekapitulace stavby'!$85:$85</definedName>
    <definedName name="_xlnm.Print_Area" localSheetId="1">'1a - Stavební práce'!$C$4:$Q$70,'1a - Stavební práce'!$C$76:$Q$110,'1a - Stavební práce'!$C$116:$Q$180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<sst xmlns="http://schemas.openxmlformats.org/spreadsheetml/2006/main" count="812" uniqueCount="256">
  <si>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</si>
  <si>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</si>
  <si>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</si>
  <si>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</si>
  <si>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</si>
  <si>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</si>
  <si>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</si>
  <si>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</si>
  <si>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</si>
  <si>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</si>
  <si>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</si>
  <si>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</si>
  <si>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</si>
  <si>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</si>
  <si>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</si>
  <si>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</si>
  <si>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>0,1</t>
  </si>
  <si>
    <t>JKSO:</t>
  </si>
  <si>
    <t>CC-CZ:</t>
  </si>
  <si>
    <t>1</t>
  </si>
  <si>
    <t>Místo:</t>
  </si>
  <si>
    <t xml:space="preserve"> </t>
  </si>
  <si>
    <t>Datum:</t>
  </si>
  <si>
    <t>10</t>
  </si>
  <si>
    <t>100</t>
  </si>
  <si>
    <t>Objednavatel: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</si>
  <si>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</si>
  <si>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</si>
  <si>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</si>
  <si>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</si>
  <si>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</si>
  <si>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</si>
  <si>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</si>
  <si>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</si>
  <si>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</si>
  <si>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</si>
  <si>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</si>
  <si>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</si>
  <si>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</si>
  <si>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</si>
  <si>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</si>
  <si>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</si>
  <si>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</si>
  <si>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</si>
  <si>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</si>
  <si>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</si>
  <si>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</si>
  <si>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</si>
  <si>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</si>
  <si>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</si>
  <si>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</si>
  <si>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</si>
  <si>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</si>
  <si>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</si>
  <si>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</si>
  <si>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</si>
  <si>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</si>
  <si>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</si>
  <si>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</si>
  <si>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</si>
  <si>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</si>
  <si>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</si>
  <si>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</si>
  <si>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</si>
  <si>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</si>
  <si>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</si>
  <si>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</si>
  <si>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</si>
  <si>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</si>
  <si>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</si>
  <si>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</si>
  <si>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</si>
  <si>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</si>
  <si>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</si>
  <si>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</si>
  <si>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{3636C88E-9BC4-4B82-87E0-9F70CB5C5FB6}</t>
  </si>
  <si>
    <t>{00000000-0000-0000-0000-000000000000}</t>
  </si>
  <si>
    <t>1a</t>
  </si>
  <si>
    <t>Stavební práce</t>
  </si>
  <si>
    <t>{4454FC98-68C8-4C30-A643-3F6497C9977B}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</si>
  <si>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</si>
  <si>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</si>
  <si>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</si>
  <si>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</si>
  <si>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</si>
  <si>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</si>
  <si>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</si>
  <si>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</si>
  <si>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</si>
  <si>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</si>
  <si>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</si>
  <si>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</si>
  <si>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</si>
  <si>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</si>
  <si>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</si>
  <si>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</si>
  <si>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</si>
  <si>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</si>
  <si>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</si>
  <si>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</si>
  <si>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</si>
  <si>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</si>
  <si>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</si>
  <si>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</si>
  <si>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>PSV - Práce a dodávky PSV</t>
  </si>
  <si>
    <t xml:space="preserve">    711 - Izolace proti vodě, vlhkosti a plynům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</si>
  <si>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</si>
  <si>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</si>
  <si>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</si>
  <si>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 keramické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</si>
  <si>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</si>
  <si>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</si>
  <si>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</si>
  <si>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</si>
  <si>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</si>
  <si>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</si>
  <si>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</si>
  <si>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</si>
  <si>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</si>
  <si>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</si>
  <si>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</si>
  <si>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</si>
  <si>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</si>
  <si>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</si>
  <si>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</si>
  <si>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</si>
  <si>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</si>
  <si>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</si>
  <si>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</si>
  <si>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</si>
  <si>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</si>
  <si>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</si>
  <si>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</si>
  <si>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</si>
  <si>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</si>
  <si>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</si>
  <si>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</si>
  <si>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342272323</t>
  </si>
  <si>
    <t>Příčky tl 100 mm z pórobetonových přesných hladkých příčkovek objemové hmotnosti 500 kg/m3</t>
  </si>
  <si>
    <t>m2</t>
  </si>
  <si>
    <t>4</t>
  </si>
  <si>
    <t>632441113</t>
  </si>
  <si>
    <t>Potěr spádový tl do 40 mm ze suchých směsí</t>
  </si>
  <si>
    <t>3</t>
  </si>
  <si>
    <t>642944121</t>
  </si>
  <si>
    <t>Osazování ocelových zárubní dodatečné pl do 2,5 m2</t>
  </si>
  <si>
    <t>kus</t>
  </si>
  <si>
    <t>M</t>
  </si>
  <si>
    <t>553311000</t>
  </si>
  <si>
    <t>zárubeň ocelová pro běžné zdění H 95 600 L/P</t>
  </si>
  <si>
    <t>8</t>
  </si>
  <si>
    <t>5</t>
  </si>
  <si>
    <t>553311040</t>
  </si>
  <si>
    <t>zárubeň ocelová pro běžné zdění H 95 800 L/P</t>
  </si>
  <si>
    <t>6</t>
  </si>
  <si>
    <t>962031133</t>
  </si>
  <si>
    <t>Bourání příček z cihel pálených na MVC tl do 150 mm</t>
  </si>
  <si>
    <t>7</t>
  </si>
  <si>
    <t>965041341</t>
  </si>
  <si>
    <t>Bourání podkladů pod dlažby nebo mazanin škvárobetonových tl do 100 mm pl přes 4 m2</t>
  </si>
  <si>
    <t>m3</t>
  </si>
  <si>
    <t>965081213</t>
  </si>
  <si>
    <t>Bourání podlah z dlaždic keramických nebo xylolitových tl do 10 mm plochy přes 1 m2</t>
  </si>
  <si>
    <t>9</t>
  </si>
  <si>
    <t>978059541</t>
  </si>
  <si>
    <t>Odsekání a odebrání obkladů stěn z vnitřních obkládaček plochy přes 1 m2</t>
  </si>
  <si>
    <t>997013212</t>
  </si>
  <si>
    <t>Vnitrostaveništní doprava suti a vybouraných hmot pro budovy v do 9 m ručně</t>
  </si>
  <si>
    <t>t</t>
  </si>
  <si>
    <t>11</t>
  </si>
  <si>
    <t>997013501</t>
  </si>
  <si>
    <t>Odvoz suti na skládku a vybouraných hmot nebo meziskládku do 1 km se složením</t>
  </si>
  <si>
    <t>12</t>
  </si>
  <si>
    <t>997013509</t>
  </si>
  <si>
    <t>Příplatek k odvozu suti a vybouraných hmot na skládku ZKD 1 km přes 1 km</t>
  </si>
  <si>
    <t>13</t>
  </si>
  <si>
    <t>711193121</t>
  </si>
  <si>
    <t>Izolace proti zemní vlhkosti na vodorovné ploše těsnicí kaší AQUAFIN 2K</t>
  </si>
  <si>
    <t>16</t>
  </si>
  <si>
    <t>14</t>
  </si>
  <si>
    <t>711193131</t>
  </si>
  <si>
    <t>Izolace proti zemní vlhkosti na svislé ploše těsnicí kaší AQUAFIN 2K</t>
  </si>
  <si>
    <t>766492100</t>
  </si>
  <si>
    <t>Montáž zrcadel</t>
  </si>
  <si>
    <t>634651220</t>
  </si>
  <si>
    <t>zrcadlo nemontované čiré tl 3 mm</t>
  </si>
  <si>
    <t>32</t>
  </si>
  <si>
    <t>17</t>
  </si>
  <si>
    <t>766622861</t>
  </si>
  <si>
    <t>Vyvěšení nebo zavěšení křídel dřevěných nebo plastových okenních do 1,5 m2</t>
  </si>
  <si>
    <t>18</t>
  </si>
  <si>
    <t>766660001</t>
  </si>
  <si>
    <t>Montáž dveřních křídel otvíravých 1křídlových š do 0,8 m do ocelové zárubně</t>
  </si>
  <si>
    <t>19</t>
  </si>
  <si>
    <t>611600500</t>
  </si>
  <si>
    <t>dveře dřevěné vnitřní hladké plné 1křídlové 60x197 bez povrchové úpravy</t>
  </si>
  <si>
    <t>20</t>
  </si>
  <si>
    <t>611600520</t>
  </si>
  <si>
    <t>dveře dřevěné vnitřní hladké plné 1křídlové 80x197 bez povrchové úpravy</t>
  </si>
  <si>
    <t>766660711</t>
  </si>
  <si>
    <t>Montáž dveřních křídel 1křídlových dokování závěsů na universální zárubeň</t>
  </si>
  <si>
    <t>22</t>
  </si>
  <si>
    <t>549315840</t>
  </si>
  <si>
    <t>závěs dveřní nosný k zašroubování 60x10 mm</t>
  </si>
  <si>
    <t>100 kus</t>
  </si>
  <si>
    <t>23</t>
  </si>
  <si>
    <t>766660722</t>
  </si>
  <si>
    <t>Montáž dveřního kování</t>
  </si>
  <si>
    <t>24</t>
  </si>
  <si>
    <t>549240000</t>
  </si>
  <si>
    <t>zámek stavební zadlabací obyč.536a převod L</t>
  </si>
  <si>
    <t>25</t>
  </si>
  <si>
    <t>767584141</t>
  </si>
  <si>
    <t>Montáž podhledů kazetových 600x300 mm plochy do 10 m2</t>
  </si>
  <si>
    <t>26</t>
  </si>
  <si>
    <t>590305730</t>
  </si>
  <si>
    <t>podhled kazetový GYPTONE Line E 600 x 600 mm</t>
  </si>
  <si>
    <t>27</t>
  </si>
  <si>
    <t>771574132</t>
  </si>
  <si>
    <t xml:space="preserve">Montáž podlah keramických režných protiskluzných lepených flexibilním lepidlem </t>
  </si>
  <si>
    <t>28</t>
  </si>
  <si>
    <t>597611100</t>
  </si>
  <si>
    <t>29</t>
  </si>
  <si>
    <t>771579196</t>
  </si>
  <si>
    <t>Příplatek k montáž podlah keramických za spárování tmelem dvousložkovým</t>
  </si>
  <si>
    <t>30</t>
  </si>
  <si>
    <t>771579197</t>
  </si>
  <si>
    <t>Příplatek k montáž podlah keramických za lepení dvousložkovým lepidlem</t>
  </si>
  <si>
    <t>31</t>
  </si>
  <si>
    <t>781415114</t>
  </si>
  <si>
    <t>Montáž obkladaček pórovinových pravoúhlých do 45 ks/m2 lepených disperzním lepidlem nebo tmelem</t>
  </si>
  <si>
    <t>597610000</t>
  </si>
  <si>
    <t>33</t>
  </si>
  <si>
    <t>781419191</t>
  </si>
  <si>
    <t>Příplatek k montáži obkladů vnitřních pórovinových za plochu do 10 m2</t>
  </si>
  <si>
    <t>34</t>
  </si>
  <si>
    <t>781419192</t>
  </si>
  <si>
    <t>Příplatek k montáži obkladů vnitřních pórovinových za omezený prostor</t>
  </si>
  <si>
    <t>35</t>
  </si>
  <si>
    <t>781493111</t>
  </si>
  <si>
    <t>Profily rohové lepené standardním lepidlem - montáž</t>
  </si>
  <si>
    <t>m</t>
  </si>
  <si>
    <t>36</t>
  </si>
  <si>
    <t>553430270</t>
  </si>
  <si>
    <t>rohové lišty kovové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</si>
  <si>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</si>
  <si>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</si>
  <si>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</si>
  <si>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</si>
  <si>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</si>
  <si>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</si>
  <si>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</si>
  <si>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</si>
  <si>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Oprava sociálního zázemí šaten - HS Karviná</t>
  </si>
  <si>
    <t>dlaždice keramické slinuté, 600x600, tl.10, kalibrované, odolnost proti opotřebení PEI 4, povrch hladký, matný, protiskluz R9/A, mrazuvzdorné, probarvený střep</t>
  </si>
  <si>
    <t>obkládačky keramické 600x200, tl.10, povrch hladký, matný. Obklad bude sjednocený s dlažbou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</si>
</sst>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9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20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"/>
      <color theme="11"/>
      <name val="Trebuchet MS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0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25" xfId="0" applyNumberFormat="1" applyFont="1" applyBorder="1" applyAlignment="1">
      <alignment horizontal="right" vertical="center"/>
    </xf>
    <xf numFmtId="167" fontId="23" fillId="0" borderId="25" xfId="0" applyNumberFormat="1" applyFont="1" applyBorder="1" applyAlignment="1">
      <alignment horizontal="right" vertical="center"/>
    </xf>
    <xf numFmtId="164" fontId="23" fillId="0" borderId="26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0" fontId="29" fillId="0" borderId="33" xfId="0" applyFont="1" applyBorder="1" applyAlignment="1">
      <alignment horizontal="center" vertical="center"/>
    </xf>
    <xf numFmtId="49" fontId="29" fillId="0" borderId="33" xfId="0" applyNumberFormat="1" applyFont="1" applyBorder="1" applyAlignment="1">
      <alignment horizontal="left" vertical="center" wrapText="1"/>
    </xf>
    <xf numFmtId="0" fontId="29" fillId="0" borderId="33" xfId="0" applyFont="1" applyBorder="1" applyAlignment="1">
      <alignment horizontal="center" vertical="center" wrapText="1"/>
    </xf>
    <xf numFmtId="168" fontId="29" fillId="0" borderId="33" xfId="0" applyNumberFormat="1" applyFont="1" applyBorder="1" applyAlignment="1">
      <alignment horizontal="right" vertical="center"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168" fontId="0" fillId="34" borderId="33" xfId="0" applyNumberFormat="1" applyFont="1" applyFill="1" applyBorder="1" applyAlignment="1">
      <alignment horizontal="right" vertical="center"/>
    </xf>
    <xf numFmtId="0" fontId="13" fillId="34" borderId="33" xfId="0" applyFont="1" applyFill="1" applyBorder="1" applyAlignment="1">
      <alignment horizontal="center" vertical="center"/>
    </xf>
    <xf numFmtId="0" fontId="31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32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36" xfId="0" applyFill="1" applyBorder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4" fillId="34" borderId="0" xfId="0" applyFont="1" applyFill="1" applyAlignment="1">
      <alignment horizontal="left" vertical="center"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164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34" borderId="0" xfId="0" applyFont="1" applyFill="1" applyAlignment="1">
      <alignment horizontal="left" vertical="center"/>
    </xf>
    <xf numFmtId="166" fontId="7" fillId="34" borderId="0" xfId="0" applyNumberFormat="1" applyFont="1" applyFill="1" applyAlignment="1">
      <alignment horizontal="left" vertical="top"/>
    </xf>
    <xf numFmtId="164" fontId="12" fillId="0" borderId="0" xfId="0" applyNumberFormat="1" applyFont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0" fontId="7" fillId="35" borderId="0" xfId="0" applyFont="1" applyFill="1" applyAlignment="1">
      <alignment horizontal="center" vertical="center"/>
    </xf>
    <xf numFmtId="166" fontId="7" fillId="0" borderId="0" xfId="0" applyNumberFormat="1" applyFont="1" applyAlignment="1">
      <alignment horizontal="left" vertical="top"/>
    </xf>
    <xf numFmtId="0" fontId="26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 vertical="center"/>
    </xf>
    <xf numFmtId="164" fontId="25" fillId="0" borderId="0" xfId="0" applyNumberFormat="1" applyFont="1" applyAlignment="1">
      <alignment horizontal="right"/>
    </xf>
    <xf numFmtId="0" fontId="7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>
      <alignment horizontal="right" vertical="center"/>
    </xf>
    <xf numFmtId="0" fontId="29" fillId="0" borderId="33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/>
    </xf>
    <xf numFmtId="164" fontId="29" fillId="34" borderId="33" xfId="0" applyNumberFormat="1" applyFont="1" applyFill="1" applyBorder="1" applyAlignment="1">
      <alignment horizontal="right" vertical="center"/>
    </xf>
    <xf numFmtId="164" fontId="29" fillId="0" borderId="33" xfId="0" applyNumberFormat="1" applyFont="1" applyBorder="1" applyAlignment="1">
      <alignment horizontal="right" vertical="center"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164" fontId="18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164" fontId="24" fillId="0" borderId="0" xfId="0" applyNumberFormat="1" applyFont="1" applyAlignment="1">
      <alignment horizontal="right"/>
    </xf>
    <xf numFmtId="0" fontId="32" fillId="33" borderId="0" xfId="36" applyFont="1" applyFill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6C3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185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KROSplusData\System\Temp\rad86C3C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KROSplusData\System\Temp\rad91857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K7" sqref="K7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40" t="s">
        <v>0</v>
      </c>
      <c r="B1" s="141"/>
      <c r="C1" s="141"/>
      <c r="D1" s="142" t="s">
        <v>1</v>
      </c>
      <c r="E1" s="141"/>
      <c r="F1" s="141"/>
      <c r="G1" s="141"/>
      <c r="H1" s="141"/>
      <c r="I1" s="141"/>
      <c r="J1" s="141"/>
      <c r="K1" s="143" t="s">
        <v>246</v>
      </c>
      <c r="L1" s="143"/>
      <c r="M1" s="143"/>
      <c r="N1" s="143"/>
      <c r="O1" s="143"/>
      <c r="P1" s="143"/>
      <c r="Q1" s="143"/>
      <c r="R1" s="143"/>
      <c r="S1" s="143"/>
      <c r="T1" s="141"/>
      <c r="U1" s="141"/>
      <c r="V1" s="141"/>
      <c r="W1" s="143" t="s">
        <v>247</v>
      </c>
      <c r="X1" s="143"/>
      <c r="Y1" s="143"/>
      <c r="Z1" s="143"/>
      <c r="AA1" s="143"/>
      <c r="AB1" s="143"/>
      <c r="AC1" s="143"/>
      <c r="AD1" s="143"/>
      <c r="AE1" s="143"/>
      <c r="AF1" s="143"/>
      <c r="AG1" s="141"/>
      <c r="AH1" s="141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45" t="s">
        <v>4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R2" s="175" t="s">
        <v>5</v>
      </c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47" t="s">
        <v>9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1"/>
      <c r="AS4" s="12" t="s">
        <v>10</v>
      </c>
      <c r="BE4" s="13" t="s">
        <v>11</v>
      </c>
      <c r="BS4" s="6" t="s">
        <v>12</v>
      </c>
    </row>
    <row r="5" spans="2:71" s="2" customFormat="1" ht="15" customHeight="1">
      <c r="B5" s="10"/>
      <c r="D5" s="14" t="s">
        <v>13</v>
      </c>
      <c r="K5" s="151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Q5" s="11"/>
      <c r="BE5" s="148" t="s">
        <v>14</v>
      </c>
      <c r="BS5" s="6" t="s">
        <v>6</v>
      </c>
    </row>
    <row r="6" spans="2:71" s="2" customFormat="1" ht="37.5" customHeight="1">
      <c r="B6" s="10"/>
      <c r="D6" s="16" t="s">
        <v>15</v>
      </c>
      <c r="K6" s="152" t="s">
        <v>253</v>
      </c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Q6" s="11"/>
      <c r="BE6" s="146"/>
      <c r="BS6" s="6" t="s">
        <v>16</v>
      </c>
    </row>
    <row r="7" spans="2:71" s="2" customFormat="1" ht="15" customHeight="1">
      <c r="B7" s="10"/>
      <c r="D7" s="17" t="s">
        <v>17</v>
      </c>
      <c r="K7" s="15"/>
      <c r="AK7" s="17" t="s">
        <v>18</v>
      </c>
      <c r="AN7" s="15"/>
      <c r="AQ7" s="11"/>
      <c r="BE7" s="146"/>
      <c r="BS7" s="6" t="s">
        <v>19</v>
      </c>
    </row>
    <row r="8" spans="2:71" s="2" customFormat="1" ht="15" customHeight="1">
      <c r="B8" s="10"/>
      <c r="D8" s="17" t="s">
        <v>20</v>
      </c>
      <c r="K8" s="15" t="s">
        <v>21</v>
      </c>
      <c r="AK8" s="17" t="s">
        <v>22</v>
      </c>
      <c r="AN8" s="18"/>
      <c r="AQ8" s="11"/>
      <c r="BE8" s="146"/>
      <c r="BS8" s="6" t="s">
        <v>23</v>
      </c>
    </row>
    <row r="9" spans="2:71" s="2" customFormat="1" ht="15" customHeight="1">
      <c r="B9" s="10"/>
      <c r="AQ9" s="11"/>
      <c r="BE9" s="146"/>
      <c r="BS9" s="6" t="s">
        <v>24</v>
      </c>
    </row>
    <row r="10" spans="2:71" s="2" customFormat="1" ht="15" customHeight="1">
      <c r="B10" s="10"/>
      <c r="D10" s="17" t="s">
        <v>25</v>
      </c>
      <c r="AK10" s="17" t="s">
        <v>26</v>
      </c>
      <c r="AN10" s="15"/>
      <c r="AQ10" s="11"/>
      <c r="BE10" s="146"/>
      <c r="BS10" s="6" t="s">
        <v>16</v>
      </c>
    </row>
    <row r="11" spans="2:71" s="2" customFormat="1" ht="19.5" customHeight="1">
      <c r="B11" s="10"/>
      <c r="E11" s="15" t="s">
        <v>21</v>
      </c>
      <c r="AK11" s="17" t="s">
        <v>27</v>
      </c>
      <c r="AN11" s="15"/>
      <c r="AQ11" s="11"/>
      <c r="BE11" s="146"/>
      <c r="BS11" s="6" t="s">
        <v>16</v>
      </c>
    </row>
    <row r="12" spans="2:71" s="2" customFormat="1" ht="7.5" customHeight="1">
      <c r="B12" s="10"/>
      <c r="AQ12" s="11"/>
      <c r="BE12" s="146"/>
      <c r="BS12" s="6" t="s">
        <v>16</v>
      </c>
    </row>
    <row r="13" spans="2:71" s="2" customFormat="1" ht="15" customHeight="1">
      <c r="B13" s="10"/>
      <c r="D13" s="17" t="s">
        <v>28</v>
      </c>
      <c r="AK13" s="17" t="s">
        <v>26</v>
      </c>
      <c r="AN13" s="19" t="s">
        <v>29</v>
      </c>
      <c r="AQ13" s="11"/>
      <c r="BE13" s="146"/>
      <c r="BS13" s="6" t="s">
        <v>16</v>
      </c>
    </row>
    <row r="14" spans="2:71" s="2" customFormat="1" ht="15.75" customHeight="1">
      <c r="B14" s="10"/>
      <c r="E14" s="153" t="s">
        <v>29</v>
      </c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7" t="s">
        <v>27</v>
      </c>
      <c r="AN14" s="19" t="s">
        <v>29</v>
      </c>
      <c r="AQ14" s="11"/>
      <c r="BE14" s="146"/>
      <c r="BS14" s="6" t="s">
        <v>16</v>
      </c>
    </row>
    <row r="15" spans="2:71" s="2" customFormat="1" ht="7.5" customHeight="1">
      <c r="B15" s="10"/>
      <c r="AQ15" s="11"/>
      <c r="BE15" s="146"/>
      <c r="BS15" s="6" t="s">
        <v>3</v>
      </c>
    </row>
    <row r="16" spans="2:71" s="2" customFormat="1" ht="15" customHeight="1">
      <c r="B16" s="10"/>
      <c r="D16" s="17" t="s">
        <v>30</v>
      </c>
      <c r="AK16" s="17" t="s">
        <v>26</v>
      </c>
      <c r="AN16" s="15"/>
      <c r="AQ16" s="11"/>
      <c r="BE16" s="146"/>
      <c r="BS16" s="6" t="s">
        <v>3</v>
      </c>
    </row>
    <row r="17" spans="2:71" s="2" customFormat="1" ht="19.5" customHeight="1">
      <c r="B17" s="10"/>
      <c r="E17" s="15" t="s">
        <v>21</v>
      </c>
      <c r="AK17" s="17" t="s">
        <v>27</v>
      </c>
      <c r="AN17" s="15"/>
      <c r="AQ17" s="11"/>
      <c r="BE17" s="146"/>
      <c r="BS17" s="6" t="s">
        <v>31</v>
      </c>
    </row>
    <row r="18" spans="2:71" s="2" customFormat="1" ht="7.5" customHeight="1">
      <c r="B18" s="10"/>
      <c r="AQ18" s="11"/>
      <c r="BE18" s="146"/>
      <c r="BS18" s="6" t="s">
        <v>6</v>
      </c>
    </row>
    <row r="19" spans="2:71" s="2" customFormat="1" ht="15" customHeight="1">
      <c r="B19" s="10"/>
      <c r="D19" s="17" t="s">
        <v>32</v>
      </c>
      <c r="AK19" s="17" t="s">
        <v>26</v>
      </c>
      <c r="AN19" s="15"/>
      <c r="AQ19" s="11"/>
      <c r="BE19" s="146"/>
      <c r="BS19" s="6" t="s">
        <v>6</v>
      </c>
    </row>
    <row r="20" spans="2:57" s="2" customFormat="1" ht="19.5" customHeight="1">
      <c r="B20" s="10"/>
      <c r="E20" s="15" t="s">
        <v>21</v>
      </c>
      <c r="AK20" s="17" t="s">
        <v>27</v>
      </c>
      <c r="AN20" s="15"/>
      <c r="AQ20" s="11"/>
      <c r="BE20" s="146"/>
    </row>
    <row r="21" spans="2:57" s="2" customFormat="1" ht="7.5" customHeight="1">
      <c r="B21" s="10"/>
      <c r="AQ21" s="11"/>
      <c r="BE21" s="146"/>
    </row>
    <row r="22" spans="2:57" s="2" customFormat="1" ht="7.5" customHeight="1">
      <c r="B22" s="1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Q22" s="11"/>
      <c r="BE22" s="146"/>
    </row>
    <row r="23" spans="2:57" s="2" customFormat="1" ht="15" customHeight="1">
      <c r="B23" s="10"/>
      <c r="D23" s="21" t="s">
        <v>33</v>
      </c>
      <c r="AK23" s="154">
        <f>ROUND($AG$87,2)</f>
        <v>0</v>
      </c>
      <c r="AL23" s="146"/>
      <c r="AM23" s="146"/>
      <c r="AN23" s="146"/>
      <c r="AO23" s="146"/>
      <c r="AQ23" s="11"/>
      <c r="BE23" s="146"/>
    </row>
    <row r="24" spans="2:57" s="2" customFormat="1" ht="15" customHeight="1">
      <c r="B24" s="10"/>
      <c r="D24" s="21" t="s">
        <v>34</v>
      </c>
      <c r="AK24" s="154">
        <f>ROUND($AG$90,2)</f>
        <v>0</v>
      </c>
      <c r="AL24" s="146"/>
      <c r="AM24" s="146"/>
      <c r="AN24" s="146"/>
      <c r="AO24" s="146"/>
      <c r="AQ24" s="11"/>
      <c r="BE24" s="146"/>
    </row>
    <row r="25" spans="2:57" s="6" customFormat="1" ht="7.5" customHeight="1">
      <c r="B25" s="22"/>
      <c r="AQ25" s="23"/>
      <c r="BE25" s="149"/>
    </row>
    <row r="26" spans="2:57" s="6" customFormat="1" ht="27" customHeight="1">
      <c r="B26" s="22"/>
      <c r="D26" s="24" t="s">
        <v>35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55">
        <f>ROUND($AK$23+$AK$24,2)</f>
        <v>0</v>
      </c>
      <c r="AL26" s="156"/>
      <c r="AM26" s="156"/>
      <c r="AN26" s="156"/>
      <c r="AO26" s="156"/>
      <c r="AQ26" s="23"/>
      <c r="BE26" s="149"/>
    </row>
    <row r="27" spans="2:57" s="6" customFormat="1" ht="7.5" customHeight="1">
      <c r="B27" s="22"/>
      <c r="AQ27" s="23"/>
      <c r="BE27" s="149"/>
    </row>
    <row r="28" spans="2:57" s="6" customFormat="1" ht="15" customHeight="1">
      <c r="B28" s="26"/>
      <c r="D28" s="27" t="s">
        <v>36</v>
      </c>
      <c r="F28" s="27" t="s">
        <v>37</v>
      </c>
      <c r="L28" s="157">
        <v>0.21</v>
      </c>
      <c r="M28" s="150"/>
      <c r="N28" s="150"/>
      <c r="O28" s="150"/>
      <c r="T28" s="28" t="s">
        <v>38</v>
      </c>
      <c r="W28" s="158">
        <f>ROUND($AZ$87+SUM($CD$91:$CD$95),2)</f>
        <v>0</v>
      </c>
      <c r="X28" s="150"/>
      <c r="Y28" s="150"/>
      <c r="Z28" s="150"/>
      <c r="AA28" s="150"/>
      <c r="AB28" s="150"/>
      <c r="AC28" s="150"/>
      <c r="AD28" s="150"/>
      <c r="AE28" s="150"/>
      <c r="AK28" s="158">
        <f>ROUND($AV$87+SUM($BY$91:$BY$95),2)</f>
        <v>0</v>
      </c>
      <c r="AL28" s="150"/>
      <c r="AM28" s="150"/>
      <c r="AN28" s="150"/>
      <c r="AO28" s="150"/>
      <c r="AQ28" s="29"/>
      <c r="BE28" s="150"/>
    </row>
    <row r="29" spans="2:57" s="6" customFormat="1" ht="15" customHeight="1">
      <c r="B29" s="26"/>
      <c r="F29" s="27" t="s">
        <v>39</v>
      </c>
      <c r="L29" s="157">
        <v>0.15</v>
      </c>
      <c r="M29" s="150"/>
      <c r="N29" s="150"/>
      <c r="O29" s="150"/>
      <c r="T29" s="28" t="s">
        <v>38</v>
      </c>
      <c r="W29" s="158">
        <f>ROUND($BA$87+SUM($CE$91:$CE$95),2)</f>
        <v>0</v>
      </c>
      <c r="X29" s="150"/>
      <c r="Y29" s="150"/>
      <c r="Z29" s="150"/>
      <c r="AA29" s="150"/>
      <c r="AB29" s="150"/>
      <c r="AC29" s="150"/>
      <c r="AD29" s="150"/>
      <c r="AE29" s="150"/>
      <c r="AK29" s="158">
        <f>ROUND($AW$87+SUM($BZ$91:$BZ$95),2)</f>
        <v>0</v>
      </c>
      <c r="AL29" s="150"/>
      <c r="AM29" s="150"/>
      <c r="AN29" s="150"/>
      <c r="AO29" s="150"/>
      <c r="AQ29" s="29"/>
      <c r="BE29" s="150"/>
    </row>
    <row r="30" spans="2:57" s="6" customFormat="1" ht="15" customHeight="1" hidden="1">
      <c r="B30" s="26"/>
      <c r="F30" s="27" t="s">
        <v>40</v>
      </c>
      <c r="L30" s="157">
        <v>0.21</v>
      </c>
      <c r="M30" s="150"/>
      <c r="N30" s="150"/>
      <c r="O30" s="150"/>
      <c r="T30" s="28" t="s">
        <v>38</v>
      </c>
      <c r="W30" s="158">
        <f>ROUND($BB$87+SUM($CF$91:$CF$95),2)</f>
        <v>0</v>
      </c>
      <c r="X30" s="150"/>
      <c r="Y30" s="150"/>
      <c r="Z30" s="150"/>
      <c r="AA30" s="150"/>
      <c r="AB30" s="150"/>
      <c r="AC30" s="150"/>
      <c r="AD30" s="150"/>
      <c r="AE30" s="150"/>
      <c r="AK30" s="158">
        <v>0</v>
      </c>
      <c r="AL30" s="150"/>
      <c r="AM30" s="150"/>
      <c r="AN30" s="150"/>
      <c r="AO30" s="150"/>
      <c r="AQ30" s="29"/>
      <c r="BE30" s="150"/>
    </row>
    <row r="31" spans="2:57" s="6" customFormat="1" ht="15" customHeight="1" hidden="1">
      <c r="B31" s="26"/>
      <c r="F31" s="27" t="s">
        <v>41</v>
      </c>
      <c r="L31" s="157">
        <v>0.15</v>
      </c>
      <c r="M31" s="150"/>
      <c r="N31" s="150"/>
      <c r="O31" s="150"/>
      <c r="T31" s="28" t="s">
        <v>38</v>
      </c>
      <c r="W31" s="158">
        <f>ROUND($BC$87+SUM($CG$91:$CG$95),2)</f>
        <v>0</v>
      </c>
      <c r="X31" s="150"/>
      <c r="Y31" s="150"/>
      <c r="Z31" s="150"/>
      <c r="AA31" s="150"/>
      <c r="AB31" s="150"/>
      <c r="AC31" s="150"/>
      <c r="AD31" s="150"/>
      <c r="AE31" s="150"/>
      <c r="AK31" s="158">
        <v>0</v>
      </c>
      <c r="AL31" s="150"/>
      <c r="AM31" s="150"/>
      <c r="AN31" s="150"/>
      <c r="AO31" s="150"/>
      <c r="AQ31" s="29"/>
      <c r="BE31" s="150"/>
    </row>
    <row r="32" spans="2:57" s="6" customFormat="1" ht="15" customHeight="1" hidden="1">
      <c r="B32" s="26"/>
      <c r="F32" s="27" t="s">
        <v>42</v>
      </c>
      <c r="L32" s="157">
        <v>0</v>
      </c>
      <c r="M32" s="150"/>
      <c r="N32" s="150"/>
      <c r="O32" s="150"/>
      <c r="T32" s="28" t="s">
        <v>38</v>
      </c>
      <c r="W32" s="158">
        <f>ROUND($BD$87+SUM($CH$91:$CH$95),2)</f>
        <v>0</v>
      </c>
      <c r="X32" s="150"/>
      <c r="Y32" s="150"/>
      <c r="Z32" s="150"/>
      <c r="AA32" s="150"/>
      <c r="AB32" s="150"/>
      <c r="AC32" s="150"/>
      <c r="AD32" s="150"/>
      <c r="AE32" s="150"/>
      <c r="AK32" s="158">
        <v>0</v>
      </c>
      <c r="AL32" s="150"/>
      <c r="AM32" s="150"/>
      <c r="AN32" s="150"/>
      <c r="AO32" s="150"/>
      <c r="AQ32" s="29"/>
      <c r="BE32" s="150"/>
    </row>
    <row r="33" spans="2:57" s="6" customFormat="1" ht="7.5" customHeight="1">
      <c r="B33" s="22"/>
      <c r="AQ33" s="23"/>
      <c r="BE33" s="149"/>
    </row>
    <row r="34" spans="2:57" s="6" customFormat="1" ht="27" customHeight="1">
      <c r="B34" s="22"/>
      <c r="C34" s="30"/>
      <c r="D34" s="31" t="s">
        <v>43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3" t="s">
        <v>44</v>
      </c>
      <c r="U34" s="32"/>
      <c r="V34" s="32"/>
      <c r="W34" s="32"/>
      <c r="X34" s="159" t="s">
        <v>45</v>
      </c>
      <c r="Y34" s="160"/>
      <c r="Z34" s="160"/>
      <c r="AA34" s="160"/>
      <c r="AB34" s="160"/>
      <c r="AC34" s="32"/>
      <c r="AD34" s="32"/>
      <c r="AE34" s="32"/>
      <c r="AF34" s="32"/>
      <c r="AG34" s="32"/>
      <c r="AH34" s="32"/>
      <c r="AI34" s="32"/>
      <c r="AJ34" s="32"/>
      <c r="AK34" s="161">
        <f>ROUND(SUM($AK$26:$AK$32),2)</f>
        <v>0</v>
      </c>
      <c r="AL34" s="160"/>
      <c r="AM34" s="160"/>
      <c r="AN34" s="160"/>
      <c r="AO34" s="162"/>
      <c r="AP34" s="30"/>
      <c r="AQ34" s="23"/>
      <c r="BE34" s="149"/>
    </row>
    <row r="35" spans="2:43" s="6" customFormat="1" ht="15" customHeight="1">
      <c r="B35" s="22"/>
      <c r="AQ35" s="23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2"/>
      <c r="D49" s="34" t="s">
        <v>46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C49" s="34" t="s">
        <v>47</v>
      </c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6"/>
      <c r="AQ49" s="23"/>
    </row>
    <row r="50" spans="2:43" s="2" customFormat="1" ht="14.25" customHeight="1">
      <c r="B50" s="10"/>
      <c r="D50" s="37"/>
      <c r="Z50" s="38"/>
      <c r="AC50" s="37"/>
      <c r="AO50" s="38"/>
      <c r="AQ50" s="11"/>
    </row>
    <row r="51" spans="2:43" s="2" customFormat="1" ht="14.25" customHeight="1">
      <c r="B51" s="10"/>
      <c r="D51" s="37"/>
      <c r="Z51" s="38"/>
      <c r="AC51" s="37"/>
      <c r="AO51" s="38"/>
      <c r="AQ51" s="11"/>
    </row>
    <row r="52" spans="2:43" s="2" customFormat="1" ht="14.25" customHeight="1">
      <c r="B52" s="10"/>
      <c r="D52" s="37"/>
      <c r="Z52" s="38"/>
      <c r="AC52" s="37"/>
      <c r="AO52" s="38"/>
      <c r="AQ52" s="11"/>
    </row>
    <row r="53" spans="2:43" s="2" customFormat="1" ht="14.25" customHeight="1">
      <c r="B53" s="10"/>
      <c r="D53" s="37"/>
      <c r="Z53" s="38"/>
      <c r="AC53" s="37"/>
      <c r="AO53" s="38"/>
      <c r="AQ53" s="11"/>
    </row>
    <row r="54" spans="2:43" s="2" customFormat="1" ht="14.25" customHeight="1">
      <c r="B54" s="10"/>
      <c r="D54" s="37"/>
      <c r="Z54" s="38"/>
      <c r="AC54" s="37"/>
      <c r="AO54" s="38"/>
      <c r="AQ54" s="11"/>
    </row>
    <row r="55" spans="2:43" s="2" customFormat="1" ht="14.25" customHeight="1">
      <c r="B55" s="10"/>
      <c r="D55" s="37"/>
      <c r="Z55" s="38"/>
      <c r="AC55" s="37"/>
      <c r="AO55" s="38"/>
      <c r="AQ55" s="11"/>
    </row>
    <row r="56" spans="2:43" s="2" customFormat="1" ht="14.25" customHeight="1">
      <c r="B56" s="10"/>
      <c r="D56" s="37"/>
      <c r="Z56" s="38"/>
      <c r="AC56" s="37"/>
      <c r="AO56" s="38"/>
      <c r="AQ56" s="11"/>
    </row>
    <row r="57" spans="2:43" s="2" customFormat="1" ht="14.25" customHeight="1">
      <c r="B57" s="10"/>
      <c r="D57" s="37"/>
      <c r="Z57" s="38"/>
      <c r="AC57" s="37"/>
      <c r="AO57" s="38"/>
      <c r="AQ57" s="11"/>
    </row>
    <row r="58" spans="2:43" s="6" customFormat="1" ht="15.75" customHeight="1">
      <c r="B58" s="22"/>
      <c r="D58" s="39" t="s">
        <v>48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1" t="s">
        <v>49</v>
      </c>
      <c r="S58" s="40"/>
      <c r="T58" s="40"/>
      <c r="U58" s="40"/>
      <c r="V58" s="40"/>
      <c r="W58" s="40"/>
      <c r="X58" s="40"/>
      <c r="Y58" s="40"/>
      <c r="Z58" s="42"/>
      <c r="AC58" s="39" t="s">
        <v>48</v>
      </c>
      <c r="AD58" s="40"/>
      <c r="AE58" s="40"/>
      <c r="AF58" s="40"/>
      <c r="AG58" s="40"/>
      <c r="AH58" s="40"/>
      <c r="AI58" s="40"/>
      <c r="AJ58" s="40"/>
      <c r="AK58" s="40"/>
      <c r="AL58" s="40"/>
      <c r="AM58" s="41" t="s">
        <v>49</v>
      </c>
      <c r="AN58" s="40"/>
      <c r="AO58" s="42"/>
      <c r="AQ58" s="23"/>
    </row>
    <row r="59" spans="2:43" s="2" customFormat="1" ht="14.25" customHeight="1">
      <c r="B59" s="10"/>
      <c r="AQ59" s="11"/>
    </row>
    <row r="60" spans="2:43" s="6" customFormat="1" ht="15.75" customHeight="1">
      <c r="B60" s="22"/>
      <c r="D60" s="34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C60" s="34" t="s">
        <v>51</v>
      </c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6"/>
      <c r="AQ60" s="23"/>
    </row>
    <row r="61" spans="2:43" s="2" customFormat="1" ht="14.25" customHeight="1">
      <c r="B61" s="10"/>
      <c r="D61" s="37"/>
      <c r="Z61" s="38"/>
      <c r="AC61" s="37"/>
      <c r="AO61" s="38"/>
      <c r="AQ61" s="11"/>
    </row>
    <row r="62" spans="2:43" s="2" customFormat="1" ht="14.25" customHeight="1">
      <c r="B62" s="10"/>
      <c r="D62" s="37"/>
      <c r="Z62" s="38"/>
      <c r="AC62" s="37"/>
      <c r="AO62" s="38"/>
      <c r="AQ62" s="11"/>
    </row>
    <row r="63" spans="2:43" s="2" customFormat="1" ht="14.25" customHeight="1">
      <c r="B63" s="10"/>
      <c r="D63" s="37"/>
      <c r="Z63" s="38"/>
      <c r="AC63" s="37"/>
      <c r="AO63" s="38"/>
      <c r="AQ63" s="11"/>
    </row>
    <row r="64" spans="2:43" s="2" customFormat="1" ht="14.25" customHeight="1">
      <c r="B64" s="10"/>
      <c r="D64" s="37"/>
      <c r="Z64" s="38"/>
      <c r="AC64" s="37"/>
      <c r="AO64" s="38"/>
      <c r="AQ64" s="11"/>
    </row>
    <row r="65" spans="2:43" s="2" customFormat="1" ht="14.25" customHeight="1">
      <c r="B65" s="10"/>
      <c r="D65" s="37"/>
      <c r="Z65" s="38"/>
      <c r="AC65" s="37"/>
      <c r="AO65" s="38"/>
      <c r="AQ65" s="11"/>
    </row>
    <row r="66" spans="2:43" s="2" customFormat="1" ht="14.25" customHeight="1">
      <c r="B66" s="10"/>
      <c r="D66" s="37"/>
      <c r="Z66" s="38"/>
      <c r="AC66" s="37"/>
      <c r="AO66" s="38"/>
      <c r="AQ66" s="11"/>
    </row>
    <row r="67" spans="2:43" s="2" customFormat="1" ht="14.25" customHeight="1">
      <c r="B67" s="10"/>
      <c r="D67" s="37"/>
      <c r="Z67" s="38"/>
      <c r="AC67" s="37"/>
      <c r="AO67" s="38"/>
      <c r="AQ67" s="11"/>
    </row>
    <row r="68" spans="2:43" s="2" customFormat="1" ht="14.25" customHeight="1">
      <c r="B68" s="10"/>
      <c r="D68" s="37"/>
      <c r="Z68" s="38"/>
      <c r="AC68" s="37"/>
      <c r="AO68" s="38"/>
      <c r="AQ68" s="11"/>
    </row>
    <row r="69" spans="2:43" s="6" customFormat="1" ht="15.75" customHeight="1">
      <c r="B69" s="22"/>
      <c r="D69" s="39" t="s">
        <v>48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1" t="s">
        <v>49</v>
      </c>
      <c r="S69" s="40"/>
      <c r="T69" s="40"/>
      <c r="U69" s="40"/>
      <c r="V69" s="40"/>
      <c r="W69" s="40"/>
      <c r="X69" s="40"/>
      <c r="Y69" s="40"/>
      <c r="Z69" s="42"/>
      <c r="AC69" s="39" t="s">
        <v>48</v>
      </c>
      <c r="AD69" s="40"/>
      <c r="AE69" s="40"/>
      <c r="AF69" s="40"/>
      <c r="AG69" s="40"/>
      <c r="AH69" s="40"/>
      <c r="AI69" s="40"/>
      <c r="AJ69" s="40"/>
      <c r="AK69" s="40"/>
      <c r="AL69" s="40"/>
      <c r="AM69" s="41" t="s">
        <v>49</v>
      </c>
      <c r="AN69" s="40"/>
      <c r="AO69" s="42"/>
      <c r="AQ69" s="23"/>
    </row>
    <row r="70" spans="2:43" s="6" customFormat="1" ht="7.5" customHeight="1">
      <c r="B70" s="22"/>
      <c r="AQ70" s="23"/>
    </row>
    <row r="71" spans="2:43" s="6" customFormat="1" ht="7.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5"/>
    </row>
    <row r="75" spans="2:43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8"/>
    </row>
    <row r="76" spans="2:43" s="6" customFormat="1" ht="37.5" customHeight="1">
      <c r="B76" s="22"/>
      <c r="C76" s="147" t="s">
        <v>52</v>
      </c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23"/>
    </row>
    <row r="77" spans="2:43" s="15" customFormat="1" ht="15" customHeight="1">
      <c r="B77" s="49"/>
      <c r="C77" s="17" t="s">
        <v>13</v>
      </c>
      <c r="L77" s="15">
        <f>$K$5</f>
        <v>0</v>
      </c>
      <c r="AQ77" s="50"/>
    </row>
    <row r="78" spans="2:43" s="51" customFormat="1" ht="37.5" customHeight="1">
      <c r="B78" s="52"/>
      <c r="C78" s="51" t="s">
        <v>15</v>
      </c>
      <c r="L78" s="165" t="str">
        <f>$K$6</f>
        <v>Oprava sociálního zázemí šaten - HS Karviná</v>
      </c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Q78" s="53"/>
    </row>
    <row r="79" spans="2:43" s="6" customFormat="1" ht="7.5" customHeight="1">
      <c r="B79" s="22"/>
      <c r="AQ79" s="23"/>
    </row>
    <row r="80" spans="2:43" s="6" customFormat="1" ht="15.75" customHeight="1">
      <c r="B80" s="22"/>
      <c r="C80" s="17" t="s">
        <v>20</v>
      </c>
      <c r="L80" s="54" t="str">
        <f>IF($K$8="","",$K$8)</f>
        <v> </v>
      </c>
      <c r="AI80" s="17" t="s">
        <v>22</v>
      </c>
      <c r="AM80" s="55">
        <f>IF($AN$8="","",$AN$8)</f>
      </c>
      <c r="AQ80" s="23"/>
    </row>
    <row r="81" spans="2:43" s="6" customFormat="1" ht="7.5" customHeight="1">
      <c r="B81" s="22"/>
      <c r="AQ81" s="23"/>
    </row>
    <row r="82" spans="2:56" s="6" customFormat="1" ht="18.75" customHeight="1">
      <c r="B82" s="22"/>
      <c r="C82" s="17" t="s">
        <v>25</v>
      </c>
      <c r="L82" s="15" t="str">
        <f>IF($E$11="","",$E$11)</f>
        <v> </v>
      </c>
      <c r="AI82" s="17" t="s">
        <v>30</v>
      </c>
      <c r="AM82" s="151" t="str">
        <f>IF($E$17="","",$E$17)</f>
        <v> </v>
      </c>
      <c r="AN82" s="149"/>
      <c r="AO82" s="149"/>
      <c r="AP82" s="149"/>
      <c r="AQ82" s="23"/>
      <c r="AS82" s="178" t="s">
        <v>53</v>
      </c>
      <c r="AT82" s="179"/>
      <c r="AU82" s="35"/>
      <c r="AV82" s="35"/>
      <c r="AW82" s="35"/>
      <c r="AX82" s="35"/>
      <c r="AY82" s="35"/>
      <c r="AZ82" s="35"/>
      <c r="BA82" s="35"/>
      <c r="BB82" s="35"/>
      <c r="BC82" s="35"/>
      <c r="BD82" s="36"/>
    </row>
    <row r="83" spans="2:56" s="6" customFormat="1" ht="15.75" customHeight="1">
      <c r="B83" s="22"/>
      <c r="C83" s="17" t="s">
        <v>28</v>
      </c>
      <c r="L83" s="15">
        <f>IF($E$14="Vyplň údaj","",$E$14)</f>
      </c>
      <c r="AI83" s="17" t="s">
        <v>32</v>
      </c>
      <c r="AM83" s="151" t="str">
        <f>IF($E$20="","",$E$20)</f>
        <v> </v>
      </c>
      <c r="AN83" s="149"/>
      <c r="AO83" s="149"/>
      <c r="AP83" s="149"/>
      <c r="AQ83" s="23"/>
      <c r="AS83" s="180"/>
      <c r="AT83" s="149"/>
      <c r="BD83" s="57"/>
    </row>
    <row r="84" spans="2:56" s="6" customFormat="1" ht="12" customHeight="1">
      <c r="B84" s="22"/>
      <c r="AQ84" s="23"/>
      <c r="AS84" s="180"/>
      <c r="AT84" s="149"/>
      <c r="BD84" s="57"/>
    </row>
    <row r="85" spans="2:57" s="6" customFormat="1" ht="30" customHeight="1">
      <c r="B85" s="22"/>
      <c r="C85" s="163" t="s">
        <v>54</v>
      </c>
      <c r="D85" s="160"/>
      <c r="E85" s="160"/>
      <c r="F85" s="160"/>
      <c r="G85" s="160"/>
      <c r="H85" s="32"/>
      <c r="I85" s="164" t="s">
        <v>55</v>
      </c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4" t="s">
        <v>56</v>
      </c>
      <c r="AH85" s="160"/>
      <c r="AI85" s="160"/>
      <c r="AJ85" s="160"/>
      <c r="AK85" s="160"/>
      <c r="AL85" s="160"/>
      <c r="AM85" s="160"/>
      <c r="AN85" s="164" t="s">
        <v>57</v>
      </c>
      <c r="AO85" s="160"/>
      <c r="AP85" s="162"/>
      <c r="AQ85" s="23"/>
      <c r="AS85" s="58" t="s">
        <v>58</v>
      </c>
      <c r="AT85" s="59" t="s">
        <v>59</v>
      </c>
      <c r="AU85" s="59" t="s">
        <v>60</v>
      </c>
      <c r="AV85" s="59" t="s">
        <v>61</v>
      </c>
      <c r="AW85" s="59" t="s">
        <v>62</v>
      </c>
      <c r="AX85" s="59" t="s">
        <v>63</v>
      </c>
      <c r="AY85" s="59" t="s">
        <v>64</v>
      </c>
      <c r="AZ85" s="59" t="s">
        <v>65</v>
      </c>
      <c r="BA85" s="59" t="s">
        <v>66</v>
      </c>
      <c r="BB85" s="59" t="s">
        <v>67</v>
      </c>
      <c r="BC85" s="59" t="s">
        <v>68</v>
      </c>
      <c r="BD85" s="60" t="s">
        <v>69</v>
      </c>
      <c r="BE85" s="61"/>
    </row>
    <row r="86" spans="2:56" s="6" customFormat="1" ht="12" customHeight="1">
      <c r="B86" s="22"/>
      <c r="AQ86" s="23"/>
      <c r="AS86" s="62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6"/>
    </row>
    <row r="87" spans="2:76" s="51" customFormat="1" ht="33" customHeight="1">
      <c r="B87" s="52"/>
      <c r="C87" s="63" t="s">
        <v>70</v>
      </c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176">
        <f>ROUND($AG$88,2)</f>
        <v>0</v>
      </c>
      <c r="AH87" s="177"/>
      <c r="AI87" s="177"/>
      <c r="AJ87" s="177"/>
      <c r="AK87" s="177"/>
      <c r="AL87" s="177"/>
      <c r="AM87" s="177"/>
      <c r="AN87" s="176">
        <f>ROUND(SUM($AG$87,$AT$87),2)</f>
        <v>0</v>
      </c>
      <c r="AO87" s="177"/>
      <c r="AP87" s="177"/>
      <c r="AQ87" s="53"/>
      <c r="AS87" s="64">
        <f>ROUND($AS$88,2)</f>
        <v>0</v>
      </c>
      <c r="AT87" s="65">
        <f>ROUND(SUM($AV$87:$AW$87),2)</f>
        <v>0</v>
      </c>
      <c r="AU87" s="66">
        <f>ROUND($AU$88,5)</f>
        <v>397.64804</v>
      </c>
      <c r="AV87" s="65">
        <f>ROUND($AZ$87*$L$28,2)</f>
        <v>0</v>
      </c>
      <c r="AW87" s="65">
        <f>ROUND($BA$87*$L$29,2)</f>
        <v>0</v>
      </c>
      <c r="AX87" s="65">
        <f>ROUND($BB$87*$L$28,2)</f>
        <v>0</v>
      </c>
      <c r="AY87" s="65">
        <f>ROUND($BC$87*$L$29,2)</f>
        <v>0</v>
      </c>
      <c r="AZ87" s="65">
        <f>ROUND($AZ$88,2)</f>
        <v>0</v>
      </c>
      <c r="BA87" s="65">
        <f>ROUND($BA$88,2)</f>
        <v>0</v>
      </c>
      <c r="BB87" s="65">
        <f>ROUND($BB$88,2)</f>
        <v>0</v>
      </c>
      <c r="BC87" s="65">
        <f>ROUND($BC$88,2)</f>
        <v>0</v>
      </c>
      <c r="BD87" s="67">
        <f>ROUND($BD$88,2)</f>
        <v>0</v>
      </c>
      <c r="BS87" s="51" t="s">
        <v>71</v>
      </c>
      <c r="BT87" s="51" t="s">
        <v>72</v>
      </c>
      <c r="BU87" s="68" t="s">
        <v>73</v>
      </c>
      <c r="BV87" s="51" t="s">
        <v>74</v>
      </c>
      <c r="BW87" s="51" t="s">
        <v>75</v>
      </c>
      <c r="BX87" s="51" t="s">
        <v>76</v>
      </c>
    </row>
    <row r="88" spans="1:76" s="69" customFormat="1" ht="28.5" customHeight="1">
      <c r="A88" s="139" t="s">
        <v>248</v>
      </c>
      <c r="B88" s="70"/>
      <c r="C88" s="71"/>
      <c r="D88" s="171" t="s">
        <v>77</v>
      </c>
      <c r="E88" s="172"/>
      <c r="F88" s="172"/>
      <c r="G88" s="172"/>
      <c r="H88" s="172"/>
      <c r="I88" s="71"/>
      <c r="J88" s="171" t="s">
        <v>78</v>
      </c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69">
        <f>'1a - Stavební práce'!$M$27</f>
        <v>0</v>
      </c>
      <c r="AH88" s="170"/>
      <c r="AI88" s="170"/>
      <c r="AJ88" s="170"/>
      <c r="AK88" s="170"/>
      <c r="AL88" s="170"/>
      <c r="AM88" s="170"/>
      <c r="AN88" s="169">
        <f>ROUND(SUM($AG$88,$AT$88),2)</f>
        <v>0</v>
      </c>
      <c r="AO88" s="170"/>
      <c r="AP88" s="170"/>
      <c r="AQ88" s="72"/>
      <c r="AS88" s="73">
        <f>'1a - Stavební práce'!$M$25</f>
        <v>0</v>
      </c>
      <c r="AT88" s="74">
        <f>ROUND(SUM($AV$88:$AW$88),2)</f>
        <v>0</v>
      </c>
      <c r="AU88" s="75">
        <f>'1a - Stavební práce'!$W$127</f>
        <v>397.64803499999994</v>
      </c>
      <c r="AV88" s="74">
        <f>'1a - Stavební práce'!$M$29</f>
        <v>0</v>
      </c>
      <c r="AW88" s="74">
        <f>'1a - Stavební práce'!$M$30</f>
        <v>0</v>
      </c>
      <c r="AX88" s="74">
        <f>'1a - Stavební práce'!$M$31</f>
        <v>0</v>
      </c>
      <c r="AY88" s="74">
        <f>'1a - Stavební práce'!$M$32</f>
        <v>0</v>
      </c>
      <c r="AZ88" s="74">
        <f>'1a - Stavební práce'!$H$29</f>
        <v>0</v>
      </c>
      <c r="BA88" s="74">
        <f>'1a - Stavební práce'!$H$30</f>
        <v>0</v>
      </c>
      <c r="BB88" s="74">
        <f>'1a - Stavební práce'!$H$31</f>
        <v>0</v>
      </c>
      <c r="BC88" s="74">
        <f>'1a - Stavební práce'!$H$32</f>
        <v>0</v>
      </c>
      <c r="BD88" s="76">
        <f>'1a - Stavební práce'!$H$33</f>
        <v>0</v>
      </c>
      <c r="BT88" s="69" t="s">
        <v>19</v>
      </c>
      <c r="BV88" s="69" t="s">
        <v>74</v>
      </c>
      <c r="BW88" s="69" t="s">
        <v>79</v>
      </c>
      <c r="BX88" s="69" t="s">
        <v>75</v>
      </c>
    </row>
    <row r="89" spans="2:43" s="2" customFormat="1" ht="14.25" customHeight="1">
      <c r="B89" s="10"/>
      <c r="AQ89" s="11"/>
    </row>
    <row r="90" spans="2:49" s="6" customFormat="1" ht="30.75" customHeight="1">
      <c r="B90" s="22"/>
      <c r="C90" s="63" t="s">
        <v>80</v>
      </c>
      <c r="AG90" s="176">
        <f>ROUND(SUM($AG$91:$AG$94),2)</f>
        <v>0</v>
      </c>
      <c r="AH90" s="149"/>
      <c r="AI90" s="149"/>
      <c r="AJ90" s="149"/>
      <c r="AK90" s="149"/>
      <c r="AL90" s="149"/>
      <c r="AM90" s="149"/>
      <c r="AN90" s="176">
        <f>ROUND(SUM($AN$91:$AN$94),2)</f>
        <v>0</v>
      </c>
      <c r="AO90" s="149"/>
      <c r="AP90" s="149"/>
      <c r="AQ90" s="23"/>
      <c r="AS90" s="58" t="s">
        <v>81</v>
      </c>
      <c r="AT90" s="59" t="s">
        <v>82</v>
      </c>
      <c r="AU90" s="59" t="s">
        <v>36</v>
      </c>
      <c r="AV90" s="60" t="s">
        <v>59</v>
      </c>
      <c r="AW90" s="61"/>
    </row>
    <row r="91" spans="2:89" s="6" customFormat="1" ht="21" customHeight="1">
      <c r="B91" s="22"/>
      <c r="D91" s="77" t="s">
        <v>83</v>
      </c>
      <c r="AG91" s="167">
        <f>ROUND($AG$87*$AS$91,2)</f>
        <v>0</v>
      </c>
      <c r="AH91" s="149"/>
      <c r="AI91" s="149"/>
      <c r="AJ91" s="149"/>
      <c r="AK91" s="149"/>
      <c r="AL91" s="149"/>
      <c r="AM91" s="149"/>
      <c r="AN91" s="168">
        <f>ROUND($AG$91+$AV$91,2)</f>
        <v>0</v>
      </c>
      <c r="AO91" s="149"/>
      <c r="AP91" s="149"/>
      <c r="AQ91" s="23"/>
      <c r="AS91" s="78">
        <v>0</v>
      </c>
      <c r="AT91" s="79" t="s">
        <v>84</v>
      </c>
      <c r="AU91" s="79" t="s">
        <v>37</v>
      </c>
      <c r="AV91" s="80">
        <f>ROUND(IF($AU$91="základní",$AG$91*$L$28,IF($AU$91="snížená",$AG$91*$L$29,0)),2)</f>
        <v>0</v>
      </c>
      <c r="BV91" s="6" t="s">
        <v>85</v>
      </c>
      <c r="BY91" s="81">
        <f>IF($AU$91="základní",$AV$91,0)</f>
        <v>0</v>
      </c>
      <c r="BZ91" s="81">
        <f>IF($AU$91="snížená",$AV$91,0)</f>
        <v>0</v>
      </c>
      <c r="CA91" s="81">
        <v>0</v>
      </c>
      <c r="CB91" s="81">
        <v>0</v>
      </c>
      <c r="CC91" s="81">
        <v>0</v>
      </c>
      <c r="CD91" s="81">
        <f>IF($AU$91="základní",$AG$91,0)</f>
        <v>0</v>
      </c>
      <c r="CE91" s="81">
        <f>IF($AU$91="snížená",$AG$91,0)</f>
        <v>0</v>
      </c>
      <c r="CF91" s="81">
        <f>IF($AU$91="zákl. přenesená",$AG$91,0)</f>
        <v>0</v>
      </c>
      <c r="CG91" s="81">
        <f>IF($AU$91="sníž. přenesená",$AG$91,0)</f>
        <v>0</v>
      </c>
      <c r="CH91" s="81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2"/>
      <c r="D92" s="166" t="s">
        <v>86</v>
      </c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G92" s="167">
        <f>$AG$87*$AS$92</f>
        <v>0</v>
      </c>
      <c r="AH92" s="149"/>
      <c r="AI92" s="149"/>
      <c r="AJ92" s="149"/>
      <c r="AK92" s="149"/>
      <c r="AL92" s="149"/>
      <c r="AM92" s="149"/>
      <c r="AN92" s="168">
        <f>$AG$92+$AV$92</f>
        <v>0</v>
      </c>
      <c r="AO92" s="149"/>
      <c r="AP92" s="149"/>
      <c r="AQ92" s="23"/>
      <c r="AS92" s="82">
        <v>0</v>
      </c>
      <c r="AT92" s="83" t="s">
        <v>84</v>
      </c>
      <c r="AU92" s="83" t="s">
        <v>37</v>
      </c>
      <c r="AV92" s="84">
        <f>ROUND(IF($AU$92="nulová",0,IF(OR($AU$92="základní",$AU$92="zákl. přenesená"),$AG$92*$L$28,$AG$92*$L$29)),2)</f>
        <v>0</v>
      </c>
      <c r="BV92" s="6" t="s">
        <v>87</v>
      </c>
      <c r="BY92" s="81">
        <f>IF($AU$92="základní",$AV$92,0)</f>
        <v>0</v>
      </c>
      <c r="BZ92" s="81">
        <f>IF($AU$92="snížená",$AV$92,0)</f>
        <v>0</v>
      </c>
      <c r="CA92" s="81">
        <f>IF($AU$92="zákl. přenesená",$AV$92,0)</f>
        <v>0</v>
      </c>
      <c r="CB92" s="81">
        <f>IF($AU$92="sníž. přenesená",$AV$92,0)</f>
        <v>0</v>
      </c>
      <c r="CC92" s="81">
        <f>IF($AU$92="nulová",$AV$92,0)</f>
        <v>0</v>
      </c>
      <c r="CD92" s="81">
        <f>IF($AU$92="základní",$AG$92,0)</f>
        <v>0</v>
      </c>
      <c r="CE92" s="81">
        <f>IF($AU$92="snížená",$AG$92,0)</f>
        <v>0</v>
      </c>
      <c r="CF92" s="81">
        <f>IF($AU$92="zákl. přenesená",$AG$92,0)</f>
        <v>0</v>
      </c>
      <c r="CG92" s="81">
        <f>IF($AU$92="sníž. přenesená",$AG$92,0)</f>
        <v>0</v>
      </c>
      <c r="CH92" s="81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>
        <f>IF($D$92="Vyplň vlastní","","x")</f>
      </c>
    </row>
    <row r="93" spans="2:89" s="6" customFormat="1" ht="21" customHeight="1">
      <c r="B93" s="22"/>
      <c r="D93" s="166" t="s">
        <v>86</v>
      </c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G93" s="167">
        <f>$AG$87*$AS$93</f>
        <v>0</v>
      </c>
      <c r="AH93" s="149"/>
      <c r="AI93" s="149"/>
      <c r="AJ93" s="149"/>
      <c r="AK93" s="149"/>
      <c r="AL93" s="149"/>
      <c r="AM93" s="149"/>
      <c r="AN93" s="168">
        <f>$AG$93+$AV$93</f>
        <v>0</v>
      </c>
      <c r="AO93" s="149"/>
      <c r="AP93" s="149"/>
      <c r="AQ93" s="23"/>
      <c r="AS93" s="82">
        <v>0</v>
      </c>
      <c r="AT93" s="83" t="s">
        <v>84</v>
      </c>
      <c r="AU93" s="83" t="s">
        <v>37</v>
      </c>
      <c r="AV93" s="84">
        <f>ROUND(IF($AU$93="nulová",0,IF(OR($AU$93="základní",$AU$93="zákl. přenesená"),$AG$93*$L$28,$AG$93*$L$29)),2)</f>
        <v>0</v>
      </c>
      <c r="BV93" s="6" t="s">
        <v>87</v>
      </c>
      <c r="BY93" s="81">
        <f>IF($AU$93="základní",$AV$93,0)</f>
        <v>0</v>
      </c>
      <c r="BZ93" s="81">
        <f>IF($AU$93="snížená",$AV$93,0)</f>
        <v>0</v>
      </c>
      <c r="CA93" s="81">
        <f>IF($AU$93="zákl. přenesená",$AV$93,0)</f>
        <v>0</v>
      </c>
      <c r="CB93" s="81">
        <f>IF($AU$93="sníž. přenesená",$AV$93,0)</f>
        <v>0</v>
      </c>
      <c r="CC93" s="81">
        <f>IF($AU$93="nulová",$AV$93,0)</f>
        <v>0</v>
      </c>
      <c r="CD93" s="81">
        <f>IF($AU$93="základní",$AG$93,0)</f>
        <v>0</v>
      </c>
      <c r="CE93" s="81">
        <f>IF($AU$93="snížená",$AG$93,0)</f>
        <v>0</v>
      </c>
      <c r="CF93" s="81">
        <f>IF($AU$93="zákl. přenesená",$AG$93,0)</f>
        <v>0</v>
      </c>
      <c r="CG93" s="81">
        <f>IF($AU$93="sníž. přenesená",$AG$93,0)</f>
        <v>0</v>
      </c>
      <c r="CH93" s="81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>
        <f>IF($D$93="Vyplň vlastní","","x")</f>
      </c>
    </row>
    <row r="94" spans="2:89" s="6" customFormat="1" ht="21" customHeight="1">
      <c r="B94" s="22"/>
      <c r="D94" s="166" t="s">
        <v>86</v>
      </c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G94" s="167">
        <f>$AG$87*$AS$94</f>
        <v>0</v>
      </c>
      <c r="AH94" s="149"/>
      <c r="AI94" s="149"/>
      <c r="AJ94" s="149"/>
      <c r="AK94" s="149"/>
      <c r="AL94" s="149"/>
      <c r="AM94" s="149"/>
      <c r="AN94" s="168">
        <f>$AG$94+$AV$94</f>
        <v>0</v>
      </c>
      <c r="AO94" s="149"/>
      <c r="AP94" s="149"/>
      <c r="AQ94" s="23"/>
      <c r="AS94" s="85">
        <v>0</v>
      </c>
      <c r="AT94" s="86" t="s">
        <v>84</v>
      </c>
      <c r="AU94" s="86" t="s">
        <v>37</v>
      </c>
      <c r="AV94" s="87">
        <f>ROUND(IF($AU$94="nulová",0,IF(OR($AU$94="základní",$AU$94="zákl. přenesená"),$AG$94*$L$28,$AG$94*$L$29)),2)</f>
        <v>0</v>
      </c>
      <c r="BV94" s="6" t="s">
        <v>87</v>
      </c>
      <c r="BY94" s="81">
        <f>IF($AU$94="základní",$AV$94,0)</f>
        <v>0</v>
      </c>
      <c r="BZ94" s="81">
        <f>IF($AU$94="snížená",$AV$94,0)</f>
        <v>0</v>
      </c>
      <c r="CA94" s="81">
        <f>IF($AU$94="zákl. přenesená",$AV$94,0)</f>
        <v>0</v>
      </c>
      <c r="CB94" s="81">
        <f>IF($AU$94="sníž. přenesená",$AV$94,0)</f>
        <v>0</v>
      </c>
      <c r="CC94" s="81">
        <f>IF($AU$94="nulová",$AV$94,0)</f>
        <v>0</v>
      </c>
      <c r="CD94" s="81">
        <f>IF($AU$94="základní",$AG$94,0)</f>
        <v>0</v>
      </c>
      <c r="CE94" s="81">
        <f>IF($AU$94="snížená",$AG$94,0)</f>
        <v>0</v>
      </c>
      <c r="CF94" s="81">
        <f>IF($AU$94="zákl. přenesená",$AG$94,0)</f>
        <v>0</v>
      </c>
      <c r="CG94" s="81">
        <f>IF($AU$94="sníž. přenesená",$AG$94,0)</f>
        <v>0</v>
      </c>
      <c r="CH94" s="81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>
        <f>IF($D$94="Vyplň vlastní","","x")</f>
      </c>
    </row>
    <row r="95" spans="2:43" s="6" customFormat="1" ht="12" customHeight="1">
      <c r="B95" s="22"/>
      <c r="AQ95" s="23"/>
    </row>
    <row r="96" spans="2:43" s="6" customFormat="1" ht="30.75" customHeight="1">
      <c r="B96" s="22"/>
      <c r="C96" s="88" t="s">
        <v>88</v>
      </c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173">
        <f>ROUND($AG$87+$AG$90,2)</f>
        <v>0</v>
      </c>
      <c r="AH96" s="174"/>
      <c r="AI96" s="174"/>
      <c r="AJ96" s="174"/>
      <c r="AK96" s="174"/>
      <c r="AL96" s="174"/>
      <c r="AM96" s="174"/>
      <c r="AN96" s="173">
        <f>ROUND($AN$87+$AN$90,2)</f>
        <v>0</v>
      </c>
      <c r="AO96" s="174"/>
      <c r="AP96" s="174"/>
      <c r="AQ96" s="23"/>
    </row>
    <row r="97" spans="2:43" s="6" customFormat="1" ht="7.5" customHeight="1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5"/>
    </row>
  </sheetData>
  <sheetProtection/>
  <mergeCells count="57">
    <mergeCell ref="AG96:AM96"/>
    <mergeCell ref="AN96:AP96"/>
    <mergeCell ref="AR2:BE2"/>
    <mergeCell ref="AG87:AM87"/>
    <mergeCell ref="AN87:AP87"/>
    <mergeCell ref="AG90:AM90"/>
    <mergeCell ref="AN90:AP90"/>
    <mergeCell ref="AG91:AM91"/>
    <mergeCell ref="AN91:AP91"/>
    <mergeCell ref="AS82:AT84"/>
    <mergeCell ref="D93:AB93"/>
    <mergeCell ref="AG93:AM93"/>
    <mergeCell ref="AN93:AP93"/>
    <mergeCell ref="D94:AB94"/>
    <mergeCell ref="AG94:AM94"/>
    <mergeCell ref="AN94:AP94"/>
    <mergeCell ref="D92:AB92"/>
    <mergeCell ref="AG92:AM92"/>
    <mergeCell ref="AN92:AP92"/>
    <mergeCell ref="AN88:AP88"/>
    <mergeCell ref="AG88:AM88"/>
    <mergeCell ref="D88:H88"/>
    <mergeCell ref="J88:AF88"/>
    <mergeCell ref="C85:G85"/>
    <mergeCell ref="I85:AF85"/>
    <mergeCell ref="AG85:AM85"/>
    <mergeCell ref="AN85:AP85"/>
    <mergeCell ref="C76:AP76"/>
    <mergeCell ref="L78:AO78"/>
    <mergeCell ref="AM82:AP82"/>
    <mergeCell ref="AM83:AP83"/>
    <mergeCell ref="L32:O32"/>
    <mergeCell ref="W32:AE32"/>
    <mergeCell ref="AK32:AO32"/>
    <mergeCell ref="X34:AB34"/>
    <mergeCell ref="AK34:AO34"/>
    <mergeCell ref="L30:O30"/>
    <mergeCell ref="W30:AE30"/>
    <mergeCell ref="AK30:AO30"/>
    <mergeCell ref="L31:O31"/>
    <mergeCell ref="W31:AE31"/>
    <mergeCell ref="AK31:AO31"/>
    <mergeCell ref="W28:AE28"/>
    <mergeCell ref="AK28:AO28"/>
    <mergeCell ref="L29:O29"/>
    <mergeCell ref="W29:AE29"/>
    <mergeCell ref="AK29:AO29"/>
    <mergeCell ref="C2:AP2"/>
    <mergeCell ref="C4:AP4"/>
    <mergeCell ref="BE5:BE34"/>
    <mergeCell ref="K5:AO5"/>
    <mergeCell ref="K6:AO6"/>
    <mergeCell ref="E14:AJ14"/>
    <mergeCell ref="AK23:AO23"/>
    <mergeCell ref="AK24:AO24"/>
    <mergeCell ref="AK26:AO26"/>
    <mergeCell ref="L28:O28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1a - Stavební práce'!C2" tooltip="1a - Stavební práce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1"/>
  <sheetViews>
    <sheetView showGridLines="0" zoomScalePageLayoutView="0" workbookViewId="0" topLeftCell="A1">
      <pane ySplit="1" topLeftCell="A169" activePane="bottomLeft" state="frozen"/>
      <selection pane="topLeft" activeCell="A1" sqref="A1"/>
      <selection pane="bottomLeft" activeCell="D175" sqref="D175:G175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4"/>
      <c r="B1" s="141"/>
      <c r="C1" s="141"/>
      <c r="D1" s="142" t="s">
        <v>1</v>
      </c>
      <c r="E1" s="141"/>
      <c r="F1" s="143" t="s">
        <v>249</v>
      </c>
      <c r="G1" s="143"/>
      <c r="H1" s="207" t="s">
        <v>250</v>
      </c>
      <c r="I1" s="207"/>
      <c r="J1" s="207"/>
      <c r="K1" s="207"/>
      <c r="L1" s="143" t="s">
        <v>251</v>
      </c>
      <c r="M1" s="141"/>
      <c r="N1" s="141"/>
      <c r="O1" s="142" t="s">
        <v>89</v>
      </c>
      <c r="P1" s="141"/>
      <c r="Q1" s="141"/>
      <c r="R1" s="141"/>
      <c r="S1" s="143" t="s">
        <v>252</v>
      </c>
      <c r="T1" s="143"/>
      <c r="U1" s="144"/>
      <c r="V1" s="14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5" t="s">
        <v>4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S2" s="175" t="s">
        <v>5</v>
      </c>
      <c r="T2" s="146"/>
      <c r="U2" s="146"/>
      <c r="V2" s="146"/>
      <c r="W2" s="146"/>
      <c r="X2" s="146"/>
      <c r="Y2" s="146"/>
      <c r="Z2" s="146"/>
      <c r="AA2" s="146"/>
      <c r="AB2" s="146"/>
      <c r="AC2" s="146"/>
      <c r="AT2" s="2" t="s">
        <v>79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90</v>
      </c>
    </row>
    <row r="4" spans="2:46" s="2" customFormat="1" ht="37.5" customHeight="1">
      <c r="B4" s="10"/>
      <c r="C4" s="147" t="s">
        <v>91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7" t="s">
        <v>15</v>
      </c>
      <c r="F6" s="181" t="str">
        <f>'Rekapitulace stavby'!$K$6</f>
        <v>Oprava sociálního zázemí šaten - HS Karviná</v>
      </c>
      <c r="G6" s="146"/>
      <c r="H6" s="146"/>
      <c r="I6" s="146"/>
      <c r="J6" s="146"/>
      <c r="K6" s="146"/>
      <c r="L6" s="146"/>
      <c r="M6" s="146"/>
      <c r="N6" s="146"/>
      <c r="O6" s="146"/>
      <c r="P6" s="146"/>
      <c r="R6" s="11"/>
    </row>
    <row r="7" spans="2:18" s="6" customFormat="1" ht="37.5" customHeight="1">
      <c r="B7" s="22"/>
      <c r="D7" s="16" t="s">
        <v>92</v>
      </c>
      <c r="F7" s="152" t="s">
        <v>78</v>
      </c>
      <c r="G7" s="149"/>
      <c r="H7" s="149"/>
      <c r="I7" s="149"/>
      <c r="J7" s="149"/>
      <c r="K7" s="149"/>
      <c r="L7" s="149"/>
      <c r="M7" s="149"/>
      <c r="N7" s="149"/>
      <c r="O7" s="149"/>
      <c r="P7" s="149"/>
      <c r="R7" s="23"/>
    </row>
    <row r="8" spans="2:18" s="6" customFormat="1" ht="15" customHeight="1">
      <c r="B8" s="22"/>
      <c r="D8" s="17" t="s">
        <v>17</v>
      </c>
      <c r="F8" s="15"/>
      <c r="M8" s="17" t="s">
        <v>18</v>
      </c>
      <c r="O8" s="15"/>
      <c r="R8" s="23"/>
    </row>
    <row r="9" spans="2:18" s="6" customFormat="1" ht="15" customHeight="1">
      <c r="B9" s="22"/>
      <c r="D9" s="17" t="s">
        <v>20</v>
      </c>
      <c r="F9" s="15" t="s">
        <v>21</v>
      </c>
      <c r="M9" s="17" t="s">
        <v>22</v>
      </c>
      <c r="O9" s="183"/>
      <c r="P9" s="149"/>
      <c r="R9" s="23"/>
    </row>
    <row r="10" spans="2:18" s="6" customFormat="1" ht="12" customHeight="1">
      <c r="B10" s="22"/>
      <c r="R10" s="23"/>
    </row>
    <row r="11" spans="2:18" s="6" customFormat="1" ht="15" customHeight="1">
      <c r="B11" s="22"/>
      <c r="D11" s="17" t="s">
        <v>25</v>
      </c>
      <c r="M11" s="17" t="s">
        <v>26</v>
      </c>
      <c r="O11" s="151">
        <f>IF('Rekapitulace stavby'!$AN$10="","",'Rekapitulace stavby'!$AN$10)</f>
      </c>
      <c r="P11" s="149"/>
      <c r="R11" s="23"/>
    </row>
    <row r="12" spans="2:18" s="6" customFormat="1" ht="18.75" customHeight="1">
      <c r="B12" s="22"/>
      <c r="E12" s="15" t="str">
        <f>IF('Rekapitulace stavby'!$E$11="","",'Rekapitulace stavby'!$E$11)</f>
        <v> </v>
      </c>
      <c r="M12" s="17" t="s">
        <v>27</v>
      </c>
      <c r="O12" s="151">
        <f>IF('Rekapitulace stavby'!$AN$11="","",'Rekapitulace stavby'!$AN$11)</f>
      </c>
      <c r="P12" s="149"/>
      <c r="R12" s="23"/>
    </row>
    <row r="13" spans="2:18" s="6" customFormat="1" ht="7.5" customHeight="1">
      <c r="B13" s="22"/>
      <c r="R13" s="23"/>
    </row>
    <row r="14" spans="2:18" s="6" customFormat="1" ht="15" customHeight="1">
      <c r="B14" s="22"/>
      <c r="D14" s="17" t="s">
        <v>28</v>
      </c>
      <c r="M14" s="17" t="s">
        <v>26</v>
      </c>
      <c r="O14" s="182"/>
      <c r="P14" s="149"/>
      <c r="R14" s="23"/>
    </row>
    <row r="15" spans="2:18" s="6" customFormat="1" ht="18.75" customHeight="1">
      <c r="B15" s="22"/>
      <c r="E15" s="182"/>
      <c r="F15" s="149"/>
      <c r="G15" s="149"/>
      <c r="H15" s="149"/>
      <c r="I15" s="149"/>
      <c r="J15" s="149"/>
      <c r="K15" s="149"/>
      <c r="L15" s="149"/>
      <c r="M15" s="17" t="s">
        <v>27</v>
      </c>
      <c r="O15" s="182"/>
      <c r="P15" s="149"/>
      <c r="R15" s="23"/>
    </row>
    <row r="16" spans="2:18" s="6" customFormat="1" ht="7.5" customHeight="1">
      <c r="B16" s="22"/>
      <c r="R16" s="23"/>
    </row>
    <row r="17" spans="2:18" s="6" customFormat="1" ht="15" customHeight="1">
      <c r="B17" s="22"/>
      <c r="D17" s="17" t="s">
        <v>30</v>
      </c>
      <c r="M17" s="17" t="s">
        <v>26</v>
      </c>
      <c r="O17" s="151">
        <f>IF('Rekapitulace stavby'!$AN$16="","",'Rekapitulace stavby'!$AN$16)</f>
      </c>
      <c r="P17" s="149"/>
      <c r="R17" s="23"/>
    </row>
    <row r="18" spans="2:18" s="6" customFormat="1" ht="18.75" customHeight="1">
      <c r="B18" s="22"/>
      <c r="E18" s="15" t="str">
        <f>IF('Rekapitulace stavby'!$E$17="","",'Rekapitulace stavby'!$E$17)</f>
        <v> </v>
      </c>
      <c r="M18" s="17" t="s">
        <v>27</v>
      </c>
      <c r="O18" s="151">
        <f>IF('Rekapitulace stavby'!$AN$17="","",'Rekapitulace stavby'!$AN$17)</f>
      </c>
      <c r="P18" s="149"/>
      <c r="R18" s="23"/>
    </row>
    <row r="19" spans="2:18" s="6" customFormat="1" ht="7.5" customHeight="1">
      <c r="B19" s="22"/>
      <c r="R19" s="23"/>
    </row>
    <row r="20" spans="2:18" s="6" customFormat="1" ht="15" customHeight="1">
      <c r="B20" s="22"/>
      <c r="D20" s="17" t="s">
        <v>32</v>
      </c>
      <c r="M20" s="17" t="s">
        <v>26</v>
      </c>
      <c r="O20" s="151">
        <f>IF('Rekapitulace stavby'!$AN$19="","",'Rekapitulace stavby'!$AN$19)</f>
      </c>
      <c r="P20" s="149"/>
      <c r="R20" s="23"/>
    </row>
    <row r="21" spans="2:18" s="6" customFormat="1" ht="18.75" customHeight="1">
      <c r="B21" s="22"/>
      <c r="E21" s="15" t="str">
        <f>IF('Rekapitulace stavby'!$E$20="","",'Rekapitulace stavby'!$E$20)</f>
        <v> </v>
      </c>
      <c r="M21" s="17" t="s">
        <v>27</v>
      </c>
      <c r="O21" s="151">
        <f>IF('Rekapitulace stavby'!$AN$20="","",'Rekapitulace stavby'!$AN$20)</f>
      </c>
      <c r="P21" s="149"/>
      <c r="R21" s="23"/>
    </row>
    <row r="22" spans="2:18" s="6" customFormat="1" ht="7.5" customHeight="1">
      <c r="B22" s="22"/>
      <c r="R22" s="23"/>
    </row>
    <row r="23" spans="2:18" s="6" customFormat="1" ht="7.5" customHeight="1">
      <c r="B23" s="22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R23" s="23"/>
    </row>
    <row r="24" spans="2:18" s="6" customFormat="1" ht="15" customHeight="1">
      <c r="B24" s="22"/>
      <c r="D24" s="89" t="s">
        <v>93</v>
      </c>
      <c r="M24" s="154">
        <f>$N$88</f>
        <v>0</v>
      </c>
      <c r="N24" s="149"/>
      <c r="O24" s="149"/>
      <c r="P24" s="149"/>
      <c r="R24" s="23"/>
    </row>
    <row r="25" spans="2:18" s="6" customFormat="1" ht="15" customHeight="1">
      <c r="B25" s="22"/>
      <c r="D25" s="21" t="s">
        <v>83</v>
      </c>
      <c r="M25" s="154">
        <f>$N$102</f>
        <v>0</v>
      </c>
      <c r="N25" s="149"/>
      <c r="O25" s="149"/>
      <c r="P25" s="149"/>
      <c r="R25" s="23"/>
    </row>
    <row r="26" spans="2:18" s="6" customFormat="1" ht="7.5" customHeight="1">
      <c r="B26" s="22"/>
      <c r="R26" s="23"/>
    </row>
    <row r="27" spans="2:18" s="6" customFormat="1" ht="26.25" customHeight="1">
      <c r="B27" s="22"/>
      <c r="D27" s="90" t="s">
        <v>35</v>
      </c>
      <c r="M27" s="184">
        <f>ROUND($M$24+$M$25,2)</f>
        <v>0</v>
      </c>
      <c r="N27" s="149"/>
      <c r="O27" s="149"/>
      <c r="P27" s="149"/>
      <c r="R27" s="23"/>
    </row>
    <row r="28" spans="2:18" s="6" customFormat="1" ht="7.5" customHeight="1">
      <c r="B28" s="22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R28" s="23"/>
    </row>
    <row r="29" spans="2:18" s="6" customFormat="1" ht="15" customHeight="1">
      <c r="B29" s="22"/>
      <c r="D29" s="27" t="s">
        <v>36</v>
      </c>
      <c r="E29" s="27" t="s">
        <v>37</v>
      </c>
      <c r="F29" s="91">
        <v>0.21</v>
      </c>
      <c r="G29" s="92" t="s">
        <v>38</v>
      </c>
      <c r="H29" s="185">
        <f>ROUND((((SUM($BE$102:$BE$109)+SUM($BE$127:$BE$174))+SUM($BE$176:$BE$180))),2)</f>
        <v>0</v>
      </c>
      <c r="I29" s="149"/>
      <c r="J29" s="149"/>
      <c r="M29" s="185">
        <f>ROUND((((SUM($BE$102:$BE$109)+SUM($BE$127:$BE$174))*$F$29)+SUM($BE$176:$BE$180)*$F$29),2)</f>
        <v>0</v>
      </c>
      <c r="N29" s="149"/>
      <c r="O29" s="149"/>
      <c r="P29" s="149"/>
      <c r="R29" s="23"/>
    </row>
    <row r="30" spans="2:18" s="6" customFormat="1" ht="15" customHeight="1">
      <c r="B30" s="22"/>
      <c r="E30" s="27" t="s">
        <v>39</v>
      </c>
      <c r="F30" s="91">
        <v>0.15</v>
      </c>
      <c r="G30" s="92" t="s">
        <v>38</v>
      </c>
      <c r="H30" s="185">
        <f>ROUND((((SUM($BF$102:$BF$109)+SUM($BF$127:$BF$174))+SUM($BF$176:$BF$180))),2)</f>
        <v>0</v>
      </c>
      <c r="I30" s="149"/>
      <c r="J30" s="149"/>
      <c r="M30" s="185">
        <f>ROUND((((SUM($BF$102:$BF$109)+SUM($BF$127:$BF$174))*$F$30)+SUM($BF$176:$BF$180)*$F$30),2)</f>
        <v>0</v>
      </c>
      <c r="N30" s="149"/>
      <c r="O30" s="149"/>
      <c r="P30" s="149"/>
      <c r="R30" s="23"/>
    </row>
    <row r="31" spans="2:18" s="6" customFormat="1" ht="15" customHeight="1" hidden="1">
      <c r="B31" s="22"/>
      <c r="E31" s="27" t="s">
        <v>40</v>
      </c>
      <c r="F31" s="91">
        <v>0.21</v>
      </c>
      <c r="G31" s="92" t="s">
        <v>38</v>
      </c>
      <c r="H31" s="185">
        <f>ROUND((((SUM($BG$102:$BG$109)+SUM($BG$127:$BG$174))+SUM($BG$176:$BG$180))),2)</f>
        <v>0</v>
      </c>
      <c r="I31" s="149"/>
      <c r="J31" s="149"/>
      <c r="M31" s="185">
        <v>0</v>
      </c>
      <c r="N31" s="149"/>
      <c r="O31" s="149"/>
      <c r="P31" s="149"/>
      <c r="R31" s="23"/>
    </row>
    <row r="32" spans="2:18" s="6" customFormat="1" ht="15" customHeight="1" hidden="1">
      <c r="B32" s="22"/>
      <c r="E32" s="27" t="s">
        <v>41</v>
      </c>
      <c r="F32" s="91">
        <v>0.15</v>
      </c>
      <c r="G32" s="92" t="s">
        <v>38</v>
      </c>
      <c r="H32" s="185">
        <f>ROUND((((SUM($BH$102:$BH$109)+SUM($BH$127:$BH$174))+SUM($BH$176:$BH$180))),2)</f>
        <v>0</v>
      </c>
      <c r="I32" s="149"/>
      <c r="J32" s="149"/>
      <c r="M32" s="185">
        <v>0</v>
      </c>
      <c r="N32" s="149"/>
      <c r="O32" s="149"/>
      <c r="P32" s="149"/>
      <c r="R32" s="23"/>
    </row>
    <row r="33" spans="2:18" s="6" customFormat="1" ht="15" customHeight="1" hidden="1">
      <c r="B33" s="22"/>
      <c r="E33" s="27" t="s">
        <v>42</v>
      </c>
      <c r="F33" s="91">
        <v>0</v>
      </c>
      <c r="G33" s="92" t="s">
        <v>38</v>
      </c>
      <c r="H33" s="185">
        <f>ROUND((((SUM($BI$102:$BI$109)+SUM($BI$127:$BI$174))+SUM($BI$176:$BI$180))),2)</f>
        <v>0</v>
      </c>
      <c r="I33" s="149"/>
      <c r="J33" s="149"/>
      <c r="M33" s="185">
        <v>0</v>
      </c>
      <c r="N33" s="149"/>
      <c r="O33" s="149"/>
      <c r="P33" s="149"/>
      <c r="R33" s="23"/>
    </row>
    <row r="34" spans="2:18" s="6" customFormat="1" ht="7.5" customHeight="1">
      <c r="B34" s="22"/>
      <c r="R34" s="23"/>
    </row>
    <row r="35" spans="2:18" s="6" customFormat="1" ht="26.25" customHeight="1">
      <c r="B35" s="22"/>
      <c r="C35" s="30"/>
      <c r="D35" s="31" t="s">
        <v>43</v>
      </c>
      <c r="E35" s="32"/>
      <c r="F35" s="32"/>
      <c r="G35" s="93" t="s">
        <v>44</v>
      </c>
      <c r="H35" s="33" t="s">
        <v>45</v>
      </c>
      <c r="I35" s="32"/>
      <c r="J35" s="32"/>
      <c r="K35" s="32"/>
      <c r="L35" s="161">
        <f>ROUND(SUM($M$27:$M$33),2)</f>
        <v>0</v>
      </c>
      <c r="M35" s="160"/>
      <c r="N35" s="160"/>
      <c r="O35" s="160"/>
      <c r="P35" s="162"/>
      <c r="Q35" s="30"/>
      <c r="R35" s="23"/>
    </row>
    <row r="36" spans="2:18" s="6" customFormat="1" ht="15" customHeight="1">
      <c r="B36" s="22"/>
      <c r="R36" s="23"/>
    </row>
    <row r="37" spans="2:18" s="6" customFormat="1" ht="15" customHeight="1">
      <c r="B37" s="22"/>
      <c r="R37" s="23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2"/>
      <c r="D50" s="34" t="s">
        <v>46</v>
      </c>
      <c r="E50" s="35"/>
      <c r="F50" s="35"/>
      <c r="G50" s="35"/>
      <c r="H50" s="36"/>
      <c r="J50" s="34" t="s">
        <v>47</v>
      </c>
      <c r="K50" s="35"/>
      <c r="L50" s="35"/>
      <c r="M50" s="35"/>
      <c r="N50" s="35"/>
      <c r="O50" s="35"/>
      <c r="P50" s="36"/>
      <c r="R50" s="23"/>
    </row>
    <row r="51" spans="2:18" s="2" customFormat="1" ht="14.25" customHeight="1">
      <c r="B51" s="10"/>
      <c r="D51" s="37"/>
      <c r="H51" s="38"/>
      <c r="J51" s="37"/>
      <c r="P51" s="38"/>
      <c r="R51" s="11"/>
    </row>
    <row r="52" spans="2:18" s="2" customFormat="1" ht="14.25" customHeight="1">
      <c r="B52" s="10"/>
      <c r="D52" s="37"/>
      <c r="H52" s="38"/>
      <c r="J52" s="37"/>
      <c r="P52" s="38"/>
      <c r="R52" s="11"/>
    </row>
    <row r="53" spans="2:18" s="2" customFormat="1" ht="14.25" customHeight="1">
      <c r="B53" s="10"/>
      <c r="D53" s="37"/>
      <c r="H53" s="38"/>
      <c r="J53" s="37"/>
      <c r="P53" s="38"/>
      <c r="R53" s="11"/>
    </row>
    <row r="54" spans="2:18" s="2" customFormat="1" ht="14.25" customHeight="1">
      <c r="B54" s="10"/>
      <c r="D54" s="37"/>
      <c r="H54" s="38"/>
      <c r="J54" s="37"/>
      <c r="P54" s="38"/>
      <c r="R54" s="11"/>
    </row>
    <row r="55" spans="2:18" s="2" customFormat="1" ht="14.25" customHeight="1">
      <c r="B55" s="10"/>
      <c r="D55" s="37"/>
      <c r="H55" s="38"/>
      <c r="J55" s="37"/>
      <c r="P55" s="38"/>
      <c r="R55" s="11"/>
    </row>
    <row r="56" spans="2:18" s="2" customFormat="1" ht="14.25" customHeight="1">
      <c r="B56" s="10"/>
      <c r="D56" s="37"/>
      <c r="H56" s="38"/>
      <c r="J56" s="37"/>
      <c r="P56" s="38"/>
      <c r="R56" s="11"/>
    </row>
    <row r="57" spans="2:18" s="2" customFormat="1" ht="14.25" customHeight="1">
      <c r="B57" s="10"/>
      <c r="D57" s="37"/>
      <c r="H57" s="38"/>
      <c r="J57" s="37"/>
      <c r="P57" s="38"/>
      <c r="R57" s="11"/>
    </row>
    <row r="58" spans="2:18" s="2" customFormat="1" ht="14.25" customHeight="1">
      <c r="B58" s="10"/>
      <c r="D58" s="37"/>
      <c r="H58" s="38"/>
      <c r="J58" s="37"/>
      <c r="P58" s="38"/>
      <c r="R58" s="11"/>
    </row>
    <row r="59" spans="2:18" s="6" customFormat="1" ht="15.75" customHeight="1">
      <c r="B59" s="22"/>
      <c r="D59" s="39" t="s">
        <v>48</v>
      </c>
      <c r="E59" s="40"/>
      <c r="F59" s="40"/>
      <c r="G59" s="41" t="s">
        <v>49</v>
      </c>
      <c r="H59" s="42"/>
      <c r="J59" s="39" t="s">
        <v>48</v>
      </c>
      <c r="K59" s="40"/>
      <c r="L59" s="40"/>
      <c r="M59" s="40"/>
      <c r="N59" s="41" t="s">
        <v>49</v>
      </c>
      <c r="O59" s="40"/>
      <c r="P59" s="42"/>
      <c r="R59" s="23"/>
    </row>
    <row r="60" spans="2:18" s="2" customFormat="1" ht="14.25" customHeight="1">
      <c r="B60" s="10"/>
      <c r="R60" s="11"/>
    </row>
    <row r="61" spans="2:18" s="6" customFormat="1" ht="15.75" customHeight="1">
      <c r="B61" s="22"/>
      <c r="D61" s="34" t="s">
        <v>50</v>
      </c>
      <c r="E61" s="35"/>
      <c r="F61" s="35"/>
      <c r="G61" s="35"/>
      <c r="H61" s="36"/>
      <c r="J61" s="34" t="s">
        <v>51</v>
      </c>
      <c r="K61" s="35"/>
      <c r="L61" s="35"/>
      <c r="M61" s="35"/>
      <c r="N61" s="35"/>
      <c r="O61" s="35"/>
      <c r="P61" s="36"/>
      <c r="R61" s="23"/>
    </row>
    <row r="62" spans="2:18" s="2" customFormat="1" ht="14.25" customHeight="1">
      <c r="B62" s="10"/>
      <c r="D62" s="37"/>
      <c r="H62" s="38"/>
      <c r="J62" s="37"/>
      <c r="P62" s="38"/>
      <c r="R62" s="11"/>
    </row>
    <row r="63" spans="2:18" s="2" customFormat="1" ht="14.25" customHeight="1">
      <c r="B63" s="10"/>
      <c r="D63" s="37"/>
      <c r="H63" s="38"/>
      <c r="J63" s="37"/>
      <c r="P63" s="38"/>
      <c r="R63" s="11"/>
    </row>
    <row r="64" spans="2:18" s="2" customFormat="1" ht="14.25" customHeight="1">
      <c r="B64" s="10"/>
      <c r="D64" s="37"/>
      <c r="H64" s="38"/>
      <c r="J64" s="37"/>
      <c r="P64" s="38"/>
      <c r="R64" s="11"/>
    </row>
    <row r="65" spans="2:18" s="2" customFormat="1" ht="14.25" customHeight="1">
      <c r="B65" s="10"/>
      <c r="D65" s="37"/>
      <c r="H65" s="38"/>
      <c r="J65" s="37"/>
      <c r="P65" s="38"/>
      <c r="R65" s="11"/>
    </row>
    <row r="66" spans="2:18" s="2" customFormat="1" ht="14.25" customHeight="1">
      <c r="B66" s="10"/>
      <c r="D66" s="37"/>
      <c r="H66" s="38"/>
      <c r="J66" s="37"/>
      <c r="P66" s="38"/>
      <c r="R66" s="11"/>
    </row>
    <row r="67" spans="2:18" s="2" customFormat="1" ht="14.25" customHeight="1">
      <c r="B67" s="10"/>
      <c r="D67" s="37"/>
      <c r="H67" s="38"/>
      <c r="J67" s="37"/>
      <c r="P67" s="38"/>
      <c r="R67" s="11"/>
    </row>
    <row r="68" spans="2:18" s="2" customFormat="1" ht="14.25" customHeight="1">
      <c r="B68" s="10"/>
      <c r="D68" s="37"/>
      <c r="H68" s="38"/>
      <c r="J68" s="37"/>
      <c r="P68" s="38"/>
      <c r="R68" s="11"/>
    </row>
    <row r="69" spans="2:18" s="2" customFormat="1" ht="14.25" customHeight="1">
      <c r="B69" s="10"/>
      <c r="D69" s="37"/>
      <c r="H69" s="38"/>
      <c r="J69" s="37"/>
      <c r="P69" s="38"/>
      <c r="R69" s="11"/>
    </row>
    <row r="70" spans="2:18" s="6" customFormat="1" ht="15.75" customHeight="1">
      <c r="B70" s="22"/>
      <c r="D70" s="39" t="s">
        <v>48</v>
      </c>
      <c r="E70" s="40"/>
      <c r="F70" s="40"/>
      <c r="G70" s="41" t="s">
        <v>49</v>
      </c>
      <c r="H70" s="42"/>
      <c r="J70" s="39" t="s">
        <v>48</v>
      </c>
      <c r="K70" s="40"/>
      <c r="L70" s="40"/>
      <c r="M70" s="40"/>
      <c r="N70" s="41" t="s">
        <v>49</v>
      </c>
      <c r="O70" s="40"/>
      <c r="P70" s="42"/>
      <c r="R70" s="23"/>
    </row>
    <row r="71" spans="2:18" s="6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6" customFormat="1" ht="37.5" customHeight="1">
      <c r="B76" s="22"/>
      <c r="C76" s="147" t="s">
        <v>94</v>
      </c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23"/>
    </row>
    <row r="77" spans="2:18" s="6" customFormat="1" ht="7.5" customHeight="1">
      <c r="B77" s="22"/>
      <c r="R77" s="23"/>
    </row>
    <row r="78" spans="2:18" s="6" customFormat="1" ht="30.75" customHeight="1">
      <c r="B78" s="22"/>
      <c r="C78" s="17" t="s">
        <v>15</v>
      </c>
      <c r="F78" s="181" t="str">
        <f>$F$6</f>
        <v>Oprava sociálního zázemí šaten - HS Karviná</v>
      </c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R78" s="23"/>
    </row>
    <row r="79" spans="2:18" s="6" customFormat="1" ht="37.5" customHeight="1">
      <c r="B79" s="22"/>
      <c r="C79" s="51" t="s">
        <v>92</v>
      </c>
      <c r="F79" s="165" t="str">
        <f>$F$7</f>
        <v>Stavební práce</v>
      </c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R79" s="23"/>
    </row>
    <row r="80" spans="2:18" s="6" customFormat="1" ht="7.5" customHeight="1">
      <c r="B80" s="22"/>
      <c r="R80" s="23"/>
    </row>
    <row r="81" spans="2:18" s="6" customFormat="1" ht="18.75" customHeight="1">
      <c r="B81" s="22"/>
      <c r="C81" s="17" t="s">
        <v>20</v>
      </c>
      <c r="F81" s="15" t="str">
        <f>$F$9</f>
        <v> </v>
      </c>
      <c r="K81" s="17" t="s">
        <v>22</v>
      </c>
      <c r="M81" s="187">
        <f>IF($O$9="","",$O$9)</f>
      </c>
      <c r="N81" s="149"/>
      <c r="O81" s="149"/>
      <c r="P81" s="149"/>
      <c r="R81" s="23"/>
    </row>
    <row r="82" spans="2:18" s="6" customFormat="1" ht="7.5" customHeight="1">
      <c r="B82" s="22"/>
      <c r="R82" s="23"/>
    </row>
    <row r="83" spans="2:18" s="6" customFormat="1" ht="15.75" customHeight="1">
      <c r="B83" s="22"/>
      <c r="C83" s="17" t="s">
        <v>25</v>
      </c>
      <c r="F83" s="15" t="str">
        <f>$E$12</f>
        <v> </v>
      </c>
      <c r="K83" s="17" t="s">
        <v>30</v>
      </c>
      <c r="M83" s="151" t="str">
        <f>$E$18</f>
        <v> </v>
      </c>
      <c r="N83" s="149"/>
      <c r="O83" s="149"/>
      <c r="P83" s="149"/>
      <c r="Q83" s="149"/>
      <c r="R83" s="23"/>
    </row>
    <row r="84" spans="2:18" s="6" customFormat="1" ht="15" customHeight="1">
      <c r="B84" s="22"/>
      <c r="C84" s="17" t="s">
        <v>28</v>
      </c>
      <c r="F84" s="15">
        <f>IF($E$15="","",$E$15)</f>
      </c>
      <c r="K84" s="17" t="s">
        <v>32</v>
      </c>
      <c r="M84" s="151" t="str">
        <f>$E$21</f>
        <v> </v>
      </c>
      <c r="N84" s="149"/>
      <c r="O84" s="149"/>
      <c r="P84" s="149"/>
      <c r="Q84" s="149"/>
      <c r="R84" s="23"/>
    </row>
    <row r="85" spans="2:18" s="6" customFormat="1" ht="11.25" customHeight="1">
      <c r="B85" s="22"/>
      <c r="R85" s="23"/>
    </row>
    <row r="86" spans="2:18" s="6" customFormat="1" ht="30" customHeight="1">
      <c r="B86" s="22"/>
      <c r="C86" s="186" t="s">
        <v>95</v>
      </c>
      <c r="D86" s="174"/>
      <c r="E86" s="174"/>
      <c r="F86" s="174"/>
      <c r="G86" s="174"/>
      <c r="H86" s="30"/>
      <c r="I86" s="30"/>
      <c r="J86" s="30"/>
      <c r="K86" s="30"/>
      <c r="L86" s="30"/>
      <c r="M86" s="30"/>
      <c r="N86" s="186" t="s">
        <v>96</v>
      </c>
      <c r="O86" s="149"/>
      <c r="P86" s="149"/>
      <c r="Q86" s="149"/>
      <c r="R86" s="23"/>
    </row>
    <row r="87" spans="2:18" s="6" customFormat="1" ht="11.25" customHeight="1">
      <c r="B87" s="22"/>
      <c r="R87" s="23"/>
    </row>
    <row r="88" spans="2:47" s="6" customFormat="1" ht="30" customHeight="1">
      <c r="B88" s="22"/>
      <c r="C88" s="63" t="s">
        <v>97</v>
      </c>
      <c r="N88" s="176">
        <f>ROUND($N$127,2)</f>
        <v>0</v>
      </c>
      <c r="O88" s="149"/>
      <c r="P88" s="149"/>
      <c r="Q88" s="149"/>
      <c r="R88" s="23"/>
      <c r="AU88" s="6" t="s">
        <v>98</v>
      </c>
    </row>
    <row r="89" spans="2:18" s="68" customFormat="1" ht="25.5" customHeight="1">
      <c r="B89" s="94"/>
      <c r="D89" s="95" t="s">
        <v>99</v>
      </c>
      <c r="N89" s="189">
        <f>ROUND($N$128,2)</f>
        <v>0</v>
      </c>
      <c r="O89" s="188"/>
      <c r="P89" s="188"/>
      <c r="Q89" s="188"/>
      <c r="R89" s="96"/>
    </row>
    <row r="90" spans="2:18" s="89" customFormat="1" ht="21" customHeight="1">
      <c r="B90" s="97"/>
      <c r="D90" s="77" t="s">
        <v>100</v>
      </c>
      <c r="N90" s="168">
        <f>ROUND($N$129,2)</f>
        <v>0</v>
      </c>
      <c r="O90" s="188"/>
      <c r="P90" s="188"/>
      <c r="Q90" s="188"/>
      <c r="R90" s="98"/>
    </row>
    <row r="91" spans="2:18" s="89" customFormat="1" ht="21" customHeight="1">
      <c r="B91" s="97"/>
      <c r="D91" s="77" t="s">
        <v>101</v>
      </c>
      <c r="N91" s="168">
        <f>ROUND($N$131,2)</f>
        <v>0</v>
      </c>
      <c r="O91" s="188"/>
      <c r="P91" s="188"/>
      <c r="Q91" s="188"/>
      <c r="R91" s="98"/>
    </row>
    <row r="92" spans="2:18" s="89" customFormat="1" ht="21" customHeight="1">
      <c r="B92" s="97"/>
      <c r="D92" s="77" t="s">
        <v>102</v>
      </c>
      <c r="N92" s="168">
        <f>ROUND($N$136,2)</f>
        <v>0</v>
      </c>
      <c r="O92" s="188"/>
      <c r="P92" s="188"/>
      <c r="Q92" s="188"/>
      <c r="R92" s="98"/>
    </row>
    <row r="93" spans="2:18" s="89" customFormat="1" ht="15.75" customHeight="1">
      <c r="B93" s="97"/>
      <c r="D93" s="77" t="s">
        <v>103</v>
      </c>
      <c r="N93" s="168">
        <f>ROUND($N$141,2)</f>
        <v>0</v>
      </c>
      <c r="O93" s="188"/>
      <c r="P93" s="188"/>
      <c r="Q93" s="188"/>
      <c r="R93" s="98"/>
    </row>
    <row r="94" spans="2:18" s="68" customFormat="1" ht="25.5" customHeight="1">
      <c r="B94" s="94"/>
      <c r="D94" s="95" t="s">
        <v>104</v>
      </c>
      <c r="N94" s="189">
        <f>ROUND($N$145,2)</f>
        <v>0</v>
      </c>
      <c r="O94" s="188"/>
      <c r="P94" s="188"/>
      <c r="Q94" s="188"/>
      <c r="R94" s="96"/>
    </row>
    <row r="95" spans="2:18" s="89" customFormat="1" ht="21" customHeight="1">
      <c r="B95" s="97"/>
      <c r="D95" s="77" t="s">
        <v>105</v>
      </c>
      <c r="N95" s="168">
        <f>ROUND($N$146,2)</f>
        <v>0</v>
      </c>
      <c r="O95" s="188"/>
      <c r="P95" s="188"/>
      <c r="Q95" s="188"/>
      <c r="R95" s="98"/>
    </row>
    <row r="96" spans="2:18" s="89" customFormat="1" ht="21" customHeight="1">
      <c r="B96" s="97"/>
      <c r="D96" s="77" t="s">
        <v>106</v>
      </c>
      <c r="N96" s="168">
        <f>ROUND($N$149,2)</f>
        <v>0</v>
      </c>
      <c r="O96" s="188"/>
      <c r="P96" s="188"/>
      <c r="Q96" s="188"/>
      <c r="R96" s="98"/>
    </row>
    <row r="97" spans="2:18" s="89" customFormat="1" ht="21" customHeight="1">
      <c r="B97" s="97"/>
      <c r="D97" s="77" t="s">
        <v>107</v>
      </c>
      <c r="N97" s="168">
        <f>ROUND($N$160,2)</f>
        <v>0</v>
      </c>
      <c r="O97" s="188"/>
      <c r="P97" s="188"/>
      <c r="Q97" s="188"/>
      <c r="R97" s="98"/>
    </row>
    <row r="98" spans="2:18" s="89" customFormat="1" ht="21" customHeight="1">
      <c r="B98" s="97"/>
      <c r="D98" s="77" t="s">
        <v>108</v>
      </c>
      <c r="N98" s="168">
        <f>ROUND($N$163,2)</f>
        <v>0</v>
      </c>
      <c r="O98" s="188"/>
      <c r="P98" s="188"/>
      <c r="Q98" s="188"/>
      <c r="R98" s="98"/>
    </row>
    <row r="99" spans="2:18" s="89" customFormat="1" ht="21" customHeight="1">
      <c r="B99" s="97"/>
      <c r="D99" s="77" t="s">
        <v>109</v>
      </c>
      <c r="N99" s="168">
        <f>ROUND($N$168,2)</f>
        <v>0</v>
      </c>
      <c r="O99" s="188"/>
      <c r="P99" s="188"/>
      <c r="Q99" s="188"/>
      <c r="R99" s="98"/>
    </row>
    <row r="100" spans="2:18" s="68" customFormat="1" ht="22.5" customHeight="1">
      <c r="B100" s="94"/>
      <c r="D100" s="95" t="s">
        <v>110</v>
      </c>
      <c r="N100" s="190">
        <f>$N$175</f>
        <v>0</v>
      </c>
      <c r="O100" s="188"/>
      <c r="P100" s="188"/>
      <c r="Q100" s="188"/>
      <c r="R100" s="96"/>
    </row>
    <row r="101" spans="2:18" s="6" customFormat="1" ht="22.5" customHeight="1">
      <c r="B101" s="22"/>
      <c r="R101" s="23"/>
    </row>
    <row r="102" spans="2:21" s="6" customFormat="1" ht="30" customHeight="1">
      <c r="B102" s="22"/>
      <c r="C102" s="63" t="s">
        <v>111</v>
      </c>
      <c r="N102" s="176">
        <f>ROUND($N$103+$N$104+$N$105+$N$106+$N$107+$N$108,2)</f>
        <v>0</v>
      </c>
      <c r="O102" s="149"/>
      <c r="P102" s="149"/>
      <c r="Q102" s="149"/>
      <c r="R102" s="23"/>
      <c r="T102" s="99"/>
      <c r="U102" s="100" t="s">
        <v>36</v>
      </c>
    </row>
    <row r="103" spans="2:62" s="6" customFormat="1" ht="18.75" customHeight="1">
      <c r="B103" s="22"/>
      <c r="D103" s="166" t="s">
        <v>112</v>
      </c>
      <c r="E103" s="149"/>
      <c r="F103" s="149"/>
      <c r="G103" s="149"/>
      <c r="H103" s="149"/>
      <c r="N103" s="167">
        <f>ROUND($N$88*$T$103,2)</f>
        <v>0</v>
      </c>
      <c r="O103" s="149"/>
      <c r="P103" s="149"/>
      <c r="Q103" s="149"/>
      <c r="R103" s="23"/>
      <c r="T103" s="101"/>
      <c r="U103" s="102" t="s">
        <v>37</v>
      </c>
      <c r="AY103" s="6" t="s">
        <v>113</v>
      </c>
      <c r="BE103" s="81">
        <f>IF($U$103="základní",$N$103,0)</f>
        <v>0</v>
      </c>
      <c r="BF103" s="81">
        <f>IF($U$103="snížená",$N$103,0)</f>
        <v>0</v>
      </c>
      <c r="BG103" s="81">
        <f>IF($U$103="zákl. přenesená",$N$103,0)</f>
        <v>0</v>
      </c>
      <c r="BH103" s="81">
        <f>IF($U$103="sníž. přenesená",$N$103,0)</f>
        <v>0</v>
      </c>
      <c r="BI103" s="81">
        <f>IF($U$103="nulová",$N$103,0)</f>
        <v>0</v>
      </c>
      <c r="BJ103" s="6" t="s">
        <v>19</v>
      </c>
    </row>
    <row r="104" spans="2:62" s="6" customFormat="1" ht="18.75" customHeight="1">
      <c r="B104" s="22"/>
      <c r="D104" s="166" t="s">
        <v>114</v>
      </c>
      <c r="E104" s="149"/>
      <c r="F104" s="149"/>
      <c r="G104" s="149"/>
      <c r="H104" s="149"/>
      <c r="N104" s="167">
        <f>ROUND($N$88*$T$104,2)</f>
        <v>0</v>
      </c>
      <c r="O104" s="149"/>
      <c r="P104" s="149"/>
      <c r="Q104" s="149"/>
      <c r="R104" s="23"/>
      <c r="T104" s="101"/>
      <c r="U104" s="102" t="s">
        <v>37</v>
      </c>
      <c r="AY104" s="6" t="s">
        <v>113</v>
      </c>
      <c r="BE104" s="81">
        <f>IF($U$104="základní",$N$104,0)</f>
        <v>0</v>
      </c>
      <c r="BF104" s="81">
        <f>IF($U$104="snížená",$N$104,0)</f>
        <v>0</v>
      </c>
      <c r="BG104" s="81">
        <f>IF($U$104="zákl. přenesená",$N$104,0)</f>
        <v>0</v>
      </c>
      <c r="BH104" s="81">
        <f>IF($U$104="sníž. přenesená",$N$104,0)</f>
        <v>0</v>
      </c>
      <c r="BI104" s="81">
        <f>IF($U$104="nulová",$N$104,0)</f>
        <v>0</v>
      </c>
      <c r="BJ104" s="6" t="s">
        <v>19</v>
      </c>
    </row>
    <row r="105" spans="2:62" s="6" customFormat="1" ht="18.75" customHeight="1">
      <c r="B105" s="22"/>
      <c r="D105" s="166" t="s">
        <v>115</v>
      </c>
      <c r="E105" s="149"/>
      <c r="F105" s="149"/>
      <c r="G105" s="149"/>
      <c r="H105" s="149"/>
      <c r="N105" s="167">
        <f>ROUND($N$88*$T$105,2)</f>
        <v>0</v>
      </c>
      <c r="O105" s="149"/>
      <c r="P105" s="149"/>
      <c r="Q105" s="149"/>
      <c r="R105" s="23"/>
      <c r="T105" s="101"/>
      <c r="U105" s="102" t="s">
        <v>37</v>
      </c>
      <c r="AY105" s="6" t="s">
        <v>113</v>
      </c>
      <c r="BE105" s="81">
        <f>IF($U$105="základní",$N$105,0)</f>
        <v>0</v>
      </c>
      <c r="BF105" s="81">
        <f>IF($U$105="snížená",$N$105,0)</f>
        <v>0</v>
      </c>
      <c r="BG105" s="81">
        <f>IF($U$105="zákl. přenesená",$N$105,0)</f>
        <v>0</v>
      </c>
      <c r="BH105" s="81">
        <f>IF($U$105="sníž. přenesená",$N$105,0)</f>
        <v>0</v>
      </c>
      <c r="BI105" s="81">
        <f>IF($U$105="nulová",$N$105,0)</f>
        <v>0</v>
      </c>
      <c r="BJ105" s="6" t="s">
        <v>19</v>
      </c>
    </row>
    <row r="106" spans="2:62" s="6" customFormat="1" ht="18.75" customHeight="1">
      <c r="B106" s="22"/>
      <c r="D106" s="166" t="s">
        <v>116</v>
      </c>
      <c r="E106" s="149"/>
      <c r="F106" s="149"/>
      <c r="G106" s="149"/>
      <c r="H106" s="149"/>
      <c r="N106" s="167">
        <f>ROUND($N$88*$T$106,2)</f>
        <v>0</v>
      </c>
      <c r="O106" s="149"/>
      <c r="P106" s="149"/>
      <c r="Q106" s="149"/>
      <c r="R106" s="23"/>
      <c r="T106" s="101"/>
      <c r="U106" s="102" t="s">
        <v>37</v>
      </c>
      <c r="AY106" s="6" t="s">
        <v>113</v>
      </c>
      <c r="BE106" s="81">
        <f>IF($U$106="základní",$N$106,0)</f>
        <v>0</v>
      </c>
      <c r="BF106" s="81">
        <f>IF($U$106="snížená",$N$106,0)</f>
        <v>0</v>
      </c>
      <c r="BG106" s="81">
        <f>IF($U$106="zákl. přenesená",$N$106,0)</f>
        <v>0</v>
      </c>
      <c r="BH106" s="81">
        <f>IF($U$106="sníž. přenesená",$N$106,0)</f>
        <v>0</v>
      </c>
      <c r="BI106" s="81">
        <f>IF($U$106="nulová",$N$106,0)</f>
        <v>0</v>
      </c>
      <c r="BJ106" s="6" t="s">
        <v>19</v>
      </c>
    </row>
    <row r="107" spans="2:62" s="6" customFormat="1" ht="18.75" customHeight="1">
      <c r="B107" s="22"/>
      <c r="D107" s="166" t="s">
        <v>117</v>
      </c>
      <c r="E107" s="149"/>
      <c r="F107" s="149"/>
      <c r="G107" s="149"/>
      <c r="H107" s="149"/>
      <c r="N107" s="167">
        <f>ROUND($N$88*$T$107,2)</f>
        <v>0</v>
      </c>
      <c r="O107" s="149"/>
      <c r="P107" s="149"/>
      <c r="Q107" s="149"/>
      <c r="R107" s="23"/>
      <c r="T107" s="101"/>
      <c r="U107" s="102" t="s">
        <v>37</v>
      </c>
      <c r="AY107" s="6" t="s">
        <v>113</v>
      </c>
      <c r="BE107" s="81">
        <f>IF($U$107="základní",$N$107,0)</f>
        <v>0</v>
      </c>
      <c r="BF107" s="81">
        <f>IF($U$107="snížená",$N$107,0)</f>
        <v>0</v>
      </c>
      <c r="BG107" s="81">
        <f>IF($U$107="zákl. přenesená",$N$107,0)</f>
        <v>0</v>
      </c>
      <c r="BH107" s="81">
        <f>IF($U$107="sníž. přenesená",$N$107,0)</f>
        <v>0</v>
      </c>
      <c r="BI107" s="81">
        <f>IF($U$107="nulová",$N$107,0)</f>
        <v>0</v>
      </c>
      <c r="BJ107" s="6" t="s">
        <v>19</v>
      </c>
    </row>
    <row r="108" spans="2:62" s="6" customFormat="1" ht="18.75" customHeight="1">
      <c r="B108" s="22"/>
      <c r="D108" s="77" t="s">
        <v>118</v>
      </c>
      <c r="N108" s="167">
        <f>ROUND($N$88*$T$108,2)</f>
        <v>0</v>
      </c>
      <c r="O108" s="149"/>
      <c r="P108" s="149"/>
      <c r="Q108" s="149"/>
      <c r="R108" s="23"/>
      <c r="T108" s="103"/>
      <c r="U108" s="104" t="s">
        <v>37</v>
      </c>
      <c r="AY108" s="6" t="s">
        <v>119</v>
      </c>
      <c r="BE108" s="81">
        <f>IF($U$108="základní",$N$108,0)</f>
        <v>0</v>
      </c>
      <c r="BF108" s="81">
        <f>IF($U$108="snížená",$N$108,0)</f>
        <v>0</v>
      </c>
      <c r="BG108" s="81">
        <f>IF($U$108="zákl. přenesená",$N$108,0)</f>
        <v>0</v>
      </c>
      <c r="BH108" s="81">
        <f>IF($U$108="sníž. přenesená",$N$108,0)</f>
        <v>0</v>
      </c>
      <c r="BI108" s="81">
        <f>IF($U$108="nulová",$N$108,0)</f>
        <v>0</v>
      </c>
      <c r="BJ108" s="6" t="s">
        <v>19</v>
      </c>
    </row>
    <row r="109" spans="2:18" s="6" customFormat="1" ht="14.25" customHeight="1">
      <c r="B109" s="22"/>
      <c r="R109" s="23"/>
    </row>
    <row r="110" spans="2:18" s="6" customFormat="1" ht="30" customHeight="1">
      <c r="B110" s="22"/>
      <c r="C110" s="88" t="s">
        <v>88</v>
      </c>
      <c r="D110" s="30"/>
      <c r="E110" s="30"/>
      <c r="F110" s="30"/>
      <c r="G110" s="30"/>
      <c r="H110" s="30"/>
      <c r="I110" s="30"/>
      <c r="J110" s="30"/>
      <c r="K110" s="30"/>
      <c r="L110" s="173">
        <f>ROUND(SUM($N$88+$N$102),2)</f>
        <v>0</v>
      </c>
      <c r="M110" s="174"/>
      <c r="N110" s="174"/>
      <c r="O110" s="174"/>
      <c r="P110" s="174"/>
      <c r="Q110" s="174"/>
      <c r="R110" s="23"/>
    </row>
    <row r="111" spans="2:18" s="6" customFormat="1" ht="7.5" customHeight="1"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5"/>
    </row>
    <row r="115" spans="2:18" s="6" customFormat="1" ht="7.5" customHeight="1"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8"/>
    </row>
    <row r="116" spans="2:18" s="6" customFormat="1" ht="37.5" customHeight="1">
      <c r="B116" s="22"/>
      <c r="C116" s="147" t="s">
        <v>120</v>
      </c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23"/>
    </row>
    <row r="117" spans="2:18" s="6" customFormat="1" ht="7.5" customHeight="1">
      <c r="B117" s="22"/>
      <c r="R117" s="23"/>
    </row>
    <row r="118" spans="2:18" s="6" customFormat="1" ht="30.75" customHeight="1">
      <c r="B118" s="22"/>
      <c r="C118" s="17" t="s">
        <v>15</v>
      </c>
      <c r="F118" s="181" t="str">
        <f>$F$6</f>
        <v>Oprava sociálního zázemí šaten - HS Karviná</v>
      </c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R118" s="23"/>
    </row>
    <row r="119" spans="2:18" s="6" customFormat="1" ht="37.5" customHeight="1">
      <c r="B119" s="22"/>
      <c r="C119" s="51" t="s">
        <v>92</v>
      </c>
      <c r="F119" s="165" t="str">
        <f>$F$7</f>
        <v>Stavební práce</v>
      </c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R119" s="23"/>
    </row>
    <row r="120" spans="2:18" s="6" customFormat="1" ht="7.5" customHeight="1">
      <c r="B120" s="22"/>
      <c r="R120" s="23"/>
    </row>
    <row r="121" spans="2:18" s="6" customFormat="1" ht="18.75" customHeight="1">
      <c r="B121" s="22"/>
      <c r="C121" s="17" t="s">
        <v>20</v>
      </c>
      <c r="F121" s="15" t="str">
        <f>$F$9</f>
        <v> </v>
      </c>
      <c r="K121" s="17" t="s">
        <v>22</v>
      </c>
      <c r="M121" s="187">
        <f>IF($O$9="","",$O$9)</f>
      </c>
      <c r="N121" s="149"/>
      <c r="O121" s="149"/>
      <c r="P121" s="149"/>
      <c r="R121" s="23"/>
    </row>
    <row r="122" spans="2:18" s="6" customFormat="1" ht="7.5" customHeight="1">
      <c r="B122" s="22"/>
      <c r="R122" s="23"/>
    </row>
    <row r="123" spans="2:18" s="6" customFormat="1" ht="15.75" customHeight="1">
      <c r="B123" s="22"/>
      <c r="C123" s="17" t="s">
        <v>25</v>
      </c>
      <c r="F123" s="15" t="str">
        <f>$E$12</f>
        <v> </v>
      </c>
      <c r="K123" s="17" t="s">
        <v>30</v>
      </c>
      <c r="M123" s="151" t="str">
        <f>$E$18</f>
        <v> </v>
      </c>
      <c r="N123" s="149"/>
      <c r="O123" s="149"/>
      <c r="P123" s="149"/>
      <c r="Q123" s="149"/>
      <c r="R123" s="23"/>
    </row>
    <row r="124" spans="2:18" s="6" customFormat="1" ht="15" customHeight="1">
      <c r="B124" s="22"/>
      <c r="C124" s="17" t="s">
        <v>28</v>
      </c>
      <c r="F124" s="15">
        <f>IF($E$15="","",$E$15)</f>
      </c>
      <c r="K124" s="17" t="s">
        <v>32</v>
      </c>
      <c r="M124" s="151" t="str">
        <f>$E$21</f>
        <v> </v>
      </c>
      <c r="N124" s="149"/>
      <c r="O124" s="149"/>
      <c r="P124" s="149"/>
      <c r="Q124" s="149"/>
      <c r="R124" s="23"/>
    </row>
    <row r="125" spans="2:18" s="6" customFormat="1" ht="11.25" customHeight="1">
      <c r="B125" s="22"/>
      <c r="R125" s="23"/>
    </row>
    <row r="126" spans="2:27" s="105" customFormat="1" ht="30" customHeight="1">
      <c r="B126" s="106"/>
      <c r="C126" s="107" t="s">
        <v>121</v>
      </c>
      <c r="D126" s="108" t="s">
        <v>122</v>
      </c>
      <c r="E126" s="108" t="s">
        <v>54</v>
      </c>
      <c r="F126" s="191" t="s">
        <v>123</v>
      </c>
      <c r="G126" s="192"/>
      <c r="H126" s="192"/>
      <c r="I126" s="192"/>
      <c r="J126" s="108" t="s">
        <v>124</v>
      </c>
      <c r="K126" s="108" t="s">
        <v>125</v>
      </c>
      <c r="L126" s="191" t="s">
        <v>126</v>
      </c>
      <c r="M126" s="192"/>
      <c r="N126" s="191" t="s">
        <v>127</v>
      </c>
      <c r="O126" s="192"/>
      <c r="P126" s="192"/>
      <c r="Q126" s="193"/>
      <c r="R126" s="109"/>
      <c r="T126" s="58" t="s">
        <v>128</v>
      </c>
      <c r="U126" s="59" t="s">
        <v>36</v>
      </c>
      <c r="V126" s="59" t="s">
        <v>129</v>
      </c>
      <c r="W126" s="59" t="s">
        <v>130</v>
      </c>
      <c r="X126" s="59" t="s">
        <v>131</v>
      </c>
      <c r="Y126" s="59" t="s">
        <v>132</v>
      </c>
      <c r="Z126" s="59" t="s">
        <v>133</v>
      </c>
      <c r="AA126" s="60" t="s">
        <v>134</v>
      </c>
    </row>
    <row r="127" spans="2:63" s="6" customFormat="1" ht="30" customHeight="1">
      <c r="B127" s="22"/>
      <c r="C127" s="63" t="s">
        <v>93</v>
      </c>
      <c r="N127" s="204">
        <f>$BK$127</f>
        <v>0</v>
      </c>
      <c r="O127" s="149"/>
      <c r="P127" s="149"/>
      <c r="Q127" s="149"/>
      <c r="R127" s="23"/>
      <c r="T127" s="62"/>
      <c r="U127" s="35"/>
      <c r="V127" s="35"/>
      <c r="W127" s="110">
        <f>$W$128+$W$145+$W$175</f>
        <v>397.64803499999994</v>
      </c>
      <c r="X127" s="35"/>
      <c r="Y127" s="110">
        <f>$Y$128+$Y$145+$Y$175</f>
        <v>8.69749</v>
      </c>
      <c r="Z127" s="35"/>
      <c r="AA127" s="111">
        <f>$AA$128+$AA$145+$AA$175</f>
        <v>17.665</v>
      </c>
      <c r="AT127" s="6" t="s">
        <v>71</v>
      </c>
      <c r="AU127" s="6" t="s">
        <v>98</v>
      </c>
      <c r="BK127" s="112">
        <f>$BK$128+$BK$145+$BK$175</f>
        <v>0</v>
      </c>
    </row>
    <row r="128" spans="2:63" s="113" customFormat="1" ht="37.5" customHeight="1">
      <c r="B128" s="114"/>
      <c r="D128" s="115" t="s">
        <v>99</v>
      </c>
      <c r="N128" s="190">
        <f>$BK$128</f>
        <v>0</v>
      </c>
      <c r="O128" s="205"/>
      <c r="P128" s="205"/>
      <c r="Q128" s="205"/>
      <c r="R128" s="117"/>
      <c r="T128" s="118"/>
      <c r="W128" s="119">
        <f>$W$129+$W$131+$W$136</f>
        <v>164.06303499999999</v>
      </c>
      <c r="Y128" s="119">
        <f>$Y$129+$Y$131+$Y$136</f>
        <v>5.82142</v>
      </c>
      <c r="AA128" s="120">
        <f>$AA$129+$AA$131+$AA$136</f>
        <v>17.665</v>
      </c>
      <c r="AR128" s="116" t="s">
        <v>19</v>
      </c>
      <c r="AT128" s="116" t="s">
        <v>71</v>
      </c>
      <c r="AU128" s="116" t="s">
        <v>72</v>
      </c>
      <c r="AY128" s="116" t="s">
        <v>135</v>
      </c>
      <c r="BK128" s="121">
        <f>$BK$129+$BK$131+$BK$136</f>
        <v>0</v>
      </c>
    </row>
    <row r="129" spans="2:63" s="113" customFormat="1" ht="21" customHeight="1">
      <c r="B129" s="114"/>
      <c r="D129" s="122" t="s">
        <v>100</v>
      </c>
      <c r="N129" s="206">
        <f>$BK$129</f>
        <v>0</v>
      </c>
      <c r="O129" s="205"/>
      <c r="P129" s="205"/>
      <c r="Q129" s="205"/>
      <c r="R129" s="117"/>
      <c r="T129" s="118"/>
      <c r="W129" s="119">
        <f>$W$130</f>
        <v>18.900000000000002</v>
      </c>
      <c r="Y129" s="119">
        <f>$Y$130</f>
        <v>2.5135199999999998</v>
      </c>
      <c r="AA129" s="120">
        <f>$AA$130</f>
        <v>0</v>
      </c>
      <c r="AR129" s="116" t="s">
        <v>19</v>
      </c>
      <c r="AT129" s="116" t="s">
        <v>71</v>
      </c>
      <c r="AU129" s="116" t="s">
        <v>19</v>
      </c>
      <c r="AY129" s="116" t="s">
        <v>135</v>
      </c>
      <c r="BK129" s="121">
        <f>$BK$130</f>
        <v>0</v>
      </c>
    </row>
    <row r="130" spans="2:64" s="6" customFormat="1" ht="39" customHeight="1">
      <c r="B130" s="22"/>
      <c r="C130" s="123" t="s">
        <v>19</v>
      </c>
      <c r="D130" s="123" t="s">
        <v>136</v>
      </c>
      <c r="E130" s="124" t="s">
        <v>137</v>
      </c>
      <c r="F130" s="194" t="s">
        <v>138</v>
      </c>
      <c r="G130" s="195"/>
      <c r="H130" s="195"/>
      <c r="I130" s="195"/>
      <c r="J130" s="125" t="s">
        <v>139</v>
      </c>
      <c r="K130" s="126">
        <v>36</v>
      </c>
      <c r="L130" s="196">
        <v>0</v>
      </c>
      <c r="M130" s="195"/>
      <c r="N130" s="197">
        <f>ROUND($L$130*$K$130,2)</f>
        <v>0</v>
      </c>
      <c r="O130" s="195"/>
      <c r="P130" s="195"/>
      <c r="Q130" s="195"/>
      <c r="R130" s="23"/>
      <c r="T130" s="127"/>
      <c r="U130" s="28" t="s">
        <v>37</v>
      </c>
      <c r="V130" s="128">
        <v>0.525</v>
      </c>
      <c r="W130" s="128">
        <f>$V$130*$K$130</f>
        <v>18.900000000000002</v>
      </c>
      <c r="X130" s="128">
        <v>0.06982</v>
      </c>
      <c r="Y130" s="128">
        <f>$X$130*$K$130</f>
        <v>2.5135199999999998</v>
      </c>
      <c r="Z130" s="128">
        <v>0</v>
      </c>
      <c r="AA130" s="129">
        <f>$Z$130*$K$130</f>
        <v>0</v>
      </c>
      <c r="AR130" s="6" t="s">
        <v>140</v>
      </c>
      <c r="AT130" s="6" t="s">
        <v>136</v>
      </c>
      <c r="AU130" s="6" t="s">
        <v>90</v>
      </c>
      <c r="AY130" s="6" t="s">
        <v>135</v>
      </c>
      <c r="BE130" s="81">
        <f>IF($U$130="základní",$N$130,0)</f>
        <v>0</v>
      </c>
      <c r="BF130" s="81">
        <f>IF($U$130="snížená",$N$130,0)</f>
        <v>0</v>
      </c>
      <c r="BG130" s="81">
        <f>IF($U$130="zákl. přenesená",$N$130,0)</f>
        <v>0</v>
      </c>
      <c r="BH130" s="81">
        <f>IF($U$130="sníž. přenesená",$N$130,0)</f>
        <v>0</v>
      </c>
      <c r="BI130" s="81">
        <f>IF($U$130="nulová",$N$130,0)</f>
        <v>0</v>
      </c>
      <c r="BJ130" s="6" t="s">
        <v>19</v>
      </c>
      <c r="BK130" s="81">
        <f>ROUND($L$130*$K$130,2)</f>
        <v>0</v>
      </c>
      <c r="BL130" s="6" t="s">
        <v>140</v>
      </c>
    </row>
    <row r="131" spans="2:63" s="113" customFormat="1" ht="30.75" customHeight="1">
      <c r="B131" s="114"/>
      <c r="D131" s="122" t="s">
        <v>101</v>
      </c>
      <c r="N131" s="206">
        <f>$BK$131</f>
        <v>0</v>
      </c>
      <c r="O131" s="205"/>
      <c r="P131" s="205"/>
      <c r="Q131" s="205"/>
      <c r="R131" s="117"/>
      <c r="T131" s="118"/>
      <c r="W131" s="119">
        <f>SUM($W$132:$W$135)</f>
        <v>24.435</v>
      </c>
      <c r="Y131" s="119">
        <f>SUM($Y$132:$Y$135)</f>
        <v>3.3079</v>
      </c>
      <c r="AA131" s="120">
        <f>SUM($AA$132:$AA$135)</f>
        <v>0</v>
      </c>
      <c r="AR131" s="116" t="s">
        <v>19</v>
      </c>
      <c r="AT131" s="116" t="s">
        <v>71</v>
      </c>
      <c r="AU131" s="116" t="s">
        <v>19</v>
      </c>
      <c r="AY131" s="116" t="s">
        <v>135</v>
      </c>
      <c r="BK131" s="121">
        <f>SUM($BK$132:$BK$135)</f>
        <v>0</v>
      </c>
    </row>
    <row r="132" spans="2:64" s="6" customFormat="1" ht="15.75" customHeight="1">
      <c r="B132" s="22"/>
      <c r="C132" s="123" t="s">
        <v>90</v>
      </c>
      <c r="D132" s="123" t="s">
        <v>136</v>
      </c>
      <c r="E132" s="124" t="s">
        <v>141</v>
      </c>
      <c r="F132" s="194" t="s">
        <v>142</v>
      </c>
      <c r="G132" s="195"/>
      <c r="H132" s="195"/>
      <c r="I132" s="195"/>
      <c r="J132" s="125" t="s">
        <v>139</v>
      </c>
      <c r="K132" s="126">
        <v>40</v>
      </c>
      <c r="L132" s="196">
        <v>0</v>
      </c>
      <c r="M132" s="195"/>
      <c r="N132" s="197">
        <f>ROUND($L$132*$K$132,2)</f>
        <v>0</v>
      </c>
      <c r="O132" s="195"/>
      <c r="P132" s="195"/>
      <c r="Q132" s="195"/>
      <c r="R132" s="23"/>
      <c r="T132" s="127"/>
      <c r="U132" s="28" t="s">
        <v>37</v>
      </c>
      <c r="V132" s="128">
        <v>0.41</v>
      </c>
      <c r="W132" s="128">
        <f>$V$132*$K$132</f>
        <v>16.4</v>
      </c>
      <c r="X132" s="128">
        <v>0.0756</v>
      </c>
      <c r="Y132" s="128">
        <f>$X$132*$K$132</f>
        <v>3.024</v>
      </c>
      <c r="Z132" s="128">
        <v>0</v>
      </c>
      <c r="AA132" s="129">
        <f>$Z$132*$K$132</f>
        <v>0</v>
      </c>
      <c r="AR132" s="6" t="s">
        <v>140</v>
      </c>
      <c r="AT132" s="6" t="s">
        <v>136</v>
      </c>
      <c r="AU132" s="6" t="s">
        <v>90</v>
      </c>
      <c r="AY132" s="6" t="s">
        <v>135</v>
      </c>
      <c r="BE132" s="81">
        <f>IF($U$132="základní",$N$132,0)</f>
        <v>0</v>
      </c>
      <c r="BF132" s="81">
        <f>IF($U$132="snížená",$N$132,0)</f>
        <v>0</v>
      </c>
      <c r="BG132" s="81">
        <f>IF($U$132="zákl. přenesená",$N$132,0)</f>
        <v>0</v>
      </c>
      <c r="BH132" s="81">
        <f>IF($U$132="sníž. přenesená",$N$132,0)</f>
        <v>0</v>
      </c>
      <c r="BI132" s="81">
        <f>IF($U$132="nulová",$N$132,0)</f>
        <v>0</v>
      </c>
      <c r="BJ132" s="6" t="s">
        <v>19</v>
      </c>
      <c r="BK132" s="81">
        <f>ROUND($L$132*$K$132,2)</f>
        <v>0</v>
      </c>
      <c r="BL132" s="6" t="s">
        <v>140</v>
      </c>
    </row>
    <row r="133" spans="2:64" s="6" customFormat="1" ht="27" customHeight="1">
      <c r="B133" s="22"/>
      <c r="C133" s="123" t="s">
        <v>143</v>
      </c>
      <c r="D133" s="123" t="s">
        <v>136</v>
      </c>
      <c r="E133" s="124" t="s">
        <v>144</v>
      </c>
      <c r="F133" s="194" t="s">
        <v>145</v>
      </c>
      <c r="G133" s="195"/>
      <c r="H133" s="195"/>
      <c r="I133" s="195"/>
      <c r="J133" s="125" t="s">
        <v>146</v>
      </c>
      <c r="K133" s="126">
        <v>5</v>
      </c>
      <c r="L133" s="196">
        <v>0</v>
      </c>
      <c r="M133" s="195"/>
      <c r="N133" s="197">
        <f>ROUND($L$133*$K$133,2)</f>
        <v>0</v>
      </c>
      <c r="O133" s="195"/>
      <c r="P133" s="195"/>
      <c r="Q133" s="195"/>
      <c r="R133" s="23"/>
      <c r="T133" s="127"/>
      <c r="U133" s="28" t="s">
        <v>37</v>
      </c>
      <c r="V133" s="128">
        <v>1.607</v>
      </c>
      <c r="W133" s="128">
        <f>$V$133*$K$133</f>
        <v>8.035</v>
      </c>
      <c r="X133" s="128">
        <v>0.04634</v>
      </c>
      <c r="Y133" s="128">
        <f>$X$133*$K$133</f>
        <v>0.2317</v>
      </c>
      <c r="Z133" s="128">
        <v>0</v>
      </c>
      <c r="AA133" s="129">
        <f>$Z$133*$K$133</f>
        <v>0</v>
      </c>
      <c r="AR133" s="6" t="s">
        <v>140</v>
      </c>
      <c r="AT133" s="6" t="s">
        <v>136</v>
      </c>
      <c r="AU133" s="6" t="s">
        <v>90</v>
      </c>
      <c r="AY133" s="6" t="s">
        <v>135</v>
      </c>
      <c r="BE133" s="81">
        <f>IF($U$133="základní",$N$133,0)</f>
        <v>0</v>
      </c>
      <c r="BF133" s="81">
        <f>IF($U$133="snížená",$N$133,0)</f>
        <v>0</v>
      </c>
      <c r="BG133" s="81">
        <f>IF($U$133="zákl. přenesená",$N$133,0)</f>
        <v>0</v>
      </c>
      <c r="BH133" s="81">
        <f>IF($U$133="sníž. přenesená",$N$133,0)</f>
        <v>0</v>
      </c>
      <c r="BI133" s="81">
        <f>IF($U$133="nulová",$N$133,0)</f>
        <v>0</v>
      </c>
      <c r="BJ133" s="6" t="s">
        <v>19</v>
      </c>
      <c r="BK133" s="81">
        <f>ROUND($L$133*$K$133,2)</f>
        <v>0</v>
      </c>
      <c r="BL133" s="6" t="s">
        <v>140</v>
      </c>
    </row>
    <row r="134" spans="2:64" s="6" customFormat="1" ht="15.75" customHeight="1">
      <c r="B134" s="22"/>
      <c r="C134" s="130" t="s">
        <v>140</v>
      </c>
      <c r="D134" s="130" t="s">
        <v>147</v>
      </c>
      <c r="E134" s="131" t="s">
        <v>148</v>
      </c>
      <c r="F134" s="198" t="s">
        <v>149</v>
      </c>
      <c r="G134" s="199"/>
      <c r="H134" s="199"/>
      <c r="I134" s="199"/>
      <c r="J134" s="132" t="s">
        <v>146</v>
      </c>
      <c r="K134" s="133">
        <v>2</v>
      </c>
      <c r="L134" s="200">
        <v>0</v>
      </c>
      <c r="M134" s="199"/>
      <c r="N134" s="201">
        <f>ROUND($L$134*$K$134,2)</f>
        <v>0</v>
      </c>
      <c r="O134" s="195"/>
      <c r="P134" s="195"/>
      <c r="Q134" s="195"/>
      <c r="R134" s="23"/>
      <c r="T134" s="127"/>
      <c r="U134" s="28" t="s">
        <v>37</v>
      </c>
      <c r="V134" s="128">
        <v>0</v>
      </c>
      <c r="W134" s="128">
        <f>$V$134*$K$134</f>
        <v>0</v>
      </c>
      <c r="X134" s="128">
        <v>0.0102</v>
      </c>
      <c r="Y134" s="128">
        <f>$X$134*$K$134</f>
        <v>0.0204</v>
      </c>
      <c r="Z134" s="128">
        <v>0</v>
      </c>
      <c r="AA134" s="129">
        <f>$Z$134*$K$134</f>
        <v>0</v>
      </c>
      <c r="AR134" s="6" t="s">
        <v>150</v>
      </c>
      <c r="AT134" s="6" t="s">
        <v>147</v>
      </c>
      <c r="AU134" s="6" t="s">
        <v>90</v>
      </c>
      <c r="AY134" s="6" t="s">
        <v>135</v>
      </c>
      <c r="BE134" s="81">
        <f>IF($U$134="základní",$N$134,0)</f>
        <v>0</v>
      </c>
      <c r="BF134" s="81">
        <f>IF($U$134="snížená",$N$134,0)</f>
        <v>0</v>
      </c>
      <c r="BG134" s="81">
        <f>IF($U$134="zákl. přenesená",$N$134,0)</f>
        <v>0</v>
      </c>
      <c r="BH134" s="81">
        <f>IF($U$134="sníž. přenesená",$N$134,0)</f>
        <v>0</v>
      </c>
      <c r="BI134" s="81">
        <f>IF($U$134="nulová",$N$134,0)</f>
        <v>0</v>
      </c>
      <c r="BJ134" s="6" t="s">
        <v>19</v>
      </c>
      <c r="BK134" s="81">
        <f>ROUND($L$134*$K$134,2)</f>
        <v>0</v>
      </c>
      <c r="BL134" s="6" t="s">
        <v>140</v>
      </c>
    </row>
    <row r="135" spans="2:64" s="6" customFormat="1" ht="15.75" customHeight="1">
      <c r="B135" s="22"/>
      <c r="C135" s="130" t="s">
        <v>151</v>
      </c>
      <c r="D135" s="130" t="s">
        <v>147</v>
      </c>
      <c r="E135" s="131" t="s">
        <v>152</v>
      </c>
      <c r="F135" s="198" t="s">
        <v>153</v>
      </c>
      <c r="G135" s="199"/>
      <c r="H135" s="199"/>
      <c r="I135" s="199"/>
      <c r="J135" s="132" t="s">
        <v>146</v>
      </c>
      <c r="K135" s="133">
        <v>3</v>
      </c>
      <c r="L135" s="200">
        <v>0</v>
      </c>
      <c r="M135" s="199"/>
      <c r="N135" s="201">
        <f>ROUND($L$135*$K$135,2)</f>
        <v>0</v>
      </c>
      <c r="O135" s="195"/>
      <c r="P135" s="195"/>
      <c r="Q135" s="195"/>
      <c r="R135" s="23"/>
      <c r="T135" s="127"/>
      <c r="U135" s="28" t="s">
        <v>37</v>
      </c>
      <c r="V135" s="128">
        <v>0</v>
      </c>
      <c r="W135" s="128">
        <f>$V$135*$K$135</f>
        <v>0</v>
      </c>
      <c r="X135" s="128">
        <v>0.0106</v>
      </c>
      <c r="Y135" s="128">
        <f>$X$135*$K$135</f>
        <v>0.0318</v>
      </c>
      <c r="Z135" s="128">
        <v>0</v>
      </c>
      <c r="AA135" s="129">
        <f>$Z$135*$K$135</f>
        <v>0</v>
      </c>
      <c r="AR135" s="6" t="s">
        <v>150</v>
      </c>
      <c r="AT135" s="6" t="s">
        <v>147</v>
      </c>
      <c r="AU135" s="6" t="s">
        <v>90</v>
      </c>
      <c r="AY135" s="6" t="s">
        <v>135</v>
      </c>
      <c r="BE135" s="81">
        <f>IF($U$135="základní",$N$135,0)</f>
        <v>0</v>
      </c>
      <c r="BF135" s="81">
        <f>IF($U$135="snížená",$N$135,0)</f>
        <v>0</v>
      </c>
      <c r="BG135" s="81">
        <f>IF($U$135="zákl. přenesená",$N$135,0)</f>
        <v>0</v>
      </c>
      <c r="BH135" s="81">
        <f>IF($U$135="sníž. přenesená",$N$135,0)</f>
        <v>0</v>
      </c>
      <c r="BI135" s="81">
        <f>IF($U$135="nulová",$N$135,0)</f>
        <v>0</v>
      </c>
      <c r="BJ135" s="6" t="s">
        <v>19</v>
      </c>
      <c r="BK135" s="81">
        <f>ROUND($L$135*$K$135,2)</f>
        <v>0</v>
      </c>
      <c r="BL135" s="6" t="s">
        <v>140</v>
      </c>
    </row>
    <row r="136" spans="2:63" s="113" customFormat="1" ht="30.75" customHeight="1">
      <c r="B136" s="114"/>
      <c r="D136" s="122" t="s">
        <v>102</v>
      </c>
      <c r="N136" s="206">
        <f>$BK$136</f>
        <v>0</v>
      </c>
      <c r="O136" s="205"/>
      <c r="P136" s="205"/>
      <c r="Q136" s="205"/>
      <c r="R136" s="117"/>
      <c r="T136" s="118"/>
      <c r="W136" s="119">
        <f>$W$137+SUM($W$138:$W$141)</f>
        <v>120.72803499999999</v>
      </c>
      <c r="Y136" s="119">
        <f>$Y$137+SUM($Y$138:$Y$141)</f>
        <v>0</v>
      </c>
      <c r="AA136" s="120">
        <f>$AA$137+SUM($AA$138:$AA$141)</f>
        <v>17.665</v>
      </c>
      <c r="AR136" s="116" t="s">
        <v>19</v>
      </c>
      <c r="AT136" s="116" t="s">
        <v>71</v>
      </c>
      <c r="AU136" s="116" t="s">
        <v>19</v>
      </c>
      <c r="AY136" s="116" t="s">
        <v>135</v>
      </c>
      <c r="BK136" s="121">
        <f>$BK$137+SUM($BK$138:$BK$141)</f>
        <v>0</v>
      </c>
    </row>
    <row r="137" spans="2:64" s="6" customFormat="1" ht="27" customHeight="1">
      <c r="B137" s="22"/>
      <c r="C137" s="123" t="s">
        <v>154</v>
      </c>
      <c r="D137" s="123" t="s">
        <v>136</v>
      </c>
      <c r="E137" s="124" t="s">
        <v>155</v>
      </c>
      <c r="F137" s="194" t="s">
        <v>156</v>
      </c>
      <c r="G137" s="195"/>
      <c r="H137" s="195"/>
      <c r="I137" s="195"/>
      <c r="J137" s="125" t="s">
        <v>139</v>
      </c>
      <c r="K137" s="126">
        <v>30</v>
      </c>
      <c r="L137" s="196">
        <v>0</v>
      </c>
      <c r="M137" s="195"/>
      <c r="N137" s="197">
        <f>ROUND($L$137*$K$137,2)</f>
        <v>0</v>
      </c>
      <c r="O137" s="195"/>
      <c r="P137" s="195"/>
      <c r="Q137" s="195"/>
      <c r="R137" s="23"/>
      <c r="T137" s="127"/>
      <c r="U137" s="28" t="s">
        <v>37</v>
      </c>
      <c r="V137" s="128">
        <v>0.284</v>
      </c>
      <c r="W137" s="128">
        <f>$V$137*$K$137</f>
        <v>8.52</v>
      </c>
      <c r="X137" s="128">
        <v>0</v>
      </c>
      <c r="Y137" s="128">
        <f>$X$137*$K$137</f>
        <v>0</v>
      </c>
      <c r="Z137" s="128">
        <v>0.261</v>
      </c>
      <c r="AA137" s="129">
        <f>$Z$137*$K$137</f>
        <v>7.83</v>
      </c>
      <c r="AR137" s="6" t="s">
        <v>140</v>
      </c>
      <c r="AT137" s="6" t="s">
        <v>136</v>
      </c>
      <c r="AU137" s="6" t="s">
        <v>90</v>
      </c>
      <c r="AY137" s="6" t="s">
        <v>135</v>
      </c>
      <c r="BE137" s="81">
        <f>IF($U$137="základní",$N$137,0)</f>
        <v>0</v>
      </c>
      <c r="BF137" s="81">
        <f>IF($U$137="snížená",$N$137,0)</f>
        <v>0</v>
      </c>
      <c r="BG137" s="81">
        <f>IF($U$137="zákl. přenesená",$N$137,0)</f>
        <v>0</v>
      </c>
      <c r="BH137" s="81">
        <f>IF($U$137="sníž. přenesená",$N$137,0)</f>
        <v>0</v>
      </c>
      <c r="BI137" s="81">
        <f>IF($U$137="nulová",$N$137,0)</f>
        <v>0</v>
      </c>
      <c r="BJ137" s="6" t="s">
        <v>19</v>
      </c>
      <c r="BK137" s="81">
        <f>ROUND($L$137*$K$137,2)</f>
        <v>0</v>
      </c>
      <c r="BL137" s="6" t="s">
        <v>140</v>
      </c>
    </row>
    <row r="138" spans="2:64" s="6" customFormat="1" ht="27" customHeight="1">
      <c r="B138" s="22"/>
      <c r="C138" s="123" t="s">
        <v>157</v>
      </c>
      <c r="D138" s="123" t="s">
        <v>136</v>
      </c>
      <c r="E138" s="124" t="s">
        <v>158</v>
      </c>
      <c r="F138" s="194" t="s">
        <v>159</v>
      </c>
      <c r="G138" s="195"/>
      <c r="H138" s="195"/>
      <c r="I138" s="195"/>
      <c r="J138" s="125" t="s">
        <v>160</v>
      </c>
      <c r="K138" s="126">
        <v>3.3</v>
      </c>
      <c r="L138" s="196">
        <v>0</v>
      </c>
      <c r="M138" s="195"/>
      <c r="N138" s="197">
        <f>ROUND($L$138*$K$138,2)</f>
        <v>0</v>
      </c>
      <c r="O138" s="195"/>
      <c r="P138" s="195"/>
      <c r="Q138" s="195"/>
      <c r="R138" s="23"/>
      <c r="T138" s="127"/>
      <c r="U138" s="28" t="s">
        <v>37</v>
      </c>
      <c r="V138" s="128">
        <v>4.289</v>
      </c>
      <c r="W138" s="128">
        <f>$V$138*$K$138</f>
        <v>14.153699999999999</v>
      </c>
      <c r="X138" s="128">
        <v>0</v>
      </c>
      <c r="Y138" s="128">
        <f>$X$138*$K$138</f>
        <v>0</v>
      </c>
      <c r="Z138" s="128">
        <v>1.6</v>
      </c>
      <c r="AA138" s="129">
        <f>$Z$138*$K$138</f>
        <v>5.28</v>
      </c>
      <c r="AR138" s="6" t="s">
        <v>140</v>
      </c>
      <c r="AT138" s="6" t="s">
        <v>136</v>
      </c>
      <c r="AU138" s="6" t="s">
        <v>90</v>
      </c>
      <c r="AY138" s="6" t="s">
        <v>135</v>
      </c>
      <c r="BE138" s="81">
        <f>IF($U$138="základní",$N$138,0)</f>
        <v>0</v>
      </c>
      <c r="BF138" s="81">
        <f>IF($U$138="snížená",$N$138,0)</f>
        <v>0</v>
      </c>
      <c r="BG138" s="81">
        <f>IF($U$138="zákl. přenesená",$N$138,0)</f>
        <v>0</v>
      </c>
      <c r="BH138" s="81">
        <f>IF($U$138="sníž. přenesená",$N$138,0)</f>
        <v>0</v>
      </c>
      <c r="BI138" s="81">
        <f>IF($U$138="nulová",$N$138,0)</f>
        <v>0</v>
      </c>
      <c r="BJ138" s="6" t="s">
        <v>19</v>
      </c>
      <c r="BK138" s="81">
        <f>ROUND($L$138*$K$138,2)</f>
        <v>0</v>
      </c>
      <c r="BL138" s="6" t="s">
        <v>140</v>
      </c>
    </row>
    <row r="139" spans="2:64" s="6" customFormat="1" ht="27" customHeight="1">
      <c r="B139" s="22"/>
      <c r="C139" s="123" t="s">
        <v>150</v>
      </c>
      <c r="D139" s="123" t="s">
        <v>136</v>
      </c>
      <c r="E139" s="124" t="s">
        <v>161</v>
      </c>
      <c r="F139" s="194" t="s">
        <v>162</v>
      </c>
      <c r="G139" s="195"/>
      <c r="H139" s="195"/>
      <c r="I139" s="195"/>
      <c r="J139" s="125" t="s">
        <v>139</v>
      </c>
      <c r="K139" s="126">
        <v>33</v>
      </c>
      <c r="L139" s="196">
        <v>0</v>
      </c>
      <c r="M139" s="195"/>
      <c r="N139" s="197">
        <f>ROUND($L$139*$K$139,2)</f>
        <v>0</v>
      </c>
      <c r="O139" s="195"/>
      <c r="P139" s="195"/>
      <c r="Q139" s="195"/>
      <c r="R139" s="23"/>
      <c r="T139" s="127"/>
      <c r="U139" s="28" t="s">
        <v>37</v>
      </c>
      <c r="V139" s="128">
        <v>0.162</v>
      </c>
      <c r="W139" s="128">
        <f>$V$139*$K$139</f>
        <v>5.346</v>
      </c>
      <c r="X139" s="128">
        <v>0</v>
      </c>
      <c r="Y139" s="128">
        <f>$X$139*$K$139</f>
        <v>0</v>
      </c>
      <c r="Z139" s="128">
        <v>0.035</v>
      </c>
      <c r="AA139" s="129">
        <f>$Z$139*$K$139</f>
        <v>1.155</v>
      </c>
      <c r="AR139" s="6" t="s">
        <v>140</v>
      </c>
      <c r="AT139" s="6" t="s">
        <v>136</v>
      </c>
      <c r="AU139" s="6" t="s">
        <v>90</v>
      </c>
      <c r="AY139" s="6" t="s">
        <v>135</v>
      </c>
      <c r="BE139" s="81">
        <f>IF($U$139="základní",$N$139,0)</f>
        <v>0</v>
      </c>
      <c r="BF139" s="81">
        <f>IF($U$139="snížená",$N$139,0)</f>
        <v>0</v>
      </c>
      <c r="BG139" s="81">
        <f>IF($U$139="zákl. přenesená",$N$139,0)</f>
        <v>0</v>
      </c>
      <c r="BH139" s="81">
        <f>IF($U$139="sníž. přenesená",$N$139,0)</f>
        <v>0</v>
      </c>
      <c r="BI139" s="81">
        <f>IF($U$139="nulová",$N$139,0)</f>
        <v>0</v>
      </c>
      <c r="BJ139" s="6" t="s">
        <v>19</v>
      </c>
      <c r="BK139" s="81">
        <f>ROUND($L$139*$K$139,2)</f>
        <v>0</v>
      </c>
      <c r="BL139" s="6" t="s">
        <v>140</v>
      </c>
    </row>
    <row r="140" spans="2:64" s="6" customFormat="1" ht="27" customHeight="1">
      <c r="B140" s="22"/>
      <c r="C140" s="123" t="s">
        <v>163</v>
      </c>
      <c r="D140" s="123" t="s">
        <v>136</v>
      </c>
      <c r="E140" s="124" t="s">
        <v>164</v>
      </c>
      <c r="F140" s="194" t="s">
        <v>165</v>
      </c>
      <c r="G140" s="195"/>
      <c r="H140" s="195"/>
      <c r="I140" s="195"/>
      <c r="J140" s="125" t="s">
        <v>139</v>
      </c>
      <c r="K140" s="126">
        <v>50</v>
      </c>
      <c r="L140" s="196">
        <v>0</v>
      </c>
      <c r="M140" s="195"/>
      <c r="N140" s="197">
        <f>ROUND($L$140*$K$140,2)</f>
        <v>0</v>
      </c>
      <c r="O140" s="195"/>
      <c r="P140" s="195"/>
      <c r="Q140" s="195"/>
      <c r="R140" s="23"/>
      <c r="T140" s="127"/>
      <c r="U140" s="28" t="s">
        <v>37</v>
      </c>
      <c r="V140" s="128">
        <v>0.3</v>
      </c>
      <c r="W140" s="128">
        <f>$V$140*$K$140</f>
        <v>15</v>
      </c>
      <c r="X140" s="128">
        <v>0</v>
      </c>
      <c r="Y140" s="128">
        <f>$X$140*$K$140</f>
        <v>0</v>
      </c>
      <c r="Z140" s="128">
        <v>0.068</v>
      </c>
      <c r="AA140" s="129">
        <f>$Z$140*$K$140</f>
        <v>3.4000000000000004</v>
      </c>
      <c r="AR140" s="6" t="s">
        <v>140</v>
      </c>
      <c r="AT140" s="6" t="s">
        <v>136</v>
      </c>
      <c r="AU140" s="6" t="s">
        <v>90</v>
      </c>
      <c r="AY140" s="6" t="s">
        <v>135</v>
      </c>
      <c r="BE140" s="81">
        <f>IF($U$140="základní",$N$140,0)</f>
        <v>0</v>
      </c>
      <c r="BF140" s="81">
        <f>IF($U$140="snížená",$N$140,0)</f>
        <v>0</v>
      </c>
      <c r="BG140" s="81">
        <f>IF($U$140="zákl. přenesená",$N$140,0)</f>
        <v>0</v>
      </c>
      <c r="BH140" s="81">
        <f>IF($U$140="sníž. přenesená",$N$140,0)</f>
        <v>0</v>
      </c>
      <c r="BI140" s="81">
        <f>IF($U$140="nulová",$N$140,0)</f>
        <v>0</v>
      </c>
      <c r="BJ140" s="6" t="s">
        <v>19</v>
      </c>
      <c r="BK140" s="81">
        <f>ROUND($L$140*$K$140,2)</f>
        <v>0</v>
      </c>
      <c r="BL140" s="6" t="s">
        <v>140</v>
      </c>
    </row>
    <row r="141" spans="2:63" s="113" customFormat="1" ht="23.25" customHeight="1">
      <c r="B141" s="114"/>
      <c r="D141" s="122" t="s">
        <v>103</v>
      </c>
      <c r="N141" s="206">
        <f>$BK$141</f>
        <v>0</v>
      </c>
      <c r="O141" s="205"/>
      <c r="P141" s="205"/>
      <c r="Q141" s="205"/>
      <c r="R141" s="117"/>
      <c r="T141" s="118"/>
      <c r="W141" s="119">
        <f>SUM($W$142:$W$144)</f>
        <v>77.70833499999999</v>
      </c>
      <c r="Y141" s="119">
        <f>SUM($Y$142:$Y$144)</f>
        <v>0</v>
      </c>
      <c r="AA141" s="120">
        <f>SUM($AA$142:$AA$144)</f>
        <v>0</v>
      </c>
      <c r="AR141" s="116" t="s">
        <v>19</v>
      </c>
      <c r="AT141" s="116" t="s">
        <v>71</v>
      </c>
      <c r="AU141" s="116" t="s">
        <v>90</v>
      </c>
      <c r="AY141" s="116" t="s">
        <v>135</v>
      </c>
      <c r="BK141" s="121">
        <f>SUM($BK$142:$BK$144)</f>
        <v>0</v>
      </c>
    </row>
    <row r="142" spans="2:64" s="6" customFormat="1" ht="27" customHeight="1">
      <c r="B142" s="22"/>
      <c r="C142" s="123" t="s">
        <v>23</v>
      </c>
      <c r="D142" s="123" t="s">
        <v>136</v>
      </c>
      <c r="E142" s="124" t="s">
        <v>166</v>
      </c>
      <c r="F142" s="194" t="s">
        <v>167</v>
      </c>
      <c r="G142" s="195"/>
      <c r="H142" s="195"/>
      <c r="I142" s="195"/>
      <c r="J142" s="125" t="s">
        <v>168</v>
      </c>
      <c r="K142" s="126">
        <v>17.665</v>
      </c>
      <c r="L142" s="196">
        <v>0</v>
      </c>
      <c r="M142" s="195"/>
      <c r="N142" s="197">
        <f>ROUND($L$142*$K$142,2)</f>
        <v>0</v>
      </c>
      <c r="O142" s="195"/>
      <c r="P142" s="195"/>
      <c r="Q142" s="195"/>
      <c r="R142" s="23"/>
      <c r="T142" s="127"/>
      <c r="U142" s="28" t="s">
        <v>37</v>
      </c>
      <c r="V142" s="128">
        <v>4.25</v>
      </c>
      <c r="W142" s="128">
        <f>$V$142*$K$142</f>
        <v>75.07625</v>
      </c>
      <c r="X142" s="128">
        <v>0</v>
      </c>
      <c r="Y142" s="128">
        <f>$X$142*$K$142</f>
        <v>0</v>
      </c>
      <c r="Z142" s="128">
        <v>0</v>
      </c>
      <c r="AA142" s="129">
        <f>$Z$142*$K$142</f>
        <v>0</v>
      </c>
      <c r="AR142" s="6" t="s">
        <v>140</v>
      </c>
      <c r="AT142" s="6" t="s">
        <v>136</v>
      </c>
      <c r="AU142" s="6" t="s">
        <v>143</v>
      </c>
      <c r="AY142" s="6" t="s">
        <v>135</v>
      </c>
      <c r="BE142" s="81">
        <f>IF($U$142="základní",$N$142,0)</f>
        <v>0</v>
      </c>
      <c r="BF142" s="81">
        <f>IF($U$142="snížená",$N$142,0)</f>
        <v>0</v>
      </c>
      <c r="BG142" s="81">
        <f>IF($U$142="zákl. přenesená",$N$142,0)</f>
        <v>0</v>
      </c>
      <c r="BH142" s="81">
        <f>IF($U$142="sníž. přenesená",$N$142,0)</f>
        <v>0</v>
      </c>
      <c r="BI142" s="81">
        <f>IF($U$142="nulová",$N$142,0)</f>
        <v>0</v>
      </c>
      <c r="BJ142" s="6" t="s">
        <v>19</v>
      </c>
      <c r="BK142" s="81">
        <f>ROUND($L$142*$K$142,2)</f>
        <v>0</v>
      </c>
      <c r="BL142" s="6" t="s">
        <v>140</v>
      </c>
    </row>
    <row r="143" spans="2:64" s="6" customFormat="1" ht="27" customHeight="1">
      <c r="B143" s="22"/>
      <c r="C143" s="123" t="s">
        <v>169</v>
      </c>
      <c r="D143" s="123" t="s">
        <v>136</v>
      </c>
      <c r="E143" s="124" t="s">
        <v>170</v>
      </c>
      <c r="F143" s="194" t="s">
        <v>171</v>
      </c>
      <c r="G143" s="195"/>
      <c r="H143" s="195"/>
      <c r="I143" s="195"/>
      <c r="J143" s="125" t="s">
        <v>168</v>
      </c>
      <c r="K143" s="126">
        <v>17.665</v>
      </c>
      <c r="L143" s="196">
        <v>0</v>
      </c>
      <c r="M143" s="195"/>
      <c r="N143" s="197">
        <f>ROUND($L$143*$K$143,2)</f>
        <v>0</v>
      </c>
      <c r="O143" s="195"/>
      <c r="P143" s="195"/>
      <c r="Q143" s="195"/>
      <c r="R143" s="23"/>
      <c r="T143" s="127"/>
      <c r="U143" s="28" t="s">
        <v>37</v>
      </c>
      <c r="V143" s="128">
        <v>0.125</v>
      </c>
      <c r="W143" s="128">
        <f>$V$143*$K$143</f>
        <v>2.208125</v>
      </c>
      <c r="X143" s="128">
        <v>0</v>
      </c>
      <c r="Y143" s="128">
        <f>$X$143*$K$143</f>
        <v>0</v>
      </c>
      <c r="Z143" s="128">
        <v>0</v>
      </c>
      <c r="AA143" s="129">
        <f>$Z$143*$K$143</f>
        <v>0</v>
      </c>
      <c r="AR143" s="6" t="s">
        <v>140</v>
      </c>
      <c r="AT143" s="6" t="s">
        <v>136</v>
      </c>
      <c r="AU143" s="6" t="s">
        <v>143</v>
      </c>
      <c r="AY143" s="6" t="s">
        <v>135</v>
      </c>
      <c r="BE143" s="81">
        <f>IF($U$143="základní",$N$143,0)</f>
        <v>0</v>
      </c>
      <c r="BF143" s="81">
        <f>IF($U$143="snížená",$N$143,0)</f>
        <v>0</v>
      </c>
      <c r="BG143" s="81">
        <f>IF($U$143="zákl. přenesená",$N$143,0)</f>
        <v>0</v>
      </c>
      <c r="BH143" s="81">
        <f>IF($U$143="sníž. přenesená",$N$143,0)</f>
        <v>0</v>
      </c>
      <c r="BI143" s="81">
        <f>IF($U$143="nulová",$N$143,0)</f>
        <v>0</v>
      </c>
      <c r="BJ143" s="6" t="s">
        <v>19</v>
      </c>
      <c r="BK143" s="81">
        <f>ROUND($L$143*$K$143,2)</f>
        <v>0</v>
      </c>
      <c r="BL143" s="6" t="s">
        <v>140</v>
      </c>
    </row>
    <row r="144" spans="2:64" s="6" customFormat="1" ht="27" customHeight="1">
      <c r="B144" s="22"/>
      <c r="C144" s="123" t="s">
        <v>172</v>
      </c>
      <c r="D144" s="123" t="s">
        <v>136</v>
      </c>
      <c r="E144" s="124" t="s">
        <v>173</v>
      </c>
      <c r="F144" s="194" t="s">
        <v>174</v>
      </c>
      <c r="G144" s="195"/>
      <c r="H144" s="195"/>
      <c r="I144" s="195"/>
      <c r="J144" s="125" t="s">
        <v>168</v>
      </c>
      <c r="K144" s="126">
        <v>70.66</v>
      </c>
      <c r="L144" s="196">
        <v>0</v>
      </c>
      <c r="M144" s="195"/>
      <c r="N144" s="197">
        <f>ROUND($L$144*$K$144,2)</f>
        <v>0</v>
      </c>
      <c r="O144" s="195"/>
      <c r="P144" s="195"/>
      <c r="Q144" s="195"/>
      <c r="R144" s="23"/>
      <c r="T144" s="127"/>
      <c r="U144" s="28" t="s">
        <v>37</v>
      </c>
      <c r="V144" s="128">
        <v>0.006</v>
      </c>
      <c r="W144" s="128">
        <f>$V$144*$K$144</f>
        <v>0.42396</v>
      </c>
      <c r="X144" s="128">
        <v>0</v>
      </c>
      <c r="Y144" s="128">
        <f>$X$144*$K$144</f>
        <v>0</v>
      </c>
      <c r="Z144" s="128">
        <v>0</v>
      </c>
      <c r="AA144" s="129">
        <f>$Z$144*$K$144</f>
        <v>0</v>
      </c>
      <c r="AR144" s="6" t="s">
        <v>140</v>
      </c>
      <c r="AT144" s="6" t="s">
        <v>136</v>
      </c>
      <c r="AU144" s="6" t="s">
        <v>143</v>
      </c>
      <c r="AY144" s="6" t="s">
        <v>135</v>
      </c>
      <c r="BE144" s="81">
        <f>IF($U$144="základní",$N$144,0)</f>
        <v>0</v>
      </c>
      <c r="BF144" s="81">
        <f>IF($U$144="snížená",$N$144,0)</f>
        <v>0</v>
      </c>
      <c r="BG144" s="81">
        <f>IF($U$144="zákl. přenesená",$N$144,0)</f>
        <v>0</v>
      </c>
      <c r="BH144" s="81">
        <f>IF($U$144="sníž. přenesená",$N$144,0)</f>
        <v>0</v>
      </c>
      <c r="BI144" s="81">
        <f>IF($U$144="nulová",$N$144,0)</f>
        <v>0</v>
      </c>
      <c r="BJ144" s="6" t="s">
        <v>19</v>
      </c>
      <c r="BK144" s="81">
        <f>ROUND($L$144*$K$144,2)</f>
        <v>0</v>
      </c>
      <c r="BL144" s="6" t="s">
        <v>140</v>
      </c>
    </row>
    <row r="145" spans="2:63" s="113" customFormat="1" ht="37.5" customHeight="1">
      <c r="B145" s="114"/>
      <c r="D145" s="115" t="s">
        <v>104</v>
      </c>
      <c r="N145" s="190">
        <f>$BK$145</f>
        <v>0</v>
      </c>
      <c r="O145" s="205"/>
      <c r="P145" s="205"/>
      <c r="Q145" s="205"/>
      <c r="R145" s="117"/>
      <c r="T145" s="118"/>
      <c r="W145" s="119">
        <f>$W$146+$W$149+$W$160+$W$163+$W$168</f>
        <v>233.58499999999998</v>
      </c>
      <c r="Y145" s="119">
        <f>$Y$146+$Y$149+$Y$160+$Y$163+$Y$168</f>
        <v>2.87607</v>
      </c>
      <c r="AA145" s="120">
        <f>$AA$146+$AA$149+$AA$160+$AA$163+$AA$168</f>
        <v>0</v>
      </c>
      <c r="AR145" s="116" t="s">
        <v>90</v>
      </c>
      <c r="AT145" s="116" t="s">
        <v>71</v>
      </c>
      <c r="AU145" s="116" t="s">
        <v>72</v>
      </c>
      <c r="AY145" s="116" t="s">
        <v>135</v>
      </c>
      <c r="BK145" s="121">
        <f>$BK$146+$BK$149+$BK$160+$BK$163+$BK$168</f>
        <v>0</v>
      </c>
    </row>
    <row r="146" spans="2:63" s="113" customFormat="1" ht="21" customHeight="1">
      <c r="B146" s="114"/>
      <c r="D146" s="122" t="s">
        <v>105</v>
      </c>
      <c r="N146" s="206">
        <f>$BK$146</f>
        <v>0</v>
      </c>
      <c r="O146" s="205"/>
      <c r="P146" s="205"/>
      <c r="Q146" s="205"/>
      <c r="R146" s="117"/>
      <c r="T146" s="118"/>
      <c r="W146" s="119">
        <f>SUM($W$147:$W$148)</f>
        <v>27.599999999999998</v>
      </c>
      <c r="Y146" s="119">
        <f>SUM($Y$147:$Y$148)</f>
        <v>0.4375</v>
      </c>
      <c r="AA146" s="120">
        <f>SUM($AA$147:$AA$148)</f>
        <v>0</v>
      </c>
      <c r="AR146" s="116" t="s">
        <v>90</v>
      </c>
      <c r="AT146" s="116" t="s">
        <v>71</v>
      </c>
      <c r="AU146" s="116" t="s">
        <v>19</v>
      </c>
      <c r="AY146" s="116" t="s">
        <v>135</v>
      </c>
      <c r="BK146" s="121">
        <f>SUM($BK$147:$BK$148)</f>
        <v>0</v>
      </c>
    </row>
    <row r="147" spans="2:64" s="6" customFormat="1" ht="27" customHeight="1">
      <c r="B147" s="22"/>
      <c r="C147" s="123" t="s">
        <v>175</v>
      </c>
      <c r="D147" s="123" t="s">
        <v>136</v>
      </c>
      <c r="E147" s="124" t="s">
        <v>176</v>
      </c>
      <c r="F147" s="194" t="s">
        <v>177</v>
      </c>
      <c r="G147" s="195"/>
      <c r="H147" s="195"/>
      <c r="I147" s="195"/>
      <c r="J147" s="125" t="s">
        <v>139</v>
      </c>
      <c r="K147" s="126">
        <v>40</v>
      </c>
      <c r="L147" s="196">
        <v>0</v>
      </c>
      <c r="M147" s="195"/>
      <c r="N147" s="197">
        <f>ROUND($L$147*$K$147,2)</f>
        <v>0</v>
      </c>
      <c r="O147" s="195"/>
      <c r="P147" s="195"/>
      <c r="Q147" s="195"/>
      <c r="R147" s="23"/>
      <c r="T147" s="127"/>
      <c r="U147" s="28" t="s">
        <v>37</v>
      </c>
      <c r="V147" s="128">
        <v>0.18</v>
      </c>
      <c r="W147" s="128">
        <f>$V$147*$K$147</f>
        <v>7.199999999999999</v>
      </c>
      <c r="X147" s="128">
        <v>0.0035</v>
      </c>
      <c r="Y147" s="128">
        <f>$X$147*$K$147</f>
        <v>0.14</v>
      </c>
      <c r="Z147" s="128">
        <v>0</v>
      </c>
      <c r="AA147" s="129">
        <f>$Z$147*$K$147</f>
        <v>0</v>
      </c>
      <c r="AR147" s="6" t="s">
        <v>178</v>
      </c>
      <c r="AT147" s="6" t="s">
        <v>136</v>
      </c>
      <c r="AU147" s="6" t="s">
        <v>90</v>
      </c>
      <c r="AY147" s="6" t="s">
        <v>135</v>
      </c>
      <c r="BE147" s="81">
        <f>IF($U$147="základní",$N$147,0)</f>
        <v>0</v>
      </c>
      <c r="BF147" s="81">
        <f>IF($U$147="snížená",$N$147,0)</f>
        <v>0</v>
      </c>
      <c r="BG147" s="81">
        <f>IF($U$147="zákl. přenesená",$N$147,0)</f>
        <v>0</v>
      </c>
      <c r="BH147" s="81">
        <f>IF($U$147="sníž. přenesená",$N$147,0)</f>
        <v>0</v>
      </c>
      <c r="BI147" s="81">
        <f>IF($U$147="nulová",$N$147,0)</f>
        <v>0</v>
      </c>
      <c r="BJ147" s="6" t="s">
        <v>19</v>
      </c>
      <c r="BK147" s="81">
        <f>ROUND($L$147*$K$147,2)</f>
        <v>0</v>
      </c>
      <c r="BL147" s="6" t="s">
        <v>178</v>
      </c>
    </row>
    <row r="148" spans="2:64" s="6" customFormat="1" ht="27" customHeight="1">
      <c r="B148" s="22"/>
      <c r="C148" s="123" t="s">
        <v>179</v>
      </c>
      <c r="D148" s="123" t="s">
        <v>136</v>
      </c>
      <c r="E148" s="124" t="s">
        <v>180</v>
      </c>
      <c r="F148" s="194" t="s">
        <v>181</v>
      </c>
      <c r="G148" s="195"/>
      <c r="H148" s="195"/>
      <c r="I148" s="195"/>
      <c r="J148" s="125" t="s">
        <v>139</v>
      </c>
      <c r="K148" s="126">
        <v>85</v>
      </c>
      <c r="L148" s="196">
        <v>0</v>
      </c>
      <c r="M148" s="195"/>
      <c r="N148" s="197">
        <f>ROUND($L$148*$K$148,2)</f>
        <v>0</v>
      </c>
      <c r="O148" s="195"/>
      <c r="P148" s="195"/>
      <c r="Q148" s="195"/>
      <c r="R148" s="23"/>
      <c r="T148" s="127"/>
      <c r="U148" s="28" t="s">
        <v>37</v>
      </c>
      <c r="V148" s="128">
        <v>0.24</v>
      </c>
      <c r="W148" s="128">
        <f>$V$148*$K$148</f>
        <v>20.4</v>
      </c>
      <c r="X148" s="128">
        <v>0.0035</v>
      </c>
      <c r="Y148" s="128">
        <f>$X$148*$K$148</f>
        <v>0.2975</v>
      </c>
      <c r="Z148" s="128">
        <v>0</v>
      </c>
      <c r="AA148" s="129">
        <f>$Z$148*$K$148</f>
        <v>0</v>
      </c>
      <c r="AR148" s="6" t="s">
        <v>178</v>
      </c>
      <c r="AT148" s="6" t="s">
        <v>136</v>
      </c>
      <c r="AU148" s="6" t="s">
        <v>90</v>
      </c>
      <c r="AY148" s="6" t="s">
        <v>135</v>
      </c>
      <c r="BE148" s="81">
        <f>IF($U$148="základní",$N$148,0)</f>
        <v>0</v>
      </c>
      <c r="BF148" s="81">
        <f>IF($U$148="snížená",$N$148,0)</f>
        <v>0</v>
      </c>
      <c r="BG148" s="81">
        <f>IF($U$148="zákl. přenesená",$N$148,0)</f>
        <v>0</v>
      </c>
      <c r="BH148" s="81">
        <f>IF($U$148="sníž. přenesená",$N$148,0)</f>
        <v>0</v>
      </c>
      <c r="BI148" s="81">
        <f>IF($U$148="nulová",$N$148,0)</f>
        <v>0</v>
      </c>
      <c r="BJ148" s="6" t="s">
        <v>19</v>
      </c>
      <c r="BK148" s="81">
        <f>ROUND($L$148*$K$148,2)</f>
        <v>0</v>
      </c>
      <c r="BL148" s="6" t="s">
        <v>178</v>
      </c>
    </row>
    <row r="149" spans="2:63" s="113" customFormat="1" ht="30.75" customHeight="1">
      <c r="B149" s="114"/>
      <c r="D149" s="122" t="s">
        <v>106</v>
      </c>
      <c r="N149" s="206">
        <f>$BK$149</f>
        <v>0</v>
      </c>
      <c r="O149" s="205"/>
      <c r="P149" s="205"/>
      <c r="Q149" s="205"/>
      <c r="R149" s="117"/>
      <c r="T149" s="118"/>
      <c r="W149" s="119">
        <f>SUM($W$150:$W$159)</f>
        <v>19.17</v>
      </c>
      <c r="Y149" s="119">
        <f>SUM($Y$150:$Y$159)</f>
        <v>0.108</v>
      </c>
      <c r="AA149" s="120">
        <f>SUM($AA$150:$AA$159)</f>
        <v>0</v>
      </c>
      <c r="AR149" s="116" t="s">
        <v>90</v>
      </c>
      <c r="AT149" s="116" t="s">
        <v>71</v>
      </c>
      <c r="AU149" s="116" t="s">
        <v>19</v>
      </c>
      <c r="AY149" s="116" t="s">
        <v>135</v>
      </c>
      <c r="BK149" s="121">
        <f>SUM($BK$150:$BK$159)</f>
        <v>0</v>
      </c>
    </row>
    <row r="150" spans="2:64" s="6" customFormat="1" ht="15.75" customHeight="1">
      <c r="B150" s="22"/>
      <c r="C150" s="123" t="s">
        <v>8</v>
      </c>
      <c r="D150" s="123" t="s">
        <v>136</v>
      </c>
      <c r="E150" s="124" t="s">
        <v>182</v>
      </c>
      <c r="F150" s="194" t="s">
        <v>183</v>
      </c>
      <c r="G150" s="195"/>
      <c r="H150" s="195"/>
      <c r="I150" s="195"/>
      <c r="J150" s="125" t="s">
        <v>139</v>
      </c>
      <c r="K150" s="126">
        <v>4</v>
      </c>
      <c r="L150" s="196">
        <v>0</v>
      </c>
      <c r="M150" s="195"/>
      <c r="N150" s="197">
        <f>ROUND($L$150*$K$150,2)</f>
        <v>0</v>
      </c>
      <c r="O150" s="195"/>
      <c r="P150" s="195"/>
      <c r="Q150" s="195"/>
      <c r="R150" s="23"/>
      <c r="T150" s="127"/>
      <c r="U150" s="28" t="s">
        <v>37</v>
      </c>
      <c r="V150" s="128">
        <v>1.145</v>
      </c>
      <c r="W150" s="128">
        <f>$V$150*$K$150</f>
        <v>4.58</v>
      </c>
      <c r="X150" s="128">
        <v>0</v>
      </c>
      <c r="Y150" s="128">
        <f>$X$150*$K$150</f>
        <v>0</v>
      </c>
      <c r="Z150" s="128">
        <v>0</v>
      </c>
      <c r="AA150" s="129">
        <f>$Z$150*$K$150</f>
        <v>0</v>
      </c>
      <c r="AR150" s="6" t="s">
        <v>178</v>
      </c>
      <c r="AT150" s="6" t="s">
        <v>136</v>
      </c>
      <c r="AU150" s="6" t="s">
        <v>90</v>
      </c>
      <c r="AY150" s="6" t="s">
        <v>135</v>
      </c>
      <c r="BE150" s="81">
        <f>IF($U$150="základní",$N$150,0)</f>
        <v>0</v>
      </c>
      <c r="BF150" s="81">
        <f>IF($U$150="snížená",$N$150,0)</f>
        <v>0</v>
      </c>
      <c r="BG150" s="81">
        <f>IF($U$150="zákl. přenesená",$N$150,0)</f>
        <v>0</v>
      </c>
      <c r="BH150" s="81">
        <f>IF($U$150="sníž. přenesená",$N$150,0)</f>
        <v>0</v>
      </c>
      <c r="BI150" s="81">
        <f>IF($U$150="nulová",$N$150,0)</f>
        <v>0</v>
      </c>
      <c r="BJ150" s="6" t="s">
        <v>19</v>
      </c>
      <c r="BK150" s="81">
        <f>ROUND($L$150*$K$150,2)</f>
        <v>0</v>
      </c>
      <c r="BL150" s="6" t="s">
        <v>178</v>
      </c>
    </row>
    <row r="151" spans="2:64" s="6" customFormat="1" ht="15.75" customHeight="1">
      <c r="B151" s="22"/>
      <c r="C151" s="130" t="s">
        <v>178</v>
      </c>
      <c r="D151" s="130" t="s">
        <v>147</v>
      </c>
      <c r="E151" s="131" t="s">
        <v>184</v>
      </c>
      <c r="F151" s="198" t="s">
        <v>185</v>
      </c>
      <c r="G151" s="199"/>
      <c r="H151" s="199"/>
      <c r="I151" s="199"/>
      <c r="J151" s="132" t="s">
        <v>139</v>
      </c>
      <c r="K151" s="133">
        <v>4</v>
      </c>
      <c r="L151" s="200">
        <v>0</v>
      </c>
      <c r="M151" s="199"/>
      <c r="N151" s="201">
        <f>ROUND($L$151*$K$151,2)</f>
        <v>0</v>
      </c>
      <c r="O151" s="195"/>
      <c r="P151" s="195"/>
      <c r="Q151" s="195"/>
      <c r="R151" s="23"/>
      <c r="T151" s="127"/>
      <c r="U151" s="28" t="s">
        <v>37</v>
      </c>
      <c r="V151" s="128">
        <v>0</v>
      </c>
      <c r="W151" s="128">
        <f>$V$151*$K$151</f>
        <v>0</v>
      </c>
      <c r="X151" s="128">
        <v>0.0075</v>
      </c>
      <c r="Y151" s="128">
        <f>$X$151*$K$151</f>
        <v>0.03</v>
      </c>
      <c r="Z151" s="128">
        <v>0</v>
      </c>
      <c r="AA151" s="129">
        <f>$Z$151*$K$151</f>
        <v>0</v>
      </c>
      <c r="AR151" s="6" t="s">
        <v>186</v>
      </c>
      <c r="AT151" s="6" t="s">
        <v>147</v>
      </c>
      <c r="AU151" s="6" t="s">
        <v>90</v>
      </c>
      <c r="AY151" s="6" t="s">
        <v>135</v>
      </c>
      <c r="BE151" s="81">
        <f>IF($U$151="základní",$N$151,0)</f>
        <v>0</v>
      </c>
      <c r="BF151" s="81">
        <f>IF($U$151="snížená",$N$151,0)</f>
        <v>0</v>
      </c>
      <c r="BG151" s="81">
        <f>IF($U$151="zákl. přenesená",$N$151,0)</f>
        <v>0</v>
      </c>
      <c r="BH151" s="81">
        <f>IF($U$151="sníž. přenesená",$N$151,0)</f>
        <v>0</v>
      </c>
      <c r="BI151" s="81">
        <f>IF($U$151="nulová",$N$151,0)</f>
        <v>0</v>
      </c>
      <c r="BJ151" s="6" t="s">
        <v>19</v>
      </c>
      <c r="BK151" s="81">
        <f>ROUND($L$151*$K$151,2)</f>
        <v>0</v>
      </c>
      <c r="BL151" s="6" t="s">
        <v>178</v>
      </c>
    </row>
    <row r="152" spans="2:64" s="6" customFormat="1" ht="27" customHeight="1">
      <c r="B152" s="22"/>
      <c r="C152" s="123" t="s">
        <v>187</v>
      </c>
      <c r="D152" s="123" t="s">
        <v>136</v>
      </c>
      <c r="E152" s="124" t="s">
        <v>188</v>
      </c>
      <c r="F152" s="194" t="s">
        <v>189</v>
      </c>
      <c r="G152" s="195"/>
      <c r="H152" s="195"/>
      <c r="I152" s="195"/>
      <c r="J152" s="125" t="s">
        <v>146</v>
      </c>
      <c r="K152" s="126">
        <v>5</v>
      </c>
      <c r="L152" s="196">
        <v>0</v>
      </c>
      <c r="M152" s="195"/>
      <c r="N152" s="197">
        <f>ROUND($L$152*$K$152,2)</f>
        <v>0</v>
      </c>
      <c r="O152" s="195"/>
      <c r="P152" s="195"/>
      <c r="Q152" s="195"/>
      <c r="R152" s="23"/>
      <c r="T152" s="127"/>
      <c r="U152" s="28" t="s">
        <v>37</v>
      </c>
      <c r="V152" s="128">
        <v>0.034</v>
      </c>
      <c r="W152" s="128">
        <f>$V$152*$K$152</f>
        <v>0.17</v>
      </c>
      <c r="X152" s="128">
        <v>0</v>
      </c>
      <c r="Y152" s="128">
        <f>$X$152*$K$152</f>
        <v>0</v>
      </c>
      <c r="Z152" s="128">
        <v>0</v>
      </c>
      <c r="AA152" s="129">
        <f>$Z$152*$K$152</f>
        <v>0</v>
      </c>
      <c r="AR152" s="6" t="s">
        <v>178</v>
      </c>
      <c r="AT152" s="6" t="s">
        <v>136</v>
      </c>
      <c r="AU152" s="6" t="s">
        <v>90</v>
      </c>
      <c r="AY152" s="6" t="s">
        <v>135</v>
      </c>
      <c r="BE152" s="81">
        <f>IF($U$152="základní",$N$152,0)</f>
        <v>0</v>
      </c>
      <c r="BF152" s="81">
        <f>IF($U$152="snížená",$N$152,0)</f>
        <v>0</v>
      </c>
      <c r="BG152" s="81">
        <f>IF($U$152="zákl. přenesená",$N$152,0)</f>
        <v>0</v>
      </c>
      <c r="BH152" s="81">
        <f>IF($U$152="sníž. přenesená",$N$152,0)</f>
        <v>0</v>
      </c>
      <c r="BI152" s="81">
        <f>IF($U$152="nulová",$N$152,0)</f>
        <v>0</v>
      </c>
      <c r="BJ152" s="6" t="s">
        <v>19</v>
      </c>
      <c r="BK152" s="81">
        <f>ROUND($L$152*$K$152,2)</f>
        <v>0</v>
      </c>
      <c r="BL152" s="6" t="s">
        <v>178</v>
      </c>
    </row>
    <row r="153" spans="2:64" s="6" customFormat="1" ht="27" customHeight="1">
      <c r="B153" s="22"/>
      <c r="C153" s="123" t="s">
        <v>190</v>
      </c>
      <c r="D153" s="123" t="s">
        <v>136</v>
      </c>
      <c r="E153" s="124" t="s">
        <v>191</v>
      </c>
      <c r="F153" s="194" t="s">
        <v>192</v>
      </c>
      <c r="G153" s="195"/>
      <c r="H153" s="195"/>
      <c r="I153" s="195"/>
      <c r="J153" s="125" t="s">
        <v>146</v>
      </c>
      <c r="K153" s="126">
        <v>5</v>
      </c>
      <c r="L153" s="196">
        <v>0</v>
      </c>
      <c r="M153" s="195"/>
      <c r="N153" s="197">
        <f>ROUND($L$153*$K$153,2)</f>
        <v>0</v>
      </c>
      <c r="O153" s="195"/>
      <c r="P153" s="195"/>
      <c r="Q153" s="195"/>
      <c r="R153" s="23"/>
      <c r="T153" s="127"/>
      <c r="U153" s="28" t="s">
        <v>37</v>
      </c>
      <c r="V153" s="128">
        <v>1.682</v>
      </c>
      <c r="W153" s="128">
        <f>$V$153*$K$153</f>
        <v>8.41</v>
      </c>
      <c r="X153" s="128">
        <v>0</v>
      </c>
      <c r="Y153" s="128">
        <f>$X$153*$K$153</f>
        <v>0</v>
      </c>
      <c r="Z153" s="128">
        <v>0</v>
      </c>
      <c r="AA153" s="129">
        <f>$Z$153*$K$153</f>
        <v>0</v>
      </c>
      <c r="AR153" s="6" t="s">
        <v>178</v>
      </c>
      <c r="AT153" s="6" t="s">
        <v>136</v>
      </c>
      <c r="AU153" s="6" t="s">
        <v>90</v>
      </c>
      <c r="AY153" s="6" t="s">
        <v>135</v>
      </c>
      <c r="BE153" s="81">
        <f>IF($U$153="základní",$N$153,0)</f>
        <v>0</v>
      </c>
      <c r="BF153" s="81">
        <f>IF($U$153="snížená",$N$153,0)</f>
        <v>0</v>
      </c>
      <c r="BG153" s="81">
        <f>IF($U$153="zákl. přenesená",$N$153,0)</f>
        <v>0</v>
      </c>
      <c r="BH153" s="81">
        <f>IF($U$153="sníž. přenesená",$N$153,0)</f>
        <v>0</v>
      </c>
      <c r="BI153" s="81">
        <f>IF($U$153="nulová",$N$153,0)</f>
        <v>0</v>
      </c>
      <c r="BJ153" s="6" t="s">
        <v>19</v>
      </c>
      <c r="BK153" s="81">
        <f>ROUND($L$153*$K$153,2)</f>
        <v>0</v>
      </c>
      <c r="BL153" s="6" t="s">
        <v>178</v>
      </c>
    </row>
    <row r="154" spans="2:64" s="6" customFormat="1" ht="27" customHeight="1">
      <c r="B154" s="22"/>
      <c r="C154" s="130" t="s">
        <v>193</v>
      </c>
      <c r="D154" s="130" t="s">
        <v>147</v>
      </c>
      <c r="E154" s="131" t="s">
        <v>194</v>
      </c>
      <c r="F154" s="198" t="s">
        <v>195</v>
      </c>
      <c r="G154" s="199"/>
      <c r="H154" s="199"/>
      <c r="I154" s="199"/>
      <c r="J154" s="132" t="s">
        <v>146</v>
      </c>
      <c r="K154" s="133">
        <v>2</v>
      </c>
      <c r="L154" s="200">
        <v>0</v>
      </c>
      <c r="M154" s="199"/>
      <c r="N154" s="201">
        <f>ROUND($L$154*$K$154,2)</f>
        <v>0</v>
      </c>
      <c r="O154" s="195"/>
      <c r="P154" s="195"/>
      <c r="Q154" s="195"/>
      <c r="R154" s="23"/>
      <c r="T154" s="127"/>
      <c r="U154" s="28" t="s">
        <v>37</v>
      </c>
      <c r="V154" s="128">
        <v>0</v>
      </c>
      <c r="W154" s="128">
        <f>$V$154*$K$154</f>
        <v>0</v>
      </c>
      <c r="X154" s="128">
        <v>0.0138</v>
      </c>
      <c r="Y154" s="128">
        <f>$X$154*$K$154</f>
        <v>0.0276</v>
      </c>
      <c r="Z154" s="128">
        <v>0</v>
      </c>
      <c r="AA154" s="129">
        <f>$Z$154*$K$154</f>
        <v>0</v>
      </c>
      <c r="AR154" s="6" t="s">
        <v>186</v>
      </c>
      <c r="AT154" s="6" t="s">
        <v>147</v>
      </c>
      <c r="AU154" s="6" t="s">
        <v>90</v>
      </c>
      <c r="AY154" s="6" t="s">
        <v>135</v>
      </c>
      <c r="BE154" s="81">
        <f>IF($U$154="základní",$N$154,0)</f>
        <v>0</v>
      </c>
      <c r="BF154" s="81">
        <f>IF($U$154="snížená",$N$154,0)</f>
        <v>0</v>
      </c>
      <c r="BG154" s="81">
        <f>IF($U$154="zákl. přenesená",$N$154,0)</f>
        <v>0</v>
      </c>
      <c r="BH154" s="81">
        <f>IF($U$154="sníž. přenesená",$N$154,0)</f>
        <v>0</v>
      </c>
      <c r="BI154" s="81">
        <f>IF($U$154="nulová",$N$154,0)</f>
        <v>0</v>
      </c>
      <c r="BJ154" s="6" t="s">
        <v>19</v>
      </c>
      <c r="BK154" s="81">
        <f>ROUND($L$154*$K$154,2)</f>
        <v>0</v>
      </c>
      <c r="BL154" s="6" t="s">
        <v>178</v>
      </c>
    </row>
    <row r="155" spans="2:64" s="6" customFormat="1" ht="27" customHeight="1">
      <c r="B155" s="22"/>
      <c r="C155" s="130" t="s">
        <v>196</v>
      </c>
      <c r="D155" s="130" t="s">
        <v>147</v>
      </c>
      <c r="E155" s="131" t="s">
        <v>197</v>
      </c>
      <c r="F155" s="198" t="s">
        <v>198</v>
      </c>
      <c r="G155" s="199"/>
      <c r="H155" s="199"/>
      <c r="I155" s="199"/>
      <c r="J155" s="132" t="s">
        <v>146</v>
      </c>
      <c r="K155" s="133">
        <v>3</v>
      </c>
      <c r="L155" s="200">
        <v>0</v>
      </c>
      <c r="M155" s="199"/>
      <c r="N155" s="201">
        <f>ROUND($L$155*$K$155,2)</f>
        <v>0</v>
      </c>
      <c r="O155" s="195"/>
      <c r="P155" s="195"/>
      <c r="Q155" s="195"/>
      <c r="R155" s="23"/>
      <c r="T155" s="127"/>
      <c r="U155" s="28" t="s">
        <v>37</v>
      </c>
      <c r="V155" s="128">
        <v>0</v>
      </c>
      <c r="W155" s="128">
        <f>$V$155*$K$155</f>
        <v>0</v>
      </c>
      <c r="X155" s="128">
        <v>0.016</v>
      </c>
      <c r="Y155" s="128">
        <f>$X$155*$K$155</f>
        <v>0.048</v>
      </c>
      <c r="Z155" s="128">
        <v>0</v>
      </c>
      <c r="AA155" s="129">
        <f>$Z$155*$K$155</f>
        <v>0</v>
      </c>
      <c r="AR155" s="6" t="s">
        <v>186</v>
      </c>
      <c r="AT155" s="6" t="s">
        <v>147</v>
      </c>
      <c r="AU155" s="6" t="s">
        <v>90</v>
      </c>
      <c r="AY155" s="6" t="s">
        <v>135</v>
      </c>
      <c r="BE155" s="81">
        <f>IF($U$155="základní",$N$155,0)</f>
        <v>0</v>
      </c>
      <c r="BF155" s="81">
        <f>IF($U$155="snížená",$N$155,0)</f>
        <v>0</v>
      </c>
      <c r="BG155" s="81">
        <f>IF($U$155="zákl. přenesená",$N$155,0)</f>
        <v>0</v>
      </c>
      <c r="BH155" s="81">
        <f>IF($U$155="sníž. přenesená",$N$155,0)</f>
        <v>0</v>
      </c>
      <c r="BI155" s="81">
        <f>IF($U$155="nulová",$N$155,0)</f>
        <v>0</v>
      </c>
      <c r="BJ155" s="6" t="s">
        <v>19</v>
      </c>
      <c r="BK155" s="81">
        <f>ROUND($L$155*$K$155,2)</f>
        <v>0</v>
      </c>
      <c r="BL155" s="6" t="s">
        <v>178</v>
      </c>
    </row>
    <row r="156" spans="2:64" s="6" customFormat="1" ht="27" customHeight="1">
      <c r="B156" s="22"/>
      <c r="C156" s="123" t="s">
        <v>7</v>
      </c>
      <c r="D156" s="123" t="s">
        <v>136</v>
      </c>
      <c r="E156" s="124" t="s">
        <v>199</v>
      </c>
      <c r="F156" s="194" t="s">
        <v>200</v>
      </c>
      <c r="G156" s="195"/>
      <c r="H156" s="195"/>
      <c r="I156" s="195"/>
      <c r="J156" s="125" t="s">
        <v>146</v>
      </c>
      <c r="K156" s="126">
        <v>5</v>
      </c>
      <c r="L156" s="196">
        <v>0</v>
      </c>
      <c r="M156" s="195"/>
      <c r="N156" s="197">
        <f>ROUND($L$156*$K$156,2)</f>
        <v>0</v>
      </c>
      <c r="O156" s="195"/>
      <c r="P156" s="195"/>
      <c r="Q156" s="195"/>
      <c r="R156" s="23"/>
      <c r="T156" s="127"/>
      <c r="U156" s="28" t="s">
        <v>37</v>
      </c>
      <c r="V156" s="128">
        <v>0.66</v>
      </c>
      <c r="W156" s="128">
        <f>$V$156*$K$156</f>
        <v>3.3000000000000003</v>
      </c>
      <c r="X156" s="128">
        <v>0</v>
      </c>
      <c r="Y156" s="128">
        <f>$X$156*$K$156</f>
        <v>0</v>
      </c>
      <c r="Z156" s="128">
        <v>0</v>
      </c>
      <c r="AA156" s="129">
        <f>$Z$156*$K$156</f>
        <v>0</v>
      </c>
      <c r="AR156" s="6" t="s">
        <v>178</v>
      </c>
      <c r="AT156" s="6" t="s">
        <v>136</v>
      </c>
      <c r="AU156" s="6" t="s">
        <v>90</v>
      </c>
      <c r="AY156" s="6" t="s">
        <v>135</v>
      </c>
      <c r="BE156" s="81">
        <f>IF($U$156="základní",$N$156,0)</f>
        <v>0</v>
      </c>
      <c r="BF156" s="81">
        <f>IF($U$156="snížená",$N$156,0)</f>
        <v>0</v>
      </c>
      <c r="BG156" s="81">
        <f>IF($U$156="zákl. přenesená",$N$156,0)</f>
        <v>0</v>
      </c>
      <c r="BH156" s="81">
        <f>IF($U$156="sníž. přenesená",$N$156,0)</f>
        <v>0</v>
      </c>
      <c r="BI156" s="81">
        <f>IF($U$156="nulová",$N$156,0)</f>
        <v>0</v>
      </c>
      <c r="BJ156" s="6" t="s">
        <v>19</v>
      </c>
      <c r="BK156" s="81">
        <f>ROUND($L$156*$K$156,2)</f>
        <v>0</v>
      </c>
      <c r="BL156" s="6" t="s">
        <v>178</v>
      </c>
    </row>
    <row r="157" spans="2:64" s="6" customFormat="1" ht="15.75" customHeight="1">
      <c r="B157" s="22"/>
      <c r="C157" s="130" t="s">
        <v>201</v>
      </c>
      <c r="D157" s="130" t="s">
        <v>147</v>
      </c>
      <c r="E157" s="131" t="s">
        <v>202</v>
      </c>
      <c r="F157" s="198" t="s">
        <v>203</v>
      </c>
      <c r="G157" s="199"/>
      <c r="H157" s="199"/>
      <c r="I157" s="199"/>
      <c r="J157" s="132" t="s">
        <v>204</v>
      </c>
      <c r="K157" s="133">
        <v>0.1</v>
      </c>
      <c r="L157" s="200">
        <v>0</v>
      </c>
      <c r="M157" s="199"/>
      <c r="N157" s="201">
        <f>ROUND($L$157*$K$157,2)</f>
        <v>0</v>
      </c>
      <c r="O157" s="195"/>
      <c r="P157" s="195"/>
      <c r="Q157" s="195"/>
      <c r="R157" s="23"/>
      <c r="T157" s="127"/>
      <c r="U157" s="28" t="s">
        <v>37</v>
      </c>
      <c r="V157" s="128">
        <v>0</v>
      </c>
      <c r="W157" s="128">
        <f>$V$157*$K$157</f>
        <v>0</v>
      </c>
      <c r="X157" s="128">
        <v>0.004</v>
      </c>
      <c r="Y157" s="128">
        <f>$X$157*$K$157</f>
        <v>0.0004</v>
      </c>
      <c r="Z157" s="128">
        <v>0</v>
      </c>
      <c r="AA157" s="129">
        <f>$Z$157*$K$157</f>
        <v>0</v>
      </c>
      <c r="AR157" s="6" t="s">
        <v>186</v>
      </c>
      <c r="AT157" s="6" t="s">
        <v>147</v>
      </c>
      <c r="AU157" s="6" t="s">
        <v>90</v>
      </c>
      <c r="AY157" s="6" t="s">
        <v>135</v>
      </c>
      <c r="BE157" s="81">
        <f>IF($U$157="základní",$N$157,0)</f>
        <v>0</v>
      </c>
      <c r="BF157" s="81">
        <f>IF($U$157="snížená",$N$157,0)</f>
        <v>0</v>
      </c>
      <c r="BG157" s="81">
        <f>IF($U$157="zákl. přenesená",$N$157,0)</f>
        <v>0</v>
      </c>
      <c r="BH157" s="81">
        <f>IF($U$157="sníž. přenesená",$N$157,0)</f>
        <v>0</v>
      </c>
      <c r="BI157" s="81">
        <f>IF($U$157="nulová",$N$157,0)</f>
        <v>0</v>
      </c>
      <c r="BJ157" s="6" t="s">
        <v>19</v>
      </c>
      <c r="BK157" s="81">
        <f>ROUND($L$157*$K$157,2)</f>
        <v>0</v>
      </c>
      <c r="BL157" s="6" t="s">
        <v>178</v>
      </c>
    </row>
    <row r="158" spans="2:64" s="6" customFormat="1" ht="15.75" customHeight="1">
      <c r="B158" s="22"/>
      <c r="C158" s="123" t="s">
        <v>205</v>
      </c>
      <c r="D158" s="123" t="s">
        <v>136</v>
      </c>
      <c r="E158" s="124" t="s">
        <v>206</v>
      </c>
      <c r="F158" s="194" t="s">
        <v>207</v>
      </c>
      <c r="G158" s="195"/>
      <c r="H158" s="195"/>
      <c r="I158" s="195"/>
      <c r="J158" s="125" t="s">
        <v>146</v>
      </c>
      <c r="K158" s="126">
        <v>5</v>
      </c>
      <c r="L158" s="196">
        <v>0</v>
      </c>
      <c r="M158" s="195"/>
      <c r="N158" s="197">
        <f>ROUND($L$158*$K$158,2)</f>
        <v>0</v>
      </c>
      <c r="O158" s="195"/>
      <c r="P158" s="195"/>
      <c r="Q158" s="195"/>
      <c r="R158" s="23"/>
      <c r="T158" s="127"/>
      <c r="U158" s="28" t="s">
        <v>37</v>
      </c>
      <c r="V158" s="128">
        <v>0.542</v>
      </c>
      <c r="W158" s="128">
        <f>$V$158*$K$158</f>
        <v>2.71</v>
      </c>
      <c r="X158" s="128">
        <v>0</v>
      </c>
      <c r="Y158" s="128">
        <f>$X$158*$K$158</f>
        <v>0</v>
      </c>
      <c r="Z158" s="128">
        <v>0</v>
      </c>
      <c r="AA158" s="129">
        <f>$Z$158*$K$158</f>
        <v>0</v>
      </c>
      <c r="AR158" s="6" t="s">
        <v>178</v>
      </c>
      <c r="AT158" s="6" t="s">
        <v>136</v>
      </c>
      <c r="AU158" s="6" t="s">
        <v>90</v>
      </c>
      <c r="AY158" s="6" t="s">
        <v>135</v>
      </c>
      <c r="BE158" s="81">
        <f>IF($U$158="základní",$N$158,0)</f>
        <v>0</v>
      </c>
      <c r="BF158" s="81">
        <f>IF($U$158="snížená",$N$158,0)</f>
        <v>0</v>
      </c>
      <c r="BG158" s="81">
        <f>IF($U$158="zákl. přenesená",$N$158,0)</f>
        <v>0</v>
      </c>
      <c r="BH158" s="81">
        <f>IF($U$158="sníž. přenesená",$N$158,0)</f>
        <v>0</v>
      </c>
      <c r="BI158" s="81">
        <f>IF($U$158="nulová",$N$158,0)</f>
        <v>0</v>
      </c>
      <c r="BJ158" s="6" t="s">
        <v>19</v>
      </c>
      <c r="BK158" s="81">
        <f>ROUND($L$158*$K$158,2)</f>
        <v>0</v>
      </c>
      <c r="BL158" s="6" t="s">
        <v>178</v>
      </c>
    </row>
    <row r="159" spans="2:64" s="6" customFormat="1" ht="15.75" customHeight="1">
      <c r="B159" s="22"/>
      <c r="C159" s="130" t="s">
        <v>208</v>
      </c>
      <c r="D159" s="130" t="s">
        <v>147</v>
      </c>
      <c r="E159" s="131" t="s">
        <v>209</v>
      </c>
      <c r="F159" s="198" t="s">
        <v>210</v>
      </c>
      <c r="G159" s="199"/>
      <c r="H159" s="199"/>
      <c r="I159" s="199"/>
      <c r="J159" s="132" t="s">
        <v>146</v>
      </c>
      <c r="K159" s="133">
        <v>5</v>
      </c>
      <c r="L159" s="200">
        <v>0</v>
      </c>
      <c r="M159" s="199"/>
      <c r="N159" s="201">
        <f>ROUND($L$159*$K$159,2)</f>
        <v>0</v>
      </c>
      <c r="O159" s="195"/>
      <c r="P159" s="195"/>
      <c r="Q159" s="195"/>
      <c r="R159" s="23"/>
      <c r="T159" s="127"/>
      <c r="U159" s="28" t="s">
        <v>37</v>
      </c>
      <c r="V159" s="128">
        <v>0</v>
      </c>
      <c r="W159" s="128">
        <f>$V$159*$K$159</f>
        <v>0</v>
      </c>
      <c r="X159" s="128">
        <v>0.0004</v>
      </c>
      <c r="Y159" s="128">
        <f>$X$159*$K$159</f>
        <v>0.002</v>
      </c>
      <c r="Z159" s="128">
        <v>0</v>
      </c>
      <c r="AA159" s="129">
        <f>$Z$159*$K$159</f>
        <v>0</v>
      </c>
      <c r="AR159" s="6" t="s">
        <v>186</v>
      </c>
      <c r="AT159" s="6" t="s">
        <v>147</v>
      </c>
      <c r="AU159" s="6" t="s">
        <v>90</v>
      </c>
      <c r="AY159" s="6" t="s">
        <v>135</v>
      </c>
      <c r="BE159" s="81">
        <f>IF($U$159="základní",$N$159,0)</f>
        <v>0</v>
      </c>
      <c r="BF159" s="81">
        <f>IF($U$159="snížená",$N$159,0)</f>
        <v>0</v>
      </c>
      <c r="BG159" s="81">
        <f>IF($U$159="zákl. přenesená",$N$159,0)</f>
        <v>0</v>
      </c>
      <c r="BH159" s="81">
        <f>IF($U$159="sníž. přenesená",$N$159,0)</f>
        <v>0</v>
      </c>
      <c r="BI159" s="81">
        <f>IF($U$159="nulová",$N$159,0)</f>
        <v>0</v>
      </c>
      <c r="BJ159" s="6" t="s">
        <v>19</v>
      </c>
      <c r="BK159" s="81">
        <f>ROUND($L$159*$K$159,2)</f>
        <v>0</v>
      </c>
      <c r="BL159" s="6" t="s">
        <v>178</v>
      </c>
    </row>
    <row r="160" spans="2:63" s="113" customFormat="1" ht="30.75" customHeight="1">
      <c r="B160" s="114"/>
      <c r="D160" s="122" t="s">
        <v>107</v>
      </c>
      <c r="N160" s="206">
        <f>$BK$160</f>
        <v>0</v>
      </c>
      <c r="O160" s="205"/>
      <c r="P160" s="205"/>
      <c r="Q160" s="205"/>
      <c r="R160" s="117"/>
      <c r="T160" s="118"/>
      <c r="W160" s="119">
        <f>SUM($W$161:$W$162)</f>
        <v>12.729999999999999</v>
      </c>
      <c r="Y160" s="119">
        <f>SUM($Y$161:$Y$162)</f>
        <v>0.0805</v>
      </c>
      <c r="AA160" s="120">
        <f>SUM($AA$161:$AA$162)</f>
        <v>0</v>
      </c>
      <c r="AR160" s="116" t="s">
        <v>90</v>
      </c>
      <c r="AT160" s="116" t="s">
        <v>71</v>
      </c>
      <c r="AU160" s="116" t="s">
        <v>19</v>
      </c>
      <c r="AY160" s="116" t="s">
        <v>135</v>
      </c>
      <c r="BK160" s="121">
        <f>SUM($BK$161:$BK$162)</f>
        <v>0</v>
      </c>
    </row>
    <row r="161" spans="2:64" s="6" customFormat="1" ht="27" customHeight="1">
      <c r="B161" s="22"/>
      <c r="C161" s="123" t="s">
        <v>211</v>
      </c>
      <c r="D161" s="123" t="s">
        <v>136</v>
      </c>
      <c r="E161" s="124" t="s">
        <v>212</v>
      </c>
      <c r="F161" s="194" t="s">
        <v>213</v>
      </c>
      <c r="G161" s="195"/>
      <c r="H161" s="195"/>
      <c r="I161" s="195"/>
      <c r="J161" s="125" t="s">
        <v>139</v>
      </c>
      <c r="K161" s="126">
        <v>10</v>
      </c>
      <c r="L161" s="196">
        <v>0</v>
      </c>
      <c r="M161" s="195"/>
      <c r="N161" s="197">
        <f>ROUND($L$161*$K$161,2)</f>
        <v>0</v>
      </c>
      <c r="O161" s="195"/>
      <c r="P161" s="195"/>
      <c r="Q161" s="195"/>
      <c r="R161" s="23"/>
      <c r="T161" s="127"/>
      <c r="U161" s="28" t="s">
        <v>37</v>
      </c>
      <c r="V161" s="128">
        <v>1.273</v>
      </c>
      <c r="W161" s="128">
        <f>$V$161*$K$161</f>
        <v>12.729999999999999</v>
      </c>
      <c r="X161" s="128">
        <v>5E-05</v>
      </c>
      <c r="Y161" s="128">
        <f>$X$161*$K$161</f>
        <v>0.0005</v>
      </c>
      <c r="Z161" s="128">
        <v>0</v>
      </c>
      <c r="AA161" s="129">
        <f>$Z$161*$K$161</f>
        <v>0</v>
      </c>
      <c r="AR161" s="6" t="s">
        <v>178</v>
      </c>
      <c r="AT161" s="6" t="s">
        <v>136</v>
      </c>
      <c r="AU161" s="6" t="s">
        <v>90</v>
      </c>
      <c r="AY161" s="6" t="s">
        <v>135</v>
      </c>
      <c r="BE161" s="81">
        <f>IF($U$161="základní",$N$161,0)</f>
        <v>0</v>
      </c>
      <c r="BF161" s="81">
        <f>IF($U$161="snížená",$N$161,0)</f>
        <v>0</v>
      </c>
      <c r="BG161" s="81">
        <f>IF($U$161="zákl. přenesená",$N$161,0)</f>
        <v>0</v>
      </c>
      <c r="BH161" s="81">
        <f>IF($U$161="sníž. přenesená",$N$161,0)</f>
        <v>0</v>
      </c>
      <c r="BI161" s="81">
        <f>IF($U$161="nulová",$N$161,0)</f>
        <v>0</v>
      </c>
      <c r="BJ161" s="6" t="s">
        <v>19</v>
      </c>
      <c r="BK161" s="81">
        <f>ROUND($L$161*$K$161,2)</f>
        <v>0</v>
      </c>
      <c r="BL161" s="6" t="s">
        <v>178</v>
      </c>
    </row>
    <row r="162" spans="2:64" s="6" customFormat="1" ht="15.75" customHeight="1">
      <c r="B162" s="22"/>
      <c r="C162" s="130" t="s">
        <v>214</v>
      </c>
      <c r="D162" s="130" t="s">
        <v>147</v>
      </c>
      <c r="E162" s="131" t="s">
        <v>215</v>
      </c>
      <c r="F162" s="198" t="s">
        <v>216</v>
      </c>
      <c r="G162" s="199"/>
      <c r="H162" s="199"/>
      <c r="I162" s="199"/>
      <c r="J162" s="132" t="s">
        <v>139</v>
      </c>
      <c r="K162" s="133">
        <v>10</v>
      </c>
      <c r="L162" s="200">
        <v>0</v>
      </c>
      <c r="M162" s="199"/>
      <c r="N162" s="201">
        <f>ROUND($L$162*$K$162,2)</f>
        <v>0</v>
      </c>
      <c r="O162" s="195"/>
      <c r="P162" s="195"/>
      <c r="Q162" s="195"/>
      <c r="R162" s="23"/>
      <c r="T162" s="127"/>
      <c r="U162" s="28" t="s">
        <v>37</v>
      </c>
      <c r="V162" s="128">
        <v>0</v>
      </c>
      <c r="W162" s="128">
        <f>$V$162*$K$162</f>
        <v>0</v>
      </c>
      <c r="X162" s="128">
        <v>0.008</v>
      </c>
      <c r="Y162" s="128">
        <f>$X$162*$K$162</f>
        <v>0.08</v>
      </c>
      <c r="Z162" s="128">
        <v>0</v>
      </c>
      <c r="AA162" s="129">
        <f>$Z$162*$K$162</f>
        <v>0</v>
      </c>
      <c r="AR162" s="6" t="s">
        <v>186</v>
      </c>
      <c r="AT162" s="6" t="s">
        <v>147</v>
      </c>
      <c r="AU162" s="6" t="s">
        <v>90</v>
      </c>
      <c r="AY162" s="6" t="s">
        <v>135</v>
      </c>
      <c r="BE162" s="81">
        <f>IF($U$162="základní",$N$162,0)</f>
        <v>0</v>
      </c>
      <c r="BF162" s="81">
        <f>IF($U$162="snížená",$N$162,0)</f>
        <v>0</v>
      </c>
      <c r="BG162" s="81">
        <f>IF($U$162="zákl. přenesená",$N$162,0)</f>
        <v>0</v>
      </c>
      <c r="BH162" s="81">
        <f>IF($U$162="sníž. přenesená",$N$162,0)</f>
        <v>0</v>
      </c>
      <c r="BI162" s="81">
        <f>IF($U$162="nulová",$N$162,0)</f>
        <v>0</v>
      </c>
      <c r="BJ162" s="6" t="s">
        <v>19</v>
      </c>
      <c r="BK162" s="81">
        <f>ROUND($L$162*$K$162,2)</f>
        <v>0</v>
      </c>
      <c r="BL162" s="6" t="s">
        <v>178</v>
      </c>
    </row>
    <row r="163" spans="2:63" s="113" customFormat="1" ht="30.75" customHeight="1">
      <c r="B163" s="114"/>
      <c r="D163" s="122" t="s">
        <v>108</v>
      </c>
      <c r="N163" s="206">
        <f>$BK$163</f>
        <v>0</v>
      </c>
      <c r="O163" s="205"/>
      <c r="P163" s="205"/>
      <c r="Q163" s="205"/>
      <c r="R163" s="117"/>
      <c r="T163" s="118"/>
      <c r="W163" s="119">
        <f>SUM($W$164:$W$167)</f>
        <v>35.879999999999995</v>
      </c>
      <c r="Y163" s="119">
        <f>SUM($Y$164:$Y$167)</f>
        <v>0.9672000000000001</v>
      </c>
      <c r="AA163" s="120">
        <f>SUM($AA$164:$AA$167)</f>
        <v>0</v>
      </c>
      <c r="AR163" s="116" t="s">
        <v>90</v>
      </c>
      <c r="AT163" s="116" t="s">
        <v>71</v>
      </c>
      <c r="AU163" s="116" t="s">
        <v>19</v>
      </c>
      <c r="AY163" s="116" t="s">
        <v>135</v>
      </c>
      <c r="BK163" s="121">
        <f>SUM($BK$164:$BK$167)</f>
        <v>0</v>
      </c>
    </row>
    <row r="164" spans="2:64" s="6" customFormat="1" ht="27" customHeight="1">
      <c r="B164" s="22"/>
      <c r="C164" s="123" t="s">
        <v>217</v>
      </c>
      <c r="D164" s="123" t="s">
        <v>136</v>
      </c>
      <c r="E164" s="124" t="s">
        <v>218</v>
      </c>
      <c r="F164" s="194" t="s">
        <v>219</v>
      </c>
      <c r="G164" s="195"/>
      <c r="H164" s="195"/>
      <c r="I164" s="195"/>
      <c r="J164" s="125" t="s">
        <v>139</v>
      </c>
      <c r="K164" s="126">
        <v>40</v>
      </c>
      <c r="L164" s="196">
        <v>0</v>
      </c>
      <c r="M164" s="195"/>
      <c r="N164" s="197">
        <f>ROUND($L$164*$K$164,2)</f>
        <v>0</v>
      </c>
      <c r="O164" s="195"/>
      <c r="P164" s="195"/>
      <c r="Q164" s="195"/>
      <c r="R164" s="23"/>
      <c r="T164" s="127"/>
      <c r="U164" s="28" t="s">
        <v>37</v>
      </c>
      <c r="V164" s="128">
        <v>0.697</v>
      </c>
      <c r="W164" s="128">
        <f>$V$164*$K$164</f>
        <v>27.88</v>
      </c>
      <c r="X164" s="128">
        <v>0.00416</v>
      </c>
      <c r="Y164" s="128">
        <f>$X$164*$K$164</f>
        <v>0.1664</v>
      </c>
      <c r="Z164" s="128">
        <v>0</v>
      </c>
      <c r="AA164" s="129">
        <f>$Z$164*$K$164</f>
        <v>0</v>
      </c>
      <c r="AR164" s="6" t="s">
        <v>178</v>
      </c>
      <c r="AT164" s="6" t="s">
        <v>136</v>
      </c>
      <c r="AU164" s="6" t="s">
        <v>90</v>
      </c>
      <c r="AY164" s="6" t="s">
        <v>135</v>
      </c>
      <c r="BE164" s="81">
        <f>IF($U$164="základní",$N$164,0)</f>
        <v>0</v>
      </c>
      <c r="BF164" s="81">
        <f>IF($U$164="snížená",$N$164,0)</f>
        <v>0</v>
      </c>
      <c r="BG164" s="81">
        <f>IF($U$164="zákl. přenesená",$N$164,0)</f>
        <v>0</v>
      </c>
      <c r="BH164" s="81">
        <f>IF($U$164="sníž. přenesená",$N$164,0)</f>
        <v>0</v>
      </c>
      <c r="BI164" s="81">
        <f>IF($U$164="nulová",$N$164,0)</f>
        <v>0</v>
      </c>
      <c r="BJ164" s="6" t="s">
        <v>19</v>
      </c>
      <c r="BK164" s="81">
        <f>ROUND($L$164*$K$164,2)</f>
        <v>0</v>
      </c>
      <c r="BL164" s="6" t="s">
        <v>178</v>
      </c>
    </row>
    <row r="165" spans="2:64" s="6" customFormat="1" ht="56.25" customHeight="1">
      <c r="B165" s="22"/>
      <c r="C165" s="130" t="s">
        <v>220</v>
      </c>
      <c r="D165" s="130" t="s">
        <v>147</v>
      </c>
      <c r="E165" s="131" t="s">
        <v>221</v>
      </c>
      <c r="F165" s="198" t="s">
        <v>254</v>
      </c>
      <c r="G165" s="199"/>
      <c r="H165" s="199"/>
      <c r="I165" s="199"/>
      <c r="J165" s="132" t="s">
        <v>139</v>
      </c>
      <c r="K165" s="133">
        <v>44</v>
      </c>
      <c r="L165" s="200">
        <v>0</v>
      </c>
      <c r="M165" s="199"/>
      <c r="N165" s="201">
        <f>ROUND($L$165*$K$165,2)</f>
        <v>0</v>
      </c>
      <c r="O165" s="195"/>
      <c r="P165" s="195"/>
      <c r="Q165" s="195"/>
      <c r="R165" s="23"/>
      <c r="T165" s="127"/>
      <c r="U165" s="28" t="s">
        <v>37</v>
      </c>
      <c r="V165" s="128">
        <v>0</v>
      </c>
      <c r="W165" s="128">
        <f>$V$165*$K$165</f>
        <v>0</v>
      </c>
      <c r="X165" s="128">
        <v>0.0182</v>
      </c>
      <c r="Y165" s="128">
        <f>$X$165*$K$165</f>
        <v>0.8008000000000001</v>
      </c>
      <c r="Z165" s="128">
        <v>0</v>
      </c>
      <c r="AA165" s="129">
        <f>$Z$165*$K$165</f>
        <v>0</v>
      </c>
      <c r="AR165" s="6" t="s">
        <v>186</v>
      </c>
      <c r="AT165" s="6" t="s">
        <v>147</v>
      </c>
      <c r="AU165" s="6" t="s">
        <v>90</v>
      </c>
      <c r="AY165" s="6" t="s">
        <v>135</v>
      </c>
      <c r="BE165" s="81">
        <f>IF($U$165="základní",$N$165,0)</f>
        <v>0</v>
      </c>
      <c r="BF165" s="81">
        <f>IF($U$165="snížená",$N$165,0)</f>
        <v>0</v>
      </c>
      <c r="BG165" s="81">
        <f>IF($U$165="zákl. přenesená",$N$165,0)</f>
        <v>0</v>
      </c>
      <c r="BH165" s="81">
        <f>IF($U$165="sníž. přenesená",$N$165,0)</f>
        <v>0</v>
      </c>
      <c r="BI165" s="81">
        <f>IF($U$165="nulová",$N$165,0)</f>
        <v>0</v>
      </c>
      <c r="BJ165" s="6" t="s">
        <v>19</v>
      </c>
      <c r="BK165" s="81">
        <f>ROUND($L$165*$K$165,2)</f>
        <v>0</v>
      </c>
      <c r="BL165" s="6" t="s">
        <v>178</v>
      </c>
    </row>
    <row r="166" spans="2:64" s="6" customFormat="1" ht="27" customHeight="1">
      <c r="B166" s="22"/>
      <c r="C166" s="123" t="s">
        <v>222</v>
      </c>
      <c r="D166" s="123" t="s">
        <v>136</v>
      </c>
      <c r="E166" s="124" t="s">
        <v>223</v>
      </c>
      <c r="F166" s="194" t="s">
        <v>224</v>
      </c>
      <c r="G166" s="195"/>
      <c r="H166" s="195"/>
      <c r="I166" s="195"/>
      <c r="J166" s="125" t="s">
        <v>139</v>
      </c>
      <c r="K166" s="126">
        <v>40</v>
      </c>
      <c r="L166" s="196">
        <v>0</v>
      </c>
      <c r="M166" s="195"/>
      <c r="N166" s="197">
        <f>ROUND($L$166*$K$166,2)</f>
        <v>0</v>
      </c>
      <c r="O166" s="195"/>
      <c r="P166" s="195"/>
      <c r="Q166" s="195"/>
      <c r="R166" s="23"/>
      <c r="T166" s="127"/>
      <c r="U166" s="28" t="s">
        <v>37</v>
      </c>
      <c r="V166" s="128">
        <v>0.1</v>
      </c>
      <c r="W166" s="128">
        <f>$V$166*$K$166</f>
        <v>4</v>
      </c>
      <c r="X166" s="128">
        <v>0</v>
      </c>
      <c r="Y166" s="128">
        <f>$X$166*$K$166</f>
        <v>0</v>
      </c>
      <c r="Z166" s="128">
        <v>0</v>
      </c>
      <c r="AA166" s="129">
        <f>$Z$166*$K$166</f>
        <v>0</v>
      </c>
      <c r="AR166" s="6" t="s">
        <v>178</v>
      </c>
      <c r="AT166" s="6" t="s">
        <v>136</v>
      </c>
      <c r="AU166" s="6" t="s">
        <v>90</v>
      </c>
      <c r="AY166" s="6" t="s">
        <v>135</v>
      </c>
      <c r="BE166" s="81">
        <f>IF($U$166="základní",$N$166,0)</f>
        <v>0</v>
      </c>
      <c r="BF166" s="81">
        <f>IF($U$166="snížená",$N$166,0)</f>
        <v>0</v>
      </c>
      <c r="BG166" s="81">
        <f>IF($U$166="zákl. přenesená",$N$166,0)</f>
        <v>0</v>
      </c>
      <c r="BH166" s="81">
        <f>IF($U$166="sníž. přenesená",$N$166,0)</f>
        <v>0</v>
      </c>
      <c r="BI166" s="81">
        <f>IF($U$166="nulová",$N$166,0)</f>
        <v>0</v>
      </c>
      <c r="BJ166" s="6" t="s">
        <v>19</v>
      </c>
      <c r="BK166" s="81">
        <f>ROUND($L$166*$K$166,2)</f>
        <v>0</v>
      </c>
      <c r="BL166" s="6" t="s">
        <v>178</v>
      </c>
    </row>
    <row r="167" spans="2:64" s="6" customFormat="1" ht="27" customHeight="1">
      <c r="B167" s="22"/>
      <c r="C167" s="123" t="s">
        <v>225</v>
      </c>
      <c r="D167" s="123" t="s">
        <v>136</v>
      </c>
      <c r="E167" s="124" t="s">
        <v>226</v>
      </c>
      <c r="F167" s="194" t="s">
        <v>227</v>
      </c>
      <c r="G167" s="195"/>
      <c r="H167" s="195"/>
      <c r="I167" s="195"/>
      <c r="J167" s="125" t="s">
        <v>139</v>
      </c>
      <c r="K167" s="126">
        <v>40</v>
      </c>
      <c r="L167" s="196">
        <v>0</v>
      </c>
      <c r="M167" s="195"/>
      <c r="N167" s="197">
        <f>ROUND($L$167*$K$167,2)</f>
        <v>0</v>
      </c>
      <c r="O167" s="195"/>
      <c r="P167" s="195"/>
      <c r="Q167" s="195"/>
      <c r="R167" s="23"/>
      <c r="T167" s="127"/>
      <c r="U167" s="28" t="s">
        <v>37</v>
      </c>
      <c r="V167" s="128">
        <v>0.1</v>
      </c>
      <c r="W167" s="128">
        <f>$V$167*$K$167</f>
        <v>4</v>
      </c>
      <c r="X167" s="128">
        <v>0</v>
      </c>
      <c r="Y167" s="128">
        <f>$X$167*$K$167</f>
        <v>0</v>
      </c>
      <c r="Z167" s="128">
        <v>0</v>
      </c>
      <c r="AA167" s="129">
        <f>$Z$167*$K$167</f>
        <v>0</v>
      </c>
      <c r="AR167" s="6" t="s">
        <v>178</v>
      </c>
      <c r="AT167" s="6" t="s">
        <v>136</v>
      </c>
      <c r="AU167" s="6" t="s">
        <v>90</v>
      </c>
      <c r="AY167" s="6" t="s">
        <v>135</v>
      </c>
      <c r="BE167" s="81">
        <f>IF($U$167="základní",$N$167,0)</f>
        <v>0</v>
      </c>
      <c r="BF167" s="81">
        <f>IF($U$167="snížená",$N$167,0)</f>
        <v>0</v>
      </c>
      <c r="BG167" s="81">
        <f>IF($U$167="zákl. přenesená",$N$167,0)</f>
        <v>0</v>
      </c>
      <c r="BH167" s="81">
        <f>IF($U$167="sníž. přenesená",$N$167,0)</f>
        <v>0</v>
      </c>
      <c r="BI167" s="81">
        <f>IF($U$167="nulová",$N$167,0)</f>
        <v>0</v>
      </c>
      <c r="BJ167" s="6" t="s">
        <v>19</v>
      </c>
      <c r="BK167" s="81">
        <f>ROUND($L$167*$K$167,2)</f>
        <v>0</v>
      </c>
      <c r="BL167" s="6" t="s">
        <v>178</v>
      </c>
    </row>
    <row r="168" spans="2:63" s="113" customFormat="1" ht="30.75" customHeight="1">
      <c r="B168" s="114"/>
      <c r="D168" s="122" t="s">
        <v>109</v>
      </c>
      <c r="N168" s="206">
        <f>$BK$168</f>
        <v>0</v>
      </c>
      <c r="O168" s="205"/>
      <c r="P168" s="205"/>
      <c r="Q168" s="205"/>
      <c r="R168" s="117"/>
      <c r="T168" s="118"/>
      <c r="W168" s="119">
        <f>SUM($W$169:$W$174)</f>
        <v>138.20499999999998</v>
      </c>
      <c r="Y168" s="119">
        <f>SUM($Y$169:$Y$174)</f>
        <v>1.28287</v>
      </c>
      <c r="AA168" s="120">
        <f>SUM($AA$169:$AA$174)</f>
        <v>0</v>
      </c>
      <c r="AR168" s="116" t="s">
        <v>90</v>
      </c>
      <c r="AT168" s="116" t="s">
        <v>71</v>
      </c>
      <c r="AU168" s="116" t="s">
        <v>19</v>
      </c>
      <c r="AY168" s="116" t="s">
        <v>135</v>
      </c>
      <c r="BK168" s="121">
        <f>SUM($BK$169:$BK$174)</f>
        <v>0</v>
      </c>
    </row>
    <row r="169" spans="2:64" s="6" customFormat="1" ht="39" customHeight="1">
      <c r="B169" s="22"/>
      <c r="C169" s="123" t="s">
        <v>228</v>
      </c>
      <c r="D169" s="123" t="s">
        <v>136</v>
      </c>
      <c r="E169" s="124" t="s">
        <v>229</v>
      </c>
      <c r="F169" s="194" t="s">
        <v>230</v>
      </c>
      <c r="G169" s="195"/>
      <c r="H169" s="195"/>
      <c r="I169" s="195"/>
      <c r="J169" s="125" t="s">
        <v>139</v>
      </c>
      <c r="K169" s="126">
        <v>85</v>
      </c>
      <c r="L169" s="196">
        <v>0</v>
      </c>
      <c r="M169" s="195"/>
      <c r="N169" s="197">
        <f>ROUND($L$169*$K$169,2)</f>
        <v>0</v>
      </c>
      <c r="O169" s="195"/>
      <c r="P169" s="195"/>
      <c r="Q169" s="195"/>
      <c r="R169" s="23"/>
      <c r="T169" s="127"/>
      <c r="U169" s="28" t="s">
        <v>37</v>
      </c>
      <c r="V169" s="128">
        <v>0.886</v>
      </c>
      <c r="W169" s="128">
        <f>$V$169*$K$169</f>
        <v>75.31</v>
      </c>
      <c r="X169" s="128">
        <v>0.0027</v>
      </c>
      <c r="Y169" s="128">
        <f>$X$169*$K$169</f>
        <v>0.2295</v>
      </c>
      <c r="Z169" s="128">
        <v>0</v>
      </c>
      <c r="AA169" s="129">
        <f>$Z$169*$K$169</f>
        <v>0</v>
      </c>
      <c r="AR169" s="6" t="s">
        <v>178</v>
      </c>
      <c r="AT169" s="6" t="s">
        <v>136</v>
      </c>
      <c r="AU169" s="6" t="s">
        <v>90</v>
      </c>
      <c r="AY169" s="6" t="s">
        <v>135</v>
      </c>
      <c r="BE169" s="81">
        <f>IF($U$169="základní",$N$169,0)</f>
        <v>0</v>
      </c>
      <c r="BF169" s="81">
        <f>IF($U$169="snížená",$N$169,0)</f>
        <v>0</v>
      </c>
      <c r="BG169" s="81">
        <f>IF($U$169="zákl. přenesená",$N$169,0)</f>
        <v>0</v>
      </c>
      <c r="BH169" s="81">
        <f>IF($U$169="sníž. přenesená",$N$169,0)</f>
        <v>0</v>
      </c>
      <c r="BI169" s="81">
        <f>IF($U$169="nulová",$N$169,0)</f>
        <v>0</v>
      </c>
      <c r="BJ169" s="6" t="s">
        <v>19</v>
      </c>
      <c r="BK169" s="81">
        <f>ROUND($L$169*$K$169,2)</f>
        <v>0</v>
      </c>
      <c r="BL169" s="6" t="s">
        <v>178</v>
      </c>
    </row>
    <row r="170" spans="2:64" s="6" customFormat="1" ht="42.75" customHeight="1">
      <c r="B170" s="22"/>
      <c r="C170" s="130" t="s">
        <v>186</v>
      </c>
      <c r="D170" s="130" t="s">
        <v>147</v>
      </c>
      <c r="E170" s="131" t="s">
        <v>231</v>
      </c>
      <c r="F170" s="198" t="s">
        <v>255</v>
      </c>
      <c r="G170" s="199"/>
      <c r="H170" s="199"/>
      <c r="I170" s="199"/>
      <c r="J170" s="132" t="s">
        <v>139</v>
      </c>
      <c r="K170" s="133">
        <v>88.4</v>
      </c>
      <c r="L170" s="200">
        <v>0</v>
      </c>
      <c r="M170" s="199"/>
      <c r="N170" s="201">
        <f>ROUND($L$170*$K$170,2)</f>
        <v>0</v>
      </c>
      <c r="O170" s="195"/>
      <c r="P170" s="195"/>
      <c r="Q170" s="195"/>
      <c r="R170" s="23"/>
      <c r="T170" s="127"/>
      <c r="U170" s="28" t="s">
        <v>37</v>
      </c>
      <c r="V170" s="128">
        <v>0</v>
      </c>
      <c r="W170" s="128">
        <f>$V$170*$K$170</f>
        <v>0</v>
      </c>
      <c r="X170" s="128">
        <v>0.0118</v>
      </c>
      <c r="Y170" s="128">
        <f>$X$170*$K$170</f>
        <v>1.04312</v>
      </c>
      <c r="Z170" s="128">
        <v>0</v>
      </c>
      <c r="AA170" s="129">
        <f>$Z$170*$K$170</f>
        <v>0</v>
      </c>
      <c r="AR170" s="6" t="s">
        <v>186</v>
      </c>
      <c r="AT170" s="6" t="s">
        <v>147</v>
      </c>
      <c r="AU170" s="6" t="s">
        <v>90</v>
      </c>
      <c r="AY170" s="6" t="s">
        <v>135</v>
      </c>
      <c r="BE170" s="81">
        <f>IF($U$170="základní",$N$170,0)</f>
        <v>0</v>
      </c>
      <c r="BF170" s="81">
        <f>IF($U$170="snížená",$N$170,0)</f>
        <v>0</v>
      </c>
      <c r="BG170" s="81">
        <f>IF($U$170="zákl. přenesená",$N$170,0)</f>
        <v>0</v>
      </c>
      <c r="BH170" s="81">
        <f>IF($U$170="sníž. přenesená",$N$170,0)</f>
        <v>0</v>
      </c>
      <c r="BI170" s="81">
        <f>IF($U$170="nulová",$N$170,0)</f>
        <v>0</v>
      </c>
      <c r="BJ170" s="6" t="s">
        <v>19</v>
      </c>
      <c r="BK170" s="81">
        <f>ROUND($L$170*$K$170,2)</f>
        <v>0</v>
      </c>
      <c r="BL170" s="6" t="s">
        <v>178</v>
      </c>
    </row>
    <row r="171" spans="2:64" s="6" customFormat="1" ht="27" customHeight="1">
      <c r="B171" s="22"/>
      <c r="C171" s="123" t="s">
        <v>232</v>
      </c>
      <c r="D171" s="123" t="s">
        <v>136</v>
      </c>
      <c r="E171" s="124" t="s">
        <v>233</v>
      </c>
      <c r="F171" s="194" t="s">
        <v>234</v>
      </c>
      <c r="G171" s="195"/>
      <c r="H171" s="195"/>
      <c r="I171" s="195"/>
      <c r="J171" s="125" t="s">
        <v>139</v>
      </c>
      <c r="K171" s="126">
        <v>85</v>
      </c>
      <c r="L171" s="196">
        <v>0</v>
      </c>
      <c r="M171" s="195"/>
      <c r="N171" s="197">
        <f>ROUND($L$171*$K$171,2)</f>
        <v>0</v>
      </c>
      <c r="O171" s="195"/>
      <c r="P171" s="195"/>
      <c r="Q171" s="195"/>
      <c r="R171" s="23"/>
      <c r="T171" s="127"/>
      <c r="U171" s="28" t="s">
        <v>37</v>
      </c>
      <c r="V171" s="128">
        <v>0.1</v>
      </c>
      <c r="W171" s="128">
        <f>$V$171*$K$171</f>
        <v>8.5</v>
      </c>
      <c r="X171" s="128">
        <v>0</v>
      </c>
      <c r="Y171" s="128">
        <f>$X$171*$K$171</f>
        <v>0</v>
      </c>
      <c r="Z171" s="128">
        <v>0</v>
      </c>
      <c r="AA171" s="129">
        <f>$Z$171*$K$171</f>
        <v>0</v>
      </c>
      <c r="AR171" s="6" t="s">
        <v>178</v>
      </c>
      <c r="AT171" s="6" t="s">
        <v>136</v>
      </c>
      <c r="AU171" s="6" t="s">
        <v>90</v>
      </c>
      <c r="AY171" s="6" t="s">
        <v>135</v>
      </c>
      <c r="BE171" s="81">
        <f>IF($U$171="základní",$N$171,0)</f>
        <v>0</v>
      </c>
      <c r="BF171" s="81">
        <f>IF($U$171="snížená",$N$171,0)</f>
        <v>0</v>
      </c>
      <c r="BG171" s="81">
        <f>IF($U$171="zákl. přenesená",$N$171,0)</f>
        <v>0</v>
      </c>
      <c r="BH171" s="81">
        <f>IF($U$171="sníž. přenesená",$N$171,0)</f>
        <v>0</v>
      </c>
      <c r="BI171" s="81">
        <f>IF($U$171="nulová",$N$171,0)</f>
        <v>0</v>
      </c>
      <c r="BJ171" s="6" t="s">
        <v>19</v>
      </c>
      <c r="BK171" s="81">
        <f>ROUND($L$171*$K$171,2)</f>
        <v>0</v>
      </c>
      <c r="BL171" s="6" t="s">
        <v>178</v>
      </c>
    </row>
    <row r="172" spans="2:64" s="6" customFormat="1" ht="27" customHeight="1">
      <c r="B172" s="22"/>
      <c r="C172" s="123" t="s">
        <v>235</v>
      </c>
      <c r="D172" s="123" t="s">
        <v>136</v>
      </c>
      <c r="E172" s="124" t="s">
        <v>236</v>
      </c>
      <c r="F172" s="194" t="s">
        <v>237</v>
      </c>
      <c r="G172" s="195"/>
      <c r="H172" s="195"/>
      <c r="I172" s="195"/>
      <c r="J172" s="125" t="s">
        <v>139</v>
      </c>
      <c r="K172" s="126">
        <v>85</v>
      </c>
      <c r="L172" s="196">
        <v>0</v>
      </c>
      <c r="M172" s="195"/>
      <c r="N172" s="197">
        <f>ROUND($L$172*$K$172,2)</f>
        <v>0</v>
      </c>
      <c r="O172" s="195"/>
      <c r="P172" s="195"/>
      <c r="Q172" s="195"/>
      <c r="R172" s="23"/>
      <c r="T172" s="127"/>
      <c r="U172" s="28" t="s">
        <v>37</v>
      </c>
      <c r="V172" s="128">
        <v>0.567</v>
      </c>
      <c r="W172" s="128">
        <f>$V$172*$K$172</f>
        <v>48.19499999999999</v>
      </c>
      <c r="X172" s="128">
        <v>0</v>
      </c>
      <c r="Y172" s="128">
        <f>$X$172*$K$172</f>
        <v>0</v>
      </c>
      <c r="Z172" s="128">
        <v>0</v>
      </c>
      <c r="AA172" s="129">
        <f>$Z$172*$K$172</f>
        <v>0</v>
      </c>
      <c r="AR172" s="6" t="s">
        <v>178</v>
      </c>
      <c r="AT172" s="6" t="s">
        <v>136</v>
      </c>
      <c r="AU172" s="6" t="s">
        <v>90</v>
      </c>
      <c r="AY172" s="6" t="s">
        <v>135</v>
      </c>
      <c r="BE172" s="81">
        <f>IF($U$172="základní",$N$172,0)</f>
        <v>0</v>
      </c>
      <c r="BF172" s="81">
        <f>IF($U$172="snížená",$N$172,0)</f>
        <v>0</v>
      </c>
      <c r="BG172" s="81">
        <f>IF($U$172="zákl. přenesená",$N$172,0)</f>
        <v>0</v>
      </c>
      <c r="BH172" s="81">
        <f>IF($U$172="sníž. přenesená",$N$172,0)</f>
        <v>0</v>
      </c>
      <c r="BI172" s="81">
        <f>IF($U$172="nulová",$N$172,0)</f>
        <v>0</v>
      </c>
      <c r="BJ172" s="6" t="s">
        <v>19</v>
      </c>
      <c r="BK172" s="81">
        <f>ROUND($L$172*$K$172,2)</f>
        <v>0</v>
      </c>
      <c r="BL172" s="6" t="s">
        <v>178</v>
      </c>
    </row>
    <row r="173" spans="2:64" s="6" customFormat="1" ht="27" customHeight="1">
      <c r="B173" s="22"/>
      <c r="C173" s="123" t="s">
        <v>238</v>
      </c>
      <c r="D173" s="123" t="s">
        <v>136</v>
      </c>
      <c r="E173" s="124" t="s">
        <v>239</v>
      </c>
      <c r="F173" s="194" t="s">
        <v>240</v>
      </c>
      <c r="G173" s="195"/>
      <c r="H173" s="195"/>
      <c r="I173" s="195"/>
      <c r="J173" s="125" t="s">
        <v>241</v>
      </c>
      <c r="K173" s="126">
        <v>25</v>
      </c>
      <c r="L173" s="196">
        <v>0</v>
      </c>
      <c r="M173" s="195"/>
      <c r="N173" s="197">
        <f>ROUND($L$173*$K$173,2)</f>
        <v>0</v>
      </c>
      <c r="O173" s="195"/>
      <c r="P173" s="195"/>
      <c r="Q173" s="195"/>
      <c r="R173" s="23"/>
      <c r="T173" s="127"/>
      <c r="U173" s="28" t="s">
        <v>37</v>
      </c>
      <c r="V173" s="128">
        <v>0.248</v>
      </c>
      <c r="W173" s="128">
        <f>$V$173*$K$173</f>
        <v>6.2</v>
      </c>
      <c r="X173" s="128">
        <v>0.00031</v>
      </c>
      <c r="Y173" s="128">
        <f>$X$173*$K$173</f>
        <v>0.00775</v>
      </c>
      <c r="Z173" s="128">
        <v>0</v>
      </c>
      <c r="AA173" s="129">
        <f>$Z$173*$K$173</f>
        <v>0</v>
      </c>
      <c r="AR173" s="6" t="s">
        <v>178</v>
      </c>
      <c r="AT173" s="6" t="s">
        <v>136</v>
      </c>
      <c r="AU173" s="6" t="s">
        <v>90</v>
      </c>
      <c r="AY173" s="6" t="s">
        <v>135</v>
      </c>
      <c r="BE173" s="81">
        <f>IF($U$173="základní",$N$173,0)</f>
        <v>0</v>
      </c>
      <c r="BF173" s="81">
        <f>IF($U$173="snížená",$N$173,0)</f>
        <v>0</v>
      </c>
      <c r="BG173" s="81">
        <f>IF($U$173="zákl. přenesená",$N$173,0)</f>
        <v>0</v>
      </c>
      <c r="BH173" s="81">
        <f>IF($U$173="sníž. přenesená",$N$173,0)</f>
        <v>0</v>
      </c>
      <c r="BI173" s="81">
        <f>IF($U$173="nulová",$N$173,0)</f>
        <v>0</v>
      </c>
      <c r="BJ173" s="6" t="s">
        <v>19</v>
      </c>
      <c r="BK173" s="81">
        <f>ROUND($L$173*$K$173,2)</f>
        <v>0</v>
      </c>
      <c r="BL173" s="6" t="s">
        <v>178</v>
      </c>
    </row>
    <row r="174" spans="2:64" s="6" customFormat="1" ht="15.75" customHeight="1">
      <c r="B174" s="22"/>
      <c r="C174" s="130" t="s">
        <v>242</v>
      </c>
      <c r="D174" s="130" t="s">
        <v>147</v>
      </c>
      <c r="E174" s="131" t="s">
        <v>243</v>
      </c>
      <c r="F174" s="198" t="s">
        <v>244</v>
      </c>
      <c r="G174" s="199"/>
      <c r="H174" s="199"/>
      <c r="I174" s="199"/>
      <c r="J174" s="132" t="s">
        <v>241</v>
      </c>
      <c r="K174" s="133">
        <v>25</v>
      </c>
      <c r="L174" s="200">
        <v>0</v>
      </c>
      <c r="M174" s="199"/>
      <c r="N174" s="201">
        <f>ROUND($L$174*$K$174,2)</f>
        <v>0</v>
      </c>
      <c r="O174" s="195"/>
      <c r="P174" s="195"/>
      <c r="Q174" s="195"/>
      <c r="R174" s="23"/>
      <c r="T174" s="127"/>
      <c r="U174" s="28" t="s">
        <v>37</v>
      </c>
      <c r="V174" s="128">
        <v>0</v>
      </c>
      <c r="W174" s="128">
        <f>$V$174*$K$174</f>
        <v>0</v>
      </c>
      <c r="X174" s="128">
        <v>0.0001</v>
      </c>
      <c r="Y174" s="128">
        <f>$X$174*$K$174</f>
        <v>0.0025</v>
      </c>
      <c r="Z174" s="128">
        <v>0</v>
      </c>
      <c r="AA174" s="129">
        <f>$Z$174*$K$174</f>
        <v>0</v>
      </c>
      <c r="AR174" s="6" t="s">
        <v>186</v>
      </c>
      <c r="AT174" s="6" t="s">
        <v>147</v>
      </c>
      <c r="AU174" s="6" t="s">
        <v>90</v>
      </c>
      <c r="AY174" s="6" t="s">
        <v>135</v>
      </c>
      <c r="BE174" s="81">
        <f>IF($U$174="základní",$N$174,0)</f>
        <v>0</v>
      </c>
      <c r="BF174" s="81">
        <f>IF($U$174="snížená",$N$174,0)</f>
        <v>0</v>
      </c>
      <c r="BG174" s="81">
        <f>IF($U$174="zákl. přenesená",$N$174,0)</f>
        <v>0</v>
      </c>
      <c r="BH174" s="81">
        <f>IF($U$174="sníž. přenesená",$N$174,0)</f>
        <v>0</v>
      </c>
      <c r="BI174" s="81">
        <f>IF($U$174="nulová",$N$174,0)</f>
        <v>0</v>
      </c>
      <c r="BJ174" s="6" t="s">
        <v>19</v>
      </c>
      <c r="BK174" s="81">
        <f>ROUND($L$174*$K$174,2)</f>
        <v>0</v>
      </c>
      <c r="BL174" s="6" t="s">
        <v>178</v>
      </c>
    </row>
    <row r="175" spans="2:63" s="6" customFormat="1" ht="51" customHeight="1">
      <c r="B175" s="22"/>
      <c r="D175" s="115"/>
      <c r="N175" s="190">
        <f>$BK$175</f>
        <v>0</v>
      </c>
      <c r="O175" s="149"/>
      <c r="P175" s="149"/>
      <c r="Q175" s="149"/>
      <c r="R175" s="23"/>
      <c r="T175" s="56"/>
      <c r="AA175" s="57"/>
      <c r="AT175" s="6" t="s">
        <v>71</v>
      </c>
      <c r="AU175" s="6" t="s">
        <v>72</v>
      </c>
      <c r="AY175" s="6" t="s">
        <v>245</v>
      </c>
      <c r="BK175" s="81">
        <f>SUM($BK$176:$BK$180)</f>
        <v>0</v>
      </c>
    </row>
    <row r="176" spans="2:63" s="6" customFormat="1" ht="23.25" customHeight="1">
      <c r="B176" s="22"/>
      <c r="C176" s="134"/>
      <c r="D176" s="134" t="s">
        <v>136</v>
      </c>
      <c r="E176" s="135"/>
      <c r="F176" s="202"/>
      <c r="G176" s="203"/>
      <c r="H176" s="203"/>
      <c r="I176" s="203"/>
      <c r="J176" s="136"/>
      <c r="K176" s="137"/>
      <c r="L176" s="196"/>
      <c r="M176" s="195"/>
      <c r="N176" s="197">
        <f>$BK$176</f>
        <v>0</v>
      </c>
      <c r="O176" s="195"/>
      <c r="P176" s="195"/>
      <c r="Q176" s="195"/>
      <c r="R176" s="23"/>
      <c r="T176" s="127"/>
      <c r="U176" s="138" t="s">
        <v>37</v>
      </c>
      <c r="AA176" s="57"/>
      <c r="AT176" s="6" t="s">
        <v>245</v>
      </c>
      <c r="AU176" s="6" t="s">
        <v>19</v>
      </c>
      <c r="AY176" s="6" t="s">
        <v>245</v>
      </c>
      <c r="BE176" s="81">
        <f>IF($U$176="základní",$N$176,0)</f>
        <v>0</v>
      </c>
      <c r="BF176" s="81">
        <f>IF($U$176="snížená",$N$176,0)</f>
        <v>0</v>
      </c>
      <c r="BG176" s="81">
        <f>IF($U$176="zákl. přenesená",$N$176,0)</f>
        <v>0</v>
      </c>
      <c r="BH176" s="81">
        <f>IF($U$176="sníž. přenesená",$N$176,0)</f>
        <v>0</v>
      </c>
      <c r="BI176" s="81">
        <f>IF($U$176="nulová",$N$176,0)</f>
        <v>0</v>
      </c>
      <c r="BJ176" s="6" t="s">
        <v>19</v>
      </c>
      <c r="BK176" s="81">
        <f>$L$176*$K$176</f>
        <v>0</v>
      </c>
    </row>
    <row r="177" spans="2:63" s="6" customFormat="1" ht="23.25" customHeight="1">
      <c r="B177" s="22"/>
      <c r="C177" s="134"/>
      <c r="D177" s="134" t="s">
        <v>136</v>
      </c>
      <c r="E177" s="135"/>
      <c r="F177" s="202"/>
      <c r="G177" s="203"/>
      <c r="H177" s="203"/>
      <c r="I177" s="203"/>
      <c r="J177" s="136"/>
      <c r="K177" s="137"/>
      <c r="L177" s="196"/>
      <c r="M177" s="195"/>
      <c r="N177" s="197">
        <f>$BK$177</f>
        <v>0</v>
      </c>
      <c r="O177" s="195"/>
      <c r="P177" s="195"/>
      <c r="Q177" s="195"/>
      <c r="R177" s="23"/>
      <c r="T177" s="127"/>
      <c r="U177" s="138" t="s">
        <v>37</v>
      </c>
      <c r="AA177" s="57"/>
      <c r="AT177" s="6" t="s">
        <v>245</v>
      </c>
      <c r="AU177" s="6" t="s">
        <v>19</v>
      </c>
      <c r="AY177" s="6" t="s">
        <v>245</v>
      </c>
      <c r="BE177" s="81">
        <f>IF($U$177="základní",$N$177,0)</f>
        <v>0</v>
      </c>
      <c r="BF177" s="81">
        <f>IF($U$177="snížená",$N$177,0)</f>
        <v>0</v>
      </c>
      <c r="BG177" s="81">
        <f>IF($U$177="zákl. přenesená",$N$177,0)</f>
        <v>0</v>
      </c>
      <c r="BH177" s="81">
        <f>IF($U$177="sníž. přenesená",$N$177,0)</f>
        <v>0</v>
      </c>
      <c r="BI177" s="81">
        <f>IF($U$177="nulová",$N$177,0)</f>
        <v>0</v>
      </c>
      <c r="BJ177" s="6" t="s">
        <v>19</v>
      </c>
      <c r="BK177" s="81">
        <f>$L$177*$K$177</f>
        <v>0</v>
      </c>
    </row>
    <row r="178" spans="2:63" s="6" customFormat="1" ht="23.25" customHeight="1">
      <c r="B178" s="22"/>
      <c r="C178" s="134"/>
      <c r="D178" s="134" t="s">
        <v>136</v>
      </c>
      <c r="E178" s="135"/>
      <c r="F178" s="202"/>
      <c r="G178" s="203"/>
      <c r="H178" s="203"/>
      <c r="I178" s="203"/>
      <c r="J178" s="136"/>
      <c r="K178" s="137"/>
      <c r="L178" s="196"/>
      <c r="M178" s="195"/>
      <c r="N178" s="197">
        <f>$BK$178</f>
        <v>0</v>
      </c>
      <c r="O178" s="195"/>
      <c r="P178" s="195"/>
      <c r="Q178" s="195"/>
      <c r="R178" s="23"/>
      <c r="T178" s="127"/>
      <c r="U178" s="138" t="s">
        <v>37</v>
      </c>
      <c r="AA178" s="57"/>
      <c r="AT178" s="6" t="s">
        <v>245</v>
      </c>
      <c r="AU178" s="6" t="s">
        <v>19</v>
      </c>
      <c r="AY178" s="6" t="s">
        <v>245</v>
      </c>
      <c r="BE178" s="81">
        <f>IF($U$178="základní",$N$178,0)</f>
        <v>0</v>
      </c>
      <c r="BF178" s="81">
        <f>IF($U$178="snížená",$N$178,0)</f>
        <v>0</v>
      </c>
      <c r="BG178" s="81">
        <f>IF($U$178="zákl. přenesená",$N$178,0)</f>
        <v>0</v>
      </c>
      <c r="BH178" s="81">
        <f>IF($U$178="sníž. přenesená",$N$178,0)</f>
        <v>0</v>
      </c>
      <c r="BI178" s="81">
        <f>IF($U$178="nulová",$N$178,0)</f>
        <v>0</v>
      </c>
      <c r="BJ178" s="6" t="s">
        <v>19</v>
      </c>
      <c r="BK178" s="81">
        <f>$L$178*$K$178</f>
        <v>0</v>
      </c>
    </row>
    <row r="179" spans="2:63" s="6" customFormat="1" ht="23.25" customHeight="1">
      <c r="B179" s="22"/>
      <c r="C179" s="134"/>
      <c r="D179" s="134" t="s">
        <v>136</v>
      </c>
      <c r="E179" s="135"/>
      <c r="F179" s="202"/>
      <c r="G179" s="203"/>
      <c r="H179" s="203"/>
      <c r="I179" s="203"/>
      <c r="J179" s="136"/>
      <c r="K179" s="137"/>
      <c r="L179" s="196"/>
      <c r="M179" s="195"/>
      <c r="N179" s="197">
        <f>$BK$179</f>
        <v>0</v>
      </c>
      <c r="O179" s="195"/>
      <c r="P179" s="195"/>
      <c r="Q179" s="195"/>
      <c r="R179" s="23"/>
      <c r="T179" s="127"/>
      <c r="U179" s="138" t="s">
        <v>37</v>
      </c>
      <c r="AA179" s="57"/>
      <c r="AT179" s="6" t="s">
        <v>245</v>
      </c>
      <c r="AU179" s="6" t="s">
        <v>19</v>
      </c>
      <c r="AY179" s="6" t="s">
        <v>245</v>
      </c>
      <c r="BE179" s="81">
        <f>IF($U$179="základní",$N$179,0)</f>
        <v>0</v>
      </c>
      <c r="BF179" s="81">
        <f>IF($U$179="snížená",$N$179,0)</f>
        <v>0</v>
      </c>
      <c r="BG179" s="81">
        <f>IF($U$179="zákl. přenesená",$N$179,0)</f>
        <v>0</v>
      </c>
      <c r="BH179" s="81">
        <f>IF($U$179="sníž. přenesená",$N$179,0)</f>
        <v>0</v>
      </c>
      <c r="BI179" s="81">
        <f>IF($U$179="nulová",$N$179,0)</f>
        <v>0</v>
      </c>
      <c r="BJ179" s="6" t="s">
        <v>19</v>
      </c>
      <c r="BK179" s="81">
        <f>$L$179*$K$179</f>
        <v>0</v>
      </c>
    </row>
    <row r="180" spans="2:63" s="6" customFormat="1" ht="23.25" customHeight="1">
      <c r="B180" s="22"/>
      <c r="C180" s="134"/>
      <c r="D180" s="134" t="s">
        <v>136</v>
      </c>
      <c r="E180" s="135"/>
      <c r="F180" s="202"/>
      <c r="G180" s="203"/>
      <c r="H180" s="203"/>
      <c r="I180" s="203"/>
      <c r="J180" s="136"/>
      <c r="K180" s="137"/>
      <c r="L180" s="196"/>
      <c r="M180" s="195"/>
      <c r="N180" s="197">
        <f>$BK$180</f>
        <v>0</v>
      </c>
      <c r="O180" s="195"/>
      <c r="P180" s="195"/>
      <c r="Q180" s="195"/>
      <c r="R180" s="23"/>
      <c r="T180" s="127"/>
      <c r="U180" s="138" t="s">
        <v>37</v>
      </c>
      <c r="V180" s="40"/>
      <c r="W180" s="40"/>
      <c r="X180" s="40"/>
      <c r="Y180" s="40"/>
      <c r="Z180" s="40"/>
      <c r="AA180" s="42"/>
      <c r="AT180" s="6" t="s">
        <v>245</v>
      </c>
      <c r="AU180" s="6" t="s">
        <v>19</v>
      </c>
      <c r="AY180" s="6" t="s">
        <v>245</v>
      </c>
      <c r="BE180" s="81">
        <f>IF($U$180="základní",$N$180,0)</f>
        <v>0</v>
      </c>
      <c r="BF180" s="81">
        <f>IF($U$180="snížená",$N$180,0)</f>
        <v>0</v>
      </c>
      <c r="BG180" s="81">
        <f>IF($U$180="zákl. přenesená",$N$180,0)</f>
        <v>0</v>
      </c>
      <c r="BH180" s="81">
        <f>IF($U$180="sníž. přenesená",$N$180,0)</f>
        <v>0</v>
      </c>
      <c r="BI180" s="81">
        <f>IF($U$180="nulová",$N$180,0)</f>
        <v>0</v>
      </c>
      <c r="BJ180" s="6" t="s">
        <v>19</v>
      </c>
      <c r="BK180" s="81">
        <f>$L$180*$K$180</f>
        <v>0</v>
      </c>
    </row>
    <row r="181" spans="2:18" s="6" customFormat="1" ht="7.5" customHeight="1">
      <c r="B181" s="43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5"/>
    </row>
    <row r="182" s="2" customFormat="1" ht="14.25" customHeight="1"/>
  </sheetData>
  <sheetProtection/>
  <mergeCells count="209">
    <mergeCell ref="N168:Q168"/>
    <mergeCell ref="N175:Q175"/>
    <mergeCell ref="H1:K1"/>
    <mergeCell ref="S2:AC2"/>
    <mergeCell ref="N146:Q146"/>
    <mergeCell ref="N149:Q149"/>
    <mergeCell ref="N160:Q160"/>
    <mergeCell ref="N163:Q163"/>
    <mergeCell ref="F173:I173"/>
    <mergeCell ref="L173:M173"/>
    <mergeCell ref="F180:I180"/>
    <mergeCell ref="L180:M180"/>
    <mergeCell ref="N180:Q180"/>
    <mergeCell ref="N127:Q127"/>
    <mergeCell ref="N128:Q128"/>
    <mergeCell ref="N129:Q129"/>
    <mergeCell ref="N131:Q131"/>
    <mergeCell ref="N136:Q136"/>
    <mergeCell ref="N141:Q141"/>
    <mergeCell ref="N145:Q145"/>
    <mergeCell ref="F178:I178"/>
    <mergeCell ref="L178:M178"/>
    <mergeCell ref="N178:Q178"/>
    <mergeCell ref="F179:I179"/>
    <mergeCell ref="L179:M179"/>
    <mergeCell ref="N179:Q179"/>
    <mergeCell ref="F176:I176"/>
    <mergeCell ref="L176:M176"/>
    <mergeCell ref="N176:Q176"/>
    <mergeCell ref="F177:I177"/>
    <mergeCell ref="L177:M177"/>
    <mergeCell ref="N177:Q177"/>
    <mergeCell ref="N173:Q173"/>
    <mergeCell ref="F174:I174"/>
    <mergeCell ref="L174:M174"/>
    <mergeCell ref="N174:Q174"/>
    <mergeCell ref="F171:I171"/>
    <mergeCell ref="L171:M171"/>
    <mergeCell ref="N171:Q171"/>
    <mergeCell ref="F172:I172"/>
    <mergeCell ref="L172:M172"/>
    <mergeCell ref="N172:Q172"/>
    <mergeCell ref="F169:I169"/>
    <mergeCell ref="L169:M169"/>
    <mergeCell ref="N169:Q169"/>
    <mergeCell ref="F170:I170"/>
    <mergeCell ref="L170:M170"/>
    <mergeCell ref="N170:Q170"/>
    <mergeCell ref="F166:I166"/>
    <mergeCell ref="L166:M166"/>
    <mergeCell ref="N166:Q166"/>
    <mergeCell ref="F167:I167"/>
    <mergeCell ref="L167:M167"/>
    <mergeCell ref="N167:Q167"/>
    <mergeCell ref="F164:I164"/>
    <mergeCell ref="L164:M164"/>
    <mergeCell ref="N164:Q164"/>
    <mergeCell ref="F165:I165"/>
    <mergeCell ref="L165:M165"/>
    <mergeCell ref="N165:Q165"/>
    <mergeCell ref="F161:I161"/>
    <mergeCell ref="L161:M161"/>
    <mergeCell ref="N161:Q161"/>
    <mergeCell ref="F162:I162"/>
    <mergeCell ref="L162:M162"/>
    <mergeCell ref="N162:Q162"/>
    <mergeCell ref="F158:I158"/>
    <mergeCell ref="L158:M158"/>
    <mergeCell ref="N158:Q158"/>
    <mergeCell ref="F159:I159"/>
    <mergeCell ref="L159:M159"/>
    <mergeCell ref="N159:Q159"/>
    <mergeCell ref="F156:I156"/>
    <mergeCell ref="L156:M156"/>
    <mergeCell ref="N156:Q156"/>
    <mergeCell ref="F157:I157"/>
    <mergeCell ref="L157:M157"/>
    <mergeCell ref="N157:Q157"/>
    <mergeCell ref="F154:I154"/>
    <mergeCell ref="L154:M154"/>
    <mergeCell ref="N154:Q154"/>
    <mergeCell ref="F155:I155"/>
    <mergeCell ref="L155:M155"/>
    <mergeCell ref="N155:Q155"/>
    <mergeCell ref="F152:I152"/>
    <mergeCell ref="L152:M152"/>
    <mergeCell ref="N152:Q152"/>
    <mergeCell ref="F153:I153"/>
    <mergeCell ref="L153:M153"/>
    <mergeCell ref="N153:Q153"/>
    <mergeCell ref="F150:I150"/>
    <mergeCell ref="L150:M150"/>
    <mergeCell ref="N150:Q150"/>
    <mergeCell ref="F151:I151"/>
    <mergeCell ref="L151:M151"/>
    <mergeCell ref="N151:Q151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40:I140"/>
    <mergeCell ref="L140:M140"/>
    <mergeCell ref="N140:Q140"/>
    <mergeCell ref="F142:I142"/>
    <mergeCell ref="L142:M142"/>
    <mergeCell ref="N142:Q142"/>
    <mergeCell ref="F138:I138"/>
    <mergeCell ref="L138:M138"/>
    <mergeCell ref="N138:Q138"/>
    <mergeCell ref="F139:I139"/>
    <mergeCell ref="L139:M139"/>
    <mergeCell ref="N139:Q139"/>
    <mergeCell ref="F135:I135"/>
    <mergeCell ref="L135:M135"/>
    <mergeCell ref="N135:Q135"/>
    <mergeCell ref="F137:I137"/>
    <mergeCell ref="L137:M137"/>
    <mergeCell ref="N137:Q137"/>
    <mergeCell ref="F133:I133"/>
    <mergeCell ref="L133:M133"/>
    <mergeCell ref="N133:Q133"/>
    <mergeCell ref="F134:I134"/>
    <mergeCell ref="L134:M134"/>
    <mergeCell ref="N134:Q134"/>
    <mergeCell ref="F130:I130"/>
    <mergeCell ref="L130:M130"/>
    <mergeCell ref="N130:Q130"/>
    <mergeCell ref="F132:I132"/>
    <mergeCell ref="L132:M132"/>
    <mergeCell ref="N132:Q132"/>
    <mergeCell ref="M123:Q123"/>
    <mergeCell ref="M124:Q124"/>
    <mergeCell ref="F126:I126"/>
    <mergeCell ref="L126:M126"/>
    <mergeCell ref="N126:Q126"/>
    <mergeCell ref="C116:Q116"/>
    <mergeCell ref="F118:P118"/>
    <mergeCell ref="F119:P119"/>
    <mergeCell ref="M121:P121"/>
    <mergeCell ref="D107:H107"/>
    <mergeCell ref="N107:Q107"/>
    <mergeCell ref="N108:Q108"/>
    <mergeCell ref="L110:Q110"/>
    <mergeCell ref="D105:H105"/>
    <mergeCell ref="N105:Q105"/>
    <mergeCell ref="D106:H106"/>
    <mergeCell ref="N106:Q106"/>
    <mergeCell ref="N102:Q102"/>
    <mergeCell ref="D103:H103"/>
    <mergeCell ref="N103:Q103"/>
    <mergeCell ref="D104:H104"/>
    <mergeCell ref="N104:Q104"/>
    <mergeCell ref="N97:Q97"/>
    <mergeCell ref="N98:Q98"/>
    <mergeCell ref="N99:Q99"/>
    <mergeCell ref="N100:Q100"/>
    <mergeCell ref="N93:Q93"/>
    <mergeCell ref="N94:Q94"/>
    <mergeCell ref="N95:Q95"/>
    <mergeCell ref="N96:Q96"/>
    <mergeCell ref="N89:Q89"/>
    <mergeCell ref="N90:Q90"/>
    <mergeCell ref="N91:Q91"/>
    <mergeCell ref="N92:Q92"/>
    <mergeCell ref="M84:Q84"/>
    <mergeCell ref="C86:G86"/>
    <mergeCell ref="N86:Q86"/>
    <mergeCell ref="N88:Q88"/>
    <mergeCell ref="F78:P78"/>
    <mergeCell ref="F79:P79"/>
    <mergeCell ref="M81:P81"/>
    <mergeCell ref="M83:Q83"/>
    <mergeCell ref="H33:J33"/>
    <mergeCell ref="M33:P33"/>
    <mergeCell ref="L35:P35"/>
    <mergeCell ref="C76:Q76"/>
    <mergeCell ref="H31:J31"/>
    <mergeCell ref="M31:P31"/>
    <mergeCell ref="H32:J32"/>
    <mergeCell ref="M32:P32"/>
    <mergeCell ref="M27:P27"/>
    <mergeCell ref="H29:J29"/>
    <mergeCell ref="M29:P29"/>
    <mergeCell ref="H30:J30"/>
    <mergeCell ref="M30:P30"/>
    <mergeCell ref="O20:P20"/>
    <mergeCell ref="O21:P21"/>
    <mergeCell ref="M24:P24"/>
    <mergeCell ref="M25:P25"/>
    <mergeCell ref="O17:P17"/>
    <mergeCell ref="O18:P18"/>
    <mergeCell ref="O9:P9"/>
    <mergeCell ref="O11:P11"/>
    <mergeCell ref="O12:P12"/>
    <mergeCell ref="O14:P14"/>
    <mergeCell ref="C2:Q2"/>
    <mergeCell ref="C4:Q4"/>
    <mergeCell ref="F6:P6"/>
    <mergeCell ref="F7:P7"/>
    <mergeCell ref="E15:L15"/>
    <mergeCell ref="O15:P15"/>
  </mergeCells>
  <dataValidations count="2">
    <dataValidation type="list" allowBlank="1" showInputMessage="1" showErrorMessage="1" error="Povoleny jsou hodnoty K a M." sqref="D176:D181">
      <formula1>"K,M"</formula1>
    </dataValidation>
    <dataValidation type="list" allowBlank="1" showInputMessage="1" showErrorMessage="1" error="Povoleny jsou hodnoty základní, snížená, zákl. přenesená, sníž. přenesená, nulová." sqref="U176:U181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6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Mican Viktor</cp:lastModifiedBy>
  <dcterms:modified xsi:type="dcterms:W3CDTF">2014-07-28T10:54:12Z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