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2" activeTab="2"/>
  </bookViews>
  <sheets>
    <sheet name="Krycí list" sheetId="1" r:id="rId1"/>
    <sheet name="Rekapitulace" sheetId="2" r:id="rId2"/>
    <sheet name="Rozpocet" sheetId="3" r:id="rId3"/>
  </sheets>
  <externalReferences>
    <externalReference r:id="rId6"/>
  </externalReferences>
  <definedNames>
    <definedName name="_xlnm.Print_Area" localSheetId="0">'Krycí list'!$A$1:$S$55</definedName>
    <definedName name="_xlnm.Print_Area" localSheetId="1">'Rekapitulace'!$A$1:$C$42</definedName>
    <definedName name="_xlnm.Print_Area" localSheetId="2">'Rozpocet'!$A$1:$N$147</definedName>
  </definedNames>
  <calcPr fullCalcOnLoad="1"/>
</workbook>
</file>

<file path=xl/sharedStrings.xml><?xml version="1.0" encoding="utf-8"?>
<sst xmlns="http://schemas.openxmlformats.org/spreadsheetml/2006/main" count="809" uniqueCount="445">
  <si>
    <t>KRYCÍ LIST ROZPOČTU</t>
  </si>
  <si>
    <t>Název stavby</t>
  </si>
  <si>
    <t>muzeum civilní obrany</t>
  </si>
  <si>
    <t>JKSO</t>
  </si>
  <si>
    <t xml:space="preserve"> </t>
  </si>
  <si>
    <t>Kód stavby</t>
  </si>
  <si>
    <t>035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</si>
  <si>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</si>
  <si>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</si>
  <si>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</si>
  <si>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</si>
  <si>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</si>
  <si>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</si>
  <si>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</si>
  <si>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</si>
  <si>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</si>
  <si>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</si>
  <si>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</si>
  <si>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</si>
  <si>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</si>
  <si>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</si>
  <si>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</si>
  <si>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</si>
  <si>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>16.03.2014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</si>
  <si>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</si>
  <si>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</si>
  <si>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</si>
  <si>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</si>
  <si>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</si>
  <si>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</si>
  <si>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</si>
  <si>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</si>
  <si>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</si>
  <si>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</si>
  <si>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</si>
  <si>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</si>
  <si>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</si>
  <si>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</si>
  <si>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</si>
  <si>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</si>
  <si>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</si>
  <si>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</si>
  <si>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</si>
  <si>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</si>
  <si>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</si>
  <si>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</si>
  <si>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</si>
  <si>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</si>
  <si>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</si>
  <si>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</si>
  <si>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</si>
  <si>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</si>
  <si>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</si>
  <si>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</si>
  <si>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</si>
  <si>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</si>
  <si>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</si>
  <si>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</si>
  <si>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</si>
  <si>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</si>
  <si>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</si>
  <si>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</si>
  <si>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</si>
  <si>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</si>
  <si>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</si>
  <si>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</si>
  <si>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</si>
  <si>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</si>
  <si>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</si>
  <si>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</si>
  <si>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</si>
  <si>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</si>
  <si>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</si>
  <si>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</si>
  <si>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</si>
  <si>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</si>
  <si>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</si>
  <si>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</si>
  <si>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</si>
  <si>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</si>
  <si>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24.3.2014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</si>
  <si>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</si>
  <si>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</si>
  <si>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</si>
  <si>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</si>
  <si>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</si>
  <si>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</si>
  <si>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</si>
  <si>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</si>
  <si>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</si>
  <si>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</si>
  <si>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</si>
  <si>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</si>
  <si>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</si>
  <si>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</si>
  <si>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</si>
  <si>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</si>
  <si>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</si>
  <si>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</si>
  <si>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</si>
  <si>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Práce a dodávky HSV</t>
  </si>
  <si>
    <t>1</t>
  </si>
  <si>
    <t>Zemní práce</t>
  </si>
  <si>
    <t>K</t>
  </si>
  <si>
    <t>001</t>
  </si>
  <si>
    <t>120901103</t>
  </si>
  <si>
    <t>Bourání zdiva cihelného nebo smíšeného na maltu cementovou</t>
  </si>
  <si>
    <t>m3</t>
  </si>
  <si>
    <t>3</t>
  </si>
  <si>
    <t>Svislé a kompletní konstrukce</t>
  </si>
  <si>
    <t>2</t>
  </si>
  <si>
    <t>014</t>
  </si>
  <si>
    <t>310235241</t>
  </si>
  <si>
    <t>Zazdívka otvorů pl do 0,0225 m2 ve zdivu nadzákladovém cihlami pálenými tl do 300 mm</t>
  </si>
  <si>
    <t>kus</t>
  </si>
  <si>
    <t>310239411</t>
  </si>
  <si>
    <t>Zazdívka otvorů pl do 4 m2 ve zdivu nadzákladovém cihlami pálenými na MC</t>
  </si>
  <si>
    <t>011</t>
  </si>
  <si>
    <t>5</t>
  </si>
  <si>
    <t>317941121</t>
  </si>
  <si>
    <t>Osazování ocelových válcovaných nosníků na zdivu I, IE, U, UE nebo L do č 12</t>
  </si>
  <si>
    <t>t</t>
  </si>
  <si>
    <t>6</t>
  </si>
  <si>
    <t>M</t>
  </si>
  <si>
    <t>MAT</t>
  </si>
  <si>
    <t>133806200</t>
  </si>
  <si>
    <t>tyč ocelová I, značka oceli S 235 JR, označení průřezu 120</t>
  </si>
  <si>
    <t>m2</t>
  </si>
  <si>
    <t>8</t>
  </si>
  <si>
    <t>346244381</t>
  </si>
  <si>
    <t>Plentování jednostranné v do 200 mm válcovaných nosníků cihlami</t>
  </si>
  <si>
    <t>9</t>
  </si>
  <si>
    <t>312</t>
  </si>
  <si>
    <t>348942112</t>
  </si>
  <si>
    <t>Oprava venkovního zábradlí ocelového, osazené do bloků z betonu ze tří vodorovných trubek, nový nátěr</t>
  </si>
  <si>
    <t>m</t>
  </si>
  <si>
    <t>Úpravy povrchů, podlahy a osazování výplní</t>
  </si>
  <si>
    <t>10</t>
  </si>
  <si>
    <t>611421133</t>
  </si>
  <si>
    <t>Vnitřní omítka vápenná nebo vápenocementová stropů rovných štuková</t>
  </si>
  <si>
    <t>11</t>
  </si>
  <si>
    <t>611421231</t>
  </si>
  <si>
    <t>Oprava vnitřních omítek vápenných štukových stropů ŽB rovných v rozsahu do 10 %</t>
  </si>
  <si>
    <t>12</t>
  </si>
  <si>
    <t>612421231</t>
  </si>
  <si>
    <t>Oprava vnitřních omítek štukových stěn MV v rozsahu do 10 %</t>
  </si>
  <si>
    <t>13</t>
  </si>
  <si>
    <t>612421431</t>
  </si>
  <si>
    <t>Oprava vnitřních omítek štukových stěn MV v rozsahu do 50 %</t>
  </si>
  <si>
    <t>14</t>
  </si>
  <si>
    <t>612421637</t>
  </si>
  <si>
    <t>Vnitřní omítka zdiva vápenná nebo vápenocementová dvouvrstvá jádrová štuková</t>
  </si>
  <si>
    <t>15</t>
  </si>
  <si>
    <t>612425931</t>
  </si>
  <si>
    <t>Omítka MV nebo MVC štuková vnitřního ostění okenního nebo dveřního</t>
  </si>
  <si>
    <t>17</t>
  </si>
  <si>
    <t>612476614</t>
  </si>
  <si>
    <t>Sanační omítka zdiva tl 24 mm štuková Cemix 66 a Cemix 63</t>
  </si>
  <si>
    <t>18</t>
  </si>
  <si>
    <t>PK</t>
  </si>
  <si>
    <t>612498364</t>
  </si>
  <si>
    <t>Penetrační nátěr podlahy se vsypem</t>
  </si>
  <si>
    <t>19</t>
  </si>
  <si>
    <t>622454521</t>
  </si>
  <si>
    <t>Oprava vnějších omítek cementových štukových hlazených ocelovým hladítkem v rozsahu do 50 %</t>
  </si>
  <si>
    <t>20</t>
  </si>
  <si>
    <t>631312141</t>
  </si>
  <si>
    <t>Doplnění rýh v dosavadních mazaninách betonem prostým</t>
  </si>
  <si>
    <t>21</t>
  </si>
  <si>
    <t>642945111</t>
  </si>
  <si>
    <t>Osazování protipožárních nebo protiplynových zárubní dveří jednokřídlových do 2,5 m2</t>
  </si>
  <si>
    <t>22</t>
  </si>
  <si>
    <t>553411820</t>
  </si>
  <si>
    <t>dveře kovové protipožární PN 74 6563 EW 30 D1 speciální zárubeň EI jednokřídlé 80 x 197 cm</t>
  </si>
  <si>
    <t>23</t>
  </si>
  <si>
    <t>650000001</t>
  </si>
  <si>
    <t>Výměna výplně vstupních dveří, drátosklo, odlištování, zalištování, aktivní křídlo o š. 900 mm, 3/4 skla</t>
  </si>
  <si>
    <t>kpl</t>
  </si>
  <si>
    <t>24</t>
  </si>
  <si>
    <t>660710075</t>
  </si>
  <si>
    <t>Vyplnění a začištění rýh v betonových podlahách a mazaninách hloubky do 7 cm a šířky do 15 cm</t>
  </si>
  <si>
    <t>Ostatní konstrukce a práce-bourání</t>
  </si>
  <si>
    <t>25</t>
  </si>
  <si>
    <t>914110801</t>
  </si>
  <si>
    <t>Demontáž obkladů z panelů dřevěných</t>
  </si>
  <si>
    <t>26</t>
  </si>
  <si>
    <t>003</t>
  </si>
  <si>
    <t>949111112</t>
  </si>
  <si>
    <t>Lešení lehké pomocné kozové trubkové o výšce lešeňové podlahy do 1,9 m</t>
  </si>
  <si>
    <t>27</t>
  </si>
  <si>
    <t>960680173</t>
  </si>
  <si>
    <t>Vybourání otvorů ve zdivu cihelném plochy do 0,09 m2, tloušťky do 45 cm</t>
  </si>
  <si>
    <t>28</t>
  </si>
  <si>
    <t>013</t>
  </si>
  <si>
    <t>961044111</t>
  </si>
  <si>
    <t>Bourání základů z betonu prostého</t>
  </si>
  <si>
    <t>31</t>
  </si>
  <si>
    <t>963015186</t>
  </si>
  <si>
    <t>Vybourání odpadního kanálku š. do 350mm</t>
  </si>
  <si>
    <t>32</t>
  </si>
  <si>
    <t>968072245</t>
  </si>
  <si>
    <t>Vybourání kovových rámů oken jednoduchých pl do 2 m2</t>
  </si>
  <si>
    <t>34</t>
  </si>
  <si>
    <t>978013191</t>
  </si>
  <si>
    <t>Otlučení vnitřních omítek stěn MV nebo MVC stěn o rozsahu do 100 %</t>
  </si>
  <si>
    <t>35</t>
  </si>
  <si>
    <t>978059241</t>
  </si>
  <si>
    <t>Odsekání a odebrání obkladů stěn kameninových pl přes 1 m2</t>
  </si>
  <si>
    <t>99</t>
  </si>
  <si>
    <t>Přesun hmot</t>
  </si>
  <si>
    <t>36</t>
  </si>
  <si>
    <t>998011001</t>
  </si>
  <si>
    <t>Přesun hmot pro budovy zděné výšky do 6 m</t>
  </si>
  <si>
    <t>37</t>
  </si>
  <si>
    <t>998011018</t>
  </si>
  <si>
    <t>Příplatek k přesunu hmot pro budovy zděné za zvětšený přesun do 5000 m</t>
  </si>
  <si>
    <t>38</t>
  </si>
  <si>
    <t>998011019</t>
  </si>
  <si>
    <t>Příplatek k přesunu hmot pro budovy zděné za zvětšený přesun ZKD 5000 m</t>
  </si>
  <si>
    <t>39</t>
  </si>
  <si>
    <t>979081111</t>
  </si>
  <si>
    <t>Odvoz suti a vybouraných hmot na skládku do 1 km</t>
  </si>
  <si>
    <t>40</t>
  </si>
  <si>
    <t>979081121</t>
  </si>
  <si>
    <t>Odvoz suti a vybouraných hmot na skládku ZKD 1 km přes 1 km</t>
  </si>
  <si>
    <t>41</t>
  </si>
  <si>
    <t>211</t>
  </si>
  <si>
    <t>979087112</t>
  </si>
  <si>
    <t>Nakládání suti na dopravní prostředky pro vodorovnou dopravu</t>
  </si>
  <si>
    <t>42</t>
  </si>
  <si>
    <t>979098231</t>
  </si>
  <si>
    <t>Poplatek za uložení stavebního směsného odpadu na skládce (skládkovné)</t>
  </si>
  <si>
    <t>Práce a dodávky PSV</t>
  </si>
  <si>
    <t>721</t>
  </si>
  <si>
    <t>Zdravotechnika - vnitřní kanalizace</t>
  </si>
  <si>
    <t>43</t>
  </si>
  <si>
    <t>721173402</t>
  </si>
  <si>
    <t>Potrubí kanalizační plastové svodné systém KG DN 125</t>
  </si>
  <si>
    <t>44</t>
  </si>
  <si>
    <t>721173723</t>
  </si>
  <si>
    <t>Potrubí kanalizační z PE připojovací DN 50</t>
  </si>
  <si>
    <t>722</t>
  </si>
  <si>
    <t>Zdravotechnika - vnitřní vodovod</t>
  </si>
  <si>
    <t>45</t>
  </si>
  <si>
    <t>725</t>
  </si>
  <si>
    <t>Zdravotechnika - zařizovací předměty</t>
  </si>
  <si>
    <t>46</t>
  </si>
  <si>
    <t>Zaslepení rozvodů ZTI</t>
  </si>
  <si>
    <t>ks</t>
  </si>
  <si>
    <t>47</t>
  </si>
  <si>
    <t>725110811</t>
  </si>
  <si>
    <t>Demontáž klozetů splachovací s nádrží</t>
  </si>
  <si>
    <t>soubor</t>
  </si>
  <si>
    <t>48</t>
  </si>
  <si>
    <t>725112182</t>
  </si>
  <si>
    <t>Klozet keramický kombi s úspornou armaturou odpad svislý</t>
  </si>
  <si>
    <t>49</t>
  </si>
  <si>
    <t>725121013</t>
  </si>
  <si>
    <t>50</t>
  </si>
  <si>
    <t>725122813</t>
  </si>
  <si>
    <t>Demontáž pisoárových stání s nádrží a jedním záchodkem</t>
  </si>
  <si>
    <t>725210821</t>
  </si>
  <si>
    <t>Demontáž umyvadel bez výtokových armatur</t>
  </si>
  <si>
    <t>52</t>
  </si>
  <si>
    <t>725211602</t>
  </si>
  <si>
    <t>Umyvadlo keramické připevněné na stěnu šrouby v bílé barvě bez krytu na sifon 550 mm</t>
  </si>
  <si>
    <t>53</t>
  </si>
  <si>
    <t>725330820</t>
  </si>
  <si>
    <t>54</t>
  </si>
  <si>
    <t>725331111</t>
  </si>
  <si>
    <t>55</t>
  </si>
  <si>
    <t>725532101</t>
  </si>
  <si>
    <t>56</t>
  </si>
  <si>
    <t>725820802</t>
  </si>
  <si>
    <t>Demontáž baterie stojánkové do jednoho otvoru</t>
  </si>
  <si>
    <t>57</t>
  </si>
  <si>
    <t>725822611</t>
  </si>
  <si>
    <t>Baterie umyvadlové stojánkové pákové bez otvírání odpadu</t>
  </si>
  <si>
    <t>58</t>
  </si>
  <si>
    <t>725822631</t>
  </si>
  <si>
    <t>Baterie umyvadlové nástěnné klasické s délkou ramínka 250 mm</t>
  </si>
  <si>
    <t>59</t>
  </si>
  <si>
    <t>725861102</t>
  </si>
  <si>
    <t>Zápachová uzávěrka pro umyvadla DN 40</t>
  </si>
  <si>
    <t>733</t>
  </si>
  <si>
    <t>Ústřední vytápění - potrubí</t>
  </si>
  <si>
    <t>60</t>
  </si>
  <si>
    <t>731</t>
  </si>
  <si>
    <t>733120815</t>
  </si>
  <si>
    <t>Demontáž potrubí ocelového hladkého do D 38</t>
  </si>
  <si>
    <t>735</t>
  </si>
  <si>
    <t>Ústřední vytápění - otopná tělesa</t>
  </si>
  <si>
    <t>61</t>
  </si>
  <si>
    <t>735111810</t>
  </si>
  <si>
    <t>Demontáž otopného tělesa litinového článkového</t>
  </si>
  <si>
    <t>766</t>
  </si>
  <si>
    <t>Konstrukce truhlářské</t>
  </si>
  <si>
    <t>62</t>
  </si>
  <si>
    <t>766660001</t>
  </si>
  <si>
    <t>Montáž dveřních křídel otvíravých 1křídlových š do 0,8 m do ocelové zárubně</t>
  </si>
  <si>
    <t>63</t>
  </si>
  <si>
    <t>553311020</t>
  </si>
  <si>
    <t>64</t>
  </si>
  <si>
    <t>65</t>
  </si>
  <si>
    <t>611600520</t>
  </si>
  <si>
    <t>66</t>
  </si>
  <si>
    <t>766660717</t>
  </si>
  <si>
    <t>Montáž dveřních křídel samozavírače na ocelovou zárubeň</t>
  </si>
  <si>
    <t>67</t>
  </si>
  <si>
    <t>549172686</t>
  </si>
  <si>
    <t xml:space="preserve">samozavírač dveří protipožární </t>
  </si>
  <si>
    <t>68</t>
  </si>
  <si>
    <t>766660722</t>
  </si>
  <si>
    <t>Montáž dveřního kování</t>
  </si>
  <si>
    <t>69</t>
  </si>
  <si>
    <t>549141162</t>
  </si>
  <si>
    <t>dveřní štítky, klika/klika, zámek standardní</t>
  </si>
  <si>
    <t>70</t>
  </si>
  <si>
    <t>549141030</t>
  </si>
  <si>
    <t>kování bezpečnostní Rostex, knoflík-klika R 802 /O Ti</t>
  </si>
  <si>
    <t>71</t>
  </si>
  <si>
    <t>766661868</t>
  </si>
  <si>
    <t>Demontáž dveří do š.80cm</t>
  </si>
  <si>
    <t>767</t>
  </si>
  <si>
    <t>Konstrukce zámečnické</t>
  </si>
  <si>
    <t>72</t>
  </si>
  <si>
    <t>Výměna vložky zámku cylindrická</t>
  </si>
  <si>
    <t>73</t>
  </si>
  <si>
    <t>002</t>
  </si>
  <si>
    <t>Vložka zámku bezpečnostní cylindrická</t>
  </si>
  <si>
    <t>74</t>
  </si>
  <si>
    <t>006</t>
  </si>
  <si>
    <t>Zřízení nájezdové rampy ocelové schodišťové - přes 2 stupně</t>
  </si>
  <si>
    <t>771</t>
  </si>
  <si>
    <t>Podlahy z dlaždic</t>
  </si>
  <si>
    <t>75</t>
  </si>
  <si>
    <t>771471112</t>
  </si>
  <si>
    <t>Montáž soklíků z dlaždic keramických rovných do malty v do 90 mm</t>
  </si>
  <si>
    <t>76</t>
  </si>
  <si>
    <t>597614330</t>
  </si>
  <si>
    <t>dlaždice keramické slinuté neglazované mrazuvzdorné TAURUS Granit Tunis S 29,8 x 29,8 x 0,9 cm</t>
  </si>
  <si>
    <t>77</t>
  </si>
  <si>
    <t>771571113</t>
  </si>
  <si>
    <t>Montáž podlah z keramických dlaždic režných hladkých do malty do 12 ks/m2</t>
  </si>
  <si>
    <t>78</t>
  </si>
  <si>
    <t>79</t>
  </si>
  <si>
    <t>80</t>
  </si>
  <si>
    <t>81</t>
  </si>
  <si>
    <t>771990112</t>
  </si>
  <si>
    <t>Vyrovnání podkladu samonivelační stěrkou tl 4 mm pevnosti 30 Mpa</t>
  </si>
  <si>
    <t>773</t>
  </si>
  <si>
    <t>Podlahy teracové</t>
  </si>
  <si>
    <t>82</t>
  </si>
  <si>
    <t>773200940</t>
  </si>
  <si>
    <t>Opravy obkladů schodišť poškozených hran stupňů nebo schodnic š.180cm</t>
  </si>
  <si>
    <t>776</t>
  </si>
  <si>
    <t>Podlahy povlakové</t>
  </si>
  <si>
    <t>83</t>
  </si>
  <si>
    <t>776491113</t>
  </si>
  <si>
    <t>Lepení plastové lišty soklové řezané</t>
  </si>
  <si>
    <t>84</t>
  </si>
  <si>
    <t>776511820</t>
  </si>
  <si>
    <t>Demontáž povlakových podlah lepených s podložkou Cu zemnění</t>
  </si>
  <si>
    <t>85</t>
  </si>
  <si>
    <t>776521100</t>
  </si>
  <si>
    <t>Lepení pásů povlakových podlah plastových</t>
  </si>
  <si>
    <t>86</t>
  </si>
  <si>
    <t>284122850</t>
  </si>
  <si>
    <t>podlahovina Novoflor Extra tl. 2 mm</t>
  </si>
  <si>
    <t>781</t>
  </si>
  <si>
    <t>Dokončovací práce - obklady keramické</t>
  </si>
  <si>
    <t>87</t>
  </si>
  <si>
    <t>781471114</t>
  </si>
  <si>
    <t>Montáž obkladů vnitřních keramických hladkých do 22 ks/m2 kladených do malty</t>
  </si>
  <si>
    <t>88</t>
  </si>
  <si>
    <t>597610450</t>
  </si>
  <si>
    <t>obkládačky keramické RAKO - koupelny LUCIE  (bílé i barevné) 20 x 25 x 0,68 cm I. j.</t>
  </si>
  <si>
    <t>783</t>
  </si>
  <si>
    <t>Dokončovací práce - nátěry</t>
  </si>
  <si>
    <t>89</t>
  </si>
  <si>
    <t>783811920</t>
  </si>
  <si>
    <t>Opravy nátěrů olejových omítek stropů jednonásobné a 1x email</t>
  </si>
  <si>
    <t>90</t>
  </si>
  <si>
    <t>783812920</t>
  </si>
  <si>
    <t>Opravy nátěrů olejových omítek stěn jednonásobné a 1x email</t>
  </si>
  <si>
    <t>784</t>
  </si>
  <si>
    <t>Dokončovací práce - malby</t>
  </si>
  <si>
    <t>91</t>
  </si>
  <si>
    <t>784453622</t>
  </si>
  <si>
    <t>Malby směsi PRIMALEX tekuté disperzní bílé omyvatelné dvojnásobné s penetrací místnost v do 5 m</t>
  </si>
  <si>
    <t>795</t>
  </si>
  <si>
    <t>Lokální vytápění</t>
  </si>
  <si>
    <t>92</t>
  </si>
  <si>
    <t>795458436</t>
  </si>
  <si>
    <t>Demontáž kamen akumulačních vč. vyzdívky do 450kg</t>
  </si>
  <si>
    <t>Práce a dodávky M</t>
  </si>
  <si>
    <t>21-M</t>
  </si>
  <si>
    <t>Elektromontáže</t>
  </si>
  <si>
    <t>921</t>
  </si>
  <si>
    <t>98</t>
  </si>
  <si>
    <t>210246514</t>
  </si>
  <si>
    <t>Demontáž rozvodů pro nabíjení baterií</t>
  </si>
  <si>
    <t>210290764</t>
  </si>
  <si>
    <t>Demontáž svítidel zářivkových 2x36W do v.3,6m</t>
  </si>
  <si>
    <t>101</t>
  </si>
  <si>
    <t>210762641</t>
  </si>
  <si>
    <t>22-M</t>
  </si>
  <si>
    <t>Montáže oznam. a zabezp. zařízení</t>
  </si>
  <si>
    <t>103</t>
  </si>
  <si>
    <t>922</t>
  </si>
  <si>
    <t>220287281</t>
  </si>
  <si>
    <t>Demontáž PVC lišt do rozměru 40x40mm</t>
  </si>
  <si>
    <t>104</t>
  </si>
  <si>
    <t>220289286</t>
  </si>
  <si>
    <t>Demontáž kabely pro slaboproudé rozvody uložené v lištách plastových</t>
  </si>
  <si>
    <t>24-M</t>
  </si>
  <si>
    <t>Montáže vzduchotechnických zařízení</t>
  </si>
  <si>
    <t>105</t>
  </si>
  <si>
    <t>Demontáž odvětrání</t>
  </si>
  <si>
    <t>106</t>
  </si>
  <si>
    <t>924</t>
  </si>
  <si>
    <t>240010059</t>
  </si>
  <si>
    <t>OST</t>
  </si>
  <si>
    <t>O01</t>
  </si>
  <si>
    <t>Demontáž sprchový kout</t>
  </si>
  <si>
    <t>zárubeň ocelová pro běžné zdění  80/197 L</t>
  </si>
  <si>
    <t>dveře dřevěné vnitřní hladké plné 1křídlové 80x197L bez povrchové úpravy</t>
  </si>
  <si>
    <t>dveře dřevěné vnitřní hladké plné 1křídlové 60x197L bez povrchové úpravy</t>
  </si>
  <si>
    <t>Demontáž rozvaděče nebo stykačové skříně včetně odpojení</t>
  </si>
  <si>
    <t>Demontáž ventilátoru</t>
  </si>
  <si>
    <t>Demontáž vodovodu pozink včetně izolace</t>
  </si>
  <si>
    <t>Montáž klozetu keramického kombi včetně napojení na stáv.odpad</t>
  </si>
  <si>
    <t xml:space="preserve">Nátěr stoupaček kanalizace  1 x </t>
  </si>
  <si>
    <t>Nátěr VZT 1 x</t>
  </si>
  <si>
    <t>Nátěr ocelových zárubní šířky do 90 cm</t>
  </si>
  <si>
    <t>Montáž umyvadla keramického včetně napojení na odpad</t>
  </si>
  <si>
    <t>Montáž výlevky včetně napojení na odpad</t>
  </si>
  <si>
    <t>Elektrický ohřívač vody 50 l včetně montáže a zapojení</t>
  </si>
  <si>
    <t>Montáž baterie umyvadlové nástěnné klasické s délkou ramínka 250 mm</t>
  </si>
  <si>
    <t>Pisoár s automatickým splachovačem s montážní krabicí bateriový</t>
  </si>
  <si>
    <t>Výlevka bez výtokových armatur keramická se sklopnou plastovou mřížkou     425 mm</t>
  </si>
  <si>
    <t>Montáž pisoáru s automatickým splachovačem s montážní krabicí bateriový včetně napojení na odpad</t>
  </si>
  <si>
    <t>Elektroinstalace  dle výkresu , dodávka,montáž,vysekání drážek,zednické začištění</t>
  </si>
  <si>
    <t>Odsekání  podlahové dlažby</t>
  </si>
  <si>
    <t xml:space="preserve">Potrubí vodovodní plastové - dle výkresu včetně vysekání drážek a zahození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</si>
</sst>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21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164" fontId="3" fillId="0" borderId="12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64" fontId="3" fillId="0" borderId="20" xfId="0" applyNumberFormat="1" applyFont="1" applyBorder="1" applyAlignment="1" applyProtection="1">
      <alignment horizontal="right" vertical="center"/>
      <protection/>
    </xf>
    <xf numFmtId="49" fontId="3" fillId="0" borderId="17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5" fontId="0" fillId="0" borderId="29" xfId="0" applyNumberFormat="1" applyFont="1" applyBorder="1" applyAlignment="1" applyProtection="1">
      <alignment horizontal="right" vertical="center"/>
      <protection/>
    </xf>
    <xf numFmtId="165" fontId="0" fillId="0" borderId="30" xfId="0" applyNumberFormat="1" applyFont="1" applyBorder="1" applyAlignment="1" applyProtection="1">
      <alignment horizontal="right" vertical="center"/>
      <protection/>
    </xf>
    <xf numFmtId="165" fontId="7" fillId="2" borderId="31" xfId="0" applyNumberFormat="1" applyFont="1" applyFill="1" applyBorder="1" applyAlignment="1" applyProtection="1">
      <alignment horizontal="right" vertical="center"/>
      <protection locked="0"/>
    </xf>
    <xf numFmtId="166" fontId="7" fillId="0" borderId="32" xfId="0" applyNumberFormat="1" applyFont="1" applyBorder="1" applyAlignment="1" applyProtection="1">
      <alignment horizontal="right" vertical="center"/>
      <protection/>
    </xf>
    <xf numFmtId="165" fontId="0" fillId="0" borderId="31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5" fontId="7" fillId="0" borderId="30" xfId="0" applyNumberFormat="1" applyFont="1" applyBorder="1" applyAlignment="1" applyProtection="1">
      <alignment horizontal="righ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5" fontId="0" fillId="0" borderId="33" xfId="0" applyNumberFormat="1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164" fontId="2" fillId="0" borderId="34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166" fontId="7" fillId="0" borderId="18" xfId="0" applyNumberFormat="1" applyFont="1" applyBorder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166" fontId="0" fillId="2" borderId="18" xfId="0" applyNumberFormat="1" applyFont="1" applyFill="1" applyBorder="1" applyAlignment="1" applyProtection="1">
      <alignment horizontal="right" vertical="center"/>
      <protection locked="0"/>
    </xf>
    <xf numFmtId="165" fontId="0" fillId="0" borderId="19" xfId="0" applyNumberFormat="1" applyFont="1" applyBorder="1" applyAlignment="1" applyProtection="1">
      <alignment horizontal="right" vertical="center"/>
      <protection/>
    </xf>
    <xf numFmtId="0" fontId="10" fillId="2" borderId="19" xfId="0" applyFont="1" applyFill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/>
      <protection/>
    </xf>
    <xf numFmtId="166" fontId="7" fillId="2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164" fontId="2" fillId="0" borderId="36" xfId="0" applyNumberFormat="1" applyFont="1" applyBorder="1" applyAlignment="1" applyProtection="1">
      <alignment horizontal="center" vertical="center"/>
      <protection/>
    </xf>
    <xf numFmtId="165" fontId="0" fillId="0" borderId="18" xfId="0" applyNumberFormat="1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166" fontId="7" fillId="0" borderId="21" xfId="0" applyNumberFormat="1" applyFont="1" applyBorder="1" applyAlignment="1" applyProtection="1">
      <alignment horizontal="right" vertical="center"/>
      <protection/>
    </xf>
    <xf numFmtId="166" fontId="0" fillId="0" borderId="21" xfId="0" applyNumberFormat="1" applyFont="1" applyBorder="1" applyAlignment="1" applyProtection="1">
      <alignment horizontal="right" vertical="center"/>
      <protection/>
    </xf>
    <xf numFmtId="165" fontId="0" fillId="0" borderId="23" xfId="0" applyNumberFormat="1" applyFont="1" applyBorder="1" applyAlignment="1" applyProtection="1">
      <alignment horizontal="righ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4" fontId="2" fillId="0" borderId="38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6" fontId="7" fillId="2" borderId="22" xfId="0" applyNumberFormat="1" applyFont="1" applyFill="1" applyBorder="1" applyAlignment="1" applyProtection="1">
      <alignment horizontal="right" vertical="center"/>
      <protection locked="0"/>
    </xf>
    <xf numFmtId="165" fontId="11" fillId="0" borderId="7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165" fontId="3" fillId="0" borderId="14" xfId="0" applyNumberFormat="1" applyFont="1" applyBorder="1" applyAlignment="1" applyProtection="1">
      <alignment horizontal="right" vertical="center"/>
      <protection/>
    </xf>
    <xf numFmtId="166" fontId="3" fillId="0" borderId="18" xfId="0" applyNumberFormat="1" applyFont="1" applyBorder="1" applyAlignment="1" applyProtection="1">
      <alignment horizontal="right" vertical="center"/>
      <protection/>
    </xf>
    <xf numFmtId="166" fontId="7" fillId="0" borderId="14" xfId="0" applyNumberFormat="1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6" fillId="0" borderId="44" xfId="0" applyFont="1" applyBorder="1" applyAlignment="1" applyProtection="1">
      <alignment horizontal="left" vertical="top"/>
      <protection/>
    </xf>
    <xf numFmtId="0" fontId="2" fillId="0" borderId="9" xfId="0" applyFont="1" applyBorder="1" applyAlignment="1" applyProtection="1">
      <alignment horizontal="left" vertical="center"/>
      <protection/>
    </xf>
    <xf numFmtId="165" fontId="3" fillId="0" borderId="18" xfId="0" applyNumberFormat="1" applyFont="1" applyBorder="1" applyAlignment="1" applyProtection="1">
      <alignment horizontal="righ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6" fontId="12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/>
      <protection/>
    </xf>
    <xf numFmtId="166" fontId="7" fillId="2" borderId="32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3" fillId="3" borderId="49" xfId="0" applyFont="1" applyFill="1" applyBorder="1" applyAlignment="1" applyProtection="1">
      <alignment horizontal="center" vertical="center" wrapText="1"/>
      <protection/>
    </xf>
    <xf numFmtId="0" fontId="3" fillId="3" borderId="50" xfId="0" applyFont="1" applyFill="1" applyBorder="1" applyAlignment="1" applyProtection="1">
      <alignment horizontal="center" vertical="center" wrapText="1"/>
      <protection/>
    </xf>
    <xf numFmtId="0" fontId="3" fillId="3" borderId="51" xfId="0" applyFont="1" applyFill="1" applyBorder="1" applyAlignment="1" applyProtection="1">
      <alignment horizontal="center" vertical="center" wrapText="1"/>
      <protection/>
    </xf>
    <xf numFmtId="0" fontId="3" fillId="3" borderId="26" xfId="0" applyFont="1" applyFill="1" applyBorder="1" applyAlignment="1" applyProtection="1">
      <alignment horizontal="center" vertical="center" wrapText="1"/>
      <protection/>
    </xf>
    <xf numFmtId="164" fontId="3" fillId="3" borderId="38" xfId="0" applyNumberFormat="1" applyFont="1" applyFill="1" applyBorder="1" applyAlignment="1" applyProtection="1">
      <alignment horizontal="center" vertical="center"/>
      <protection/>
    </xf>
    <xf numFmtId="164" fontId="3" fillId="3" borderId="52" xfId="0" applyNumberFormat="1" applyFont="1" applyFill="1" applyBorder="1" applyAlignment="1" applyProtection="1">
      <alignment horizontal="center" vertical="center"/>
      <protection/>
    </xf>
    <xf numFmtId="164" fontId="3" fillId="3" borderId="53" xfId="0" applyNumberFormat="1" applyFont="1" applyFill="1" applyBorder="1" applyAlignment="1" applyProtection="1">
      <alignment horizontal="center" vertical="center"/>
      <protection/>
    </xf>
    <xf numFmtId="164" fontId="3" fillId="3" borderId="31" xfId="0" applyNumberFormat="1" applyFont="1" applyFill="1" applyBorder="1" applyAlignment="1" applyProtection="1">
      <alignment horizontal="center" vertical="center"/>
      <protection/>
    </xf>
    <xf numFmtId="0" fontId="0" fillId="2" borderId="21" xfId="0" applyFont="1" applyFill="1" applyBorder="1" applyAlignment="1" applyProtection="1">
      <alignment horizontal="left"/>
      <protection/>
    </xf>
    <xf numFmtId="0" fontId="0" fillId="2" borderId="22" xfId="0" applyFont="1" applyFill="1" applyBorder="1" applyAlignment="1" applyProtection="1">
      <alignment horizontal="left"/>
      <protection/>
    </xf>
    <xf numFmtId="0" fontId="0" fillId="2" borderId="23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3" borderId="50" xfId="0" applyFont="1" applyFill="1" applyBorder="1" applyAlignment="1" applyProtection="1">
      <alignment horizontal="center" vertical="center" wrapText="1"/>
      <protection locked="0"/>
    </xf>
    <xf numFmtId="0" fontId="3" fillId="3" borderId="51" xfId="0" applyFont="1" applyFill="1" applyBorder="1" applyAlignment="1" applyProtection="1">
      <alignment horizontal="center" vertical="center" wrapText="1"/>
      <protection locked="0"/>
    </xf>
    <xf numFmtId="164" fontId="3" fillId="3" borderId="52" xfId="0" applyNumberFormat="1" applyFont="1" applyFill="1" applyBorder="1" applyAlignment="1" applyProtection="1">
      <alignment horizontal="center" vertical="center"/>
      <protection locked="0"/>
    </xf>
    <xf numFmtId="164" fontId="3" fillId="3" borderId="53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left" vertical="center"/>
      <protection locked="0"/>
    </xf>
    <xf numFmtId="166" fontId="15" fillId="0" borderId="2" xfId="0" applyNumberFormat="1" applyFont="1" applyBorder="1" applyAlignment="1" applyProtection="1">
      <alignment horizontal="right" vertical="center"/>
      <protection/>
    </xf>
    <xf numFmtId="167" fontId="15" fillId="0" borderId="2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2" borderId="0" xfId="0" applyNumberFormat="1" applyFont="1" applyFill="1" applyAlignment="1" applyProtection="1">
      <alignment horizontal="right" vertical="center"/>
      <protection locked="0"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2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6" fontId="20" fillId="2" borderId="0" xfId="0" applyNumberFormat="1" applyFont="1" applyFill="1" applyAlignment="1" applyProtection="1">
      <alignment horizontal="right" vertical="center"/>
      <protection locked="0"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9" fontId="20" fillId="2" borderId="0" xfId="0" applyNumberFormat="1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4" fontId="19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a\dana\ZBIROH\Zbiroh-muzeum%20CO\035%20-%20muzeum%20civiln&#237;%20obrany%20-%20export%20standard%20slep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workbookViewId="0" topLeftCell="A1">
      <selection activeCell="T57" sqref="T57"/>
    </sheetView>
  </sheetViews>
  <sheetFormatPr defaultColWidth="9.140625" defaultRowHeight="12.75"/>
  <cols>
    <col min="1" max="1" width="2.8515625" style="0" customWidth="1"/>
    <col min="2" max="2" width="2.28125" style="0" customWidth="1"/>
    <col min="3" max="3" width="2.57421875" style="0" customWidth="1"/>
    <col min="4" max="4" width="7.421875" style="0" customWidth="1"/>
    <col min="5" max="5" width="13.421875" style="0" customWidth="1"/>
    <col min="6" max="6" width="1.421875" style="0" customWidth="1"/>
    <col min="7" max="7" width="2.8515625" style="0" customWidth="1"/>
    <col min="8" max="8" width="2.28125" style="0" customWidth="1"/>
    <col min="9" max="9" width="9.8515625" style="0" customWidth="1"/>
    <col min="10" max="10" width="14.00390625" style="0" customWidth="1"/>
    <col min="11" max="11" width="1.421875" style="0" customWidth="1"/>
    <col min="12" max="13" width="2.57421875" style="0" customWidth="1"/>
    <col min="14" max="14" width="2.28125" style="0" customWidth="1"/>
    <col min="15" max="15" width="13.7109375" style="0" customWidth="1"/>
    <col min="16" max="16" width="2.57421875" style="0" customWidth="1"/>
    <col min="17" max="17" width="2.421875" style="0" customWidth="1"/>
    <col min="18" max="18" width="13.8515625" style="0" customWidth="1"/>
    <col min="19" max="19" width="1.421875" style="0" customWidth="1"/>
    <col min="20" max="16384" width="11.57421875" style="0" customWidth="1"/>
  </cols>
  <sheetData>
    <row r="1" spans="1:20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ht="23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  <c r="T2" s="4"/>
    </row>
    <row r="3" spans="1:20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4"/>
    </row>
    <row r="4" spans="1:20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4"/>
    </row>
    <row r="5" spans="1:20" ht="12.75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  <c r="T5" s="4"/>
    </row>
    <row r="6" spans="1:20" ht="12.75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  <c r="T6" s="4"/>
    </row>
    <row r="7" spans="1:20" ht="12.75">
      <c r="A7" s="15"/>
      <c r="B7" s="16" t="s">
        <v>7</v>
      </c>
      <c r="C7" s="16"/>
      <c r="D7" s="16"/>
      <c r="E7" s="26" t="s">
        <v>4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  <c r="T7" s="4"/>
    </row>
    <row r="8" spans="1:20" ht="12.75">
      <c r="A8" s="15"/>
      <c r="B8" s="16" t="s">
        <v>9</v>
      </c>
      <c r="C8" s="16"/>
      <c r="D8" s="16"/>
      <c r="E8" s="26" t="s">
        <v>4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  <c r="T8" s="4"/>
    </row>
    <row r="9" spans="1:20" ht="12.75">
      <c r="A9" s="15"/>
      <c r="B9" s="16" t="s">
        <v>10</v>
      </c>
      <c r="C9" s="16"/>
      <c r="D9" s="16"/>
      <c r="E9" s="27" t="s">
        <v>4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11</v>
      </c>
      <c r="P9" s="30"/>
      <c r="Q9" s="31"/>
      <c r="R9" s="29"/>
      <c r="S9" s="21"/>
      <c r="T9" s="4"/>
    </row>
    <row r="10" spans="1:20" ht="12.75">
      <c r="A10" s="15"/>
      <c r="B10" s="16" t="s">
        <v>12</v>
      </c>
      <c r="C10" s="16"/>
      <c r="D10" s="16"/>
      <c r="E10" s="32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  <c r="T10" s="4"/>
    </row>
    <row r="11" spans="1:20" ht="12.75">
      <c r="A11" s="15"/>
      <c r="B11" s="16" t="s">
        <v>13</v>
      </c>
      <c r="C11" s="16"/>
      <c r="D11" s="16"/>
      <c r="E11" s="32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  <c r="T11" s="4"/>
    </row>
    <row r="12" spans="1:20" ht="12.75">
      <c r="A12" s="15"/>
      <c r="B12" s="16" t="s">
        <v>14</v>
      </c>
      <c r="C12" s="16"/>
      <c r="D12" s="16"/>
      <c r="E12" s="32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  <c r="T12" s="4"/>
    </row>
    <row r="13" spans="1:20" ht="12.75">
      <c r="A13" s="15"/>
      <c r="B13" s="16"/>
      <c r="C13" s="16"/>
      <c r="D13" s="16"/>
      <c r="E13" s="32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  <c r="T13" s="4"/>
    </row>
    <row r="14" spans="1:20" ht="12.75">
      <c r="A14" s="15"/>
      <c r="B14" s="16"/>
      <c r="C14" s="16"/>
      <c r="D14" s="16"/>
      <c r="E14" s="32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  <c r="T14" s="4"/>
    </row>
    <row r="15" spans="1:20" ht="12.75">
      <c r="A15" s="15"/>
      <c r="B15" s="16"/>
      <c r="C15" s="16"/>
      <c r="D15" s="16"/>
      <c r="E15" s="32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  <c r="T15" s="4"/>
    </row>
    <row r="16" spans="1:20" ht="12.75">
      <c r="A16" s="15"/>
      <c r="B16" s="16"/>
      <c r="C16" s="16"/>
      <c r="D16" s="16"/>
      <c r="E16" s="32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  <c r="T16" s="4"/>
    </row>
    <row r="17" spans="1:20" ht="12.75">
      <c r="A17" s="15"/>
      <c r="B17" s="16"/>
      <c r="C17" s="16"/>
      <c r="D17" s="16"/>
      <c r="E17" s="32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  <c r="T17" s="4"/>
    </row>
    <row r="18" spans="1:20" ht="12.75">
      <c r="A18" s="15"/>
      <c r="B18" s="16"/>
      <c r="C18" s="16"/>
      <c r="D18" s="16"/>
      <c r="E18" s="32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  <c r="T18" s="4"/>
    </row>
    <row r="19" spans="1:20" ht="12.75">
      <c r="A19" s="15"/>
      <c r="B19" s="16"/>
      <c r="C19" s="16"/>
      <c r="D19" s="16"/>
      <c r="E19" s="32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  <c r="T19" s="4"/>
    </row>
    <row r="20" spans="1:20" ht="12.75">
      <c r="A20" s="15"/>
      <c r="B20" s="16"/>
      <c r="C20" s="16"/>
      <c r="D20" s="16"/>
      <c r="E20" s="32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  <c r="T20" s="4"/>
    </row>
    <row r="21" spans="1:20" ht="12.75">
      <c r="A21" s="15"/>
      <c r="B21" s="16"/>
      <c r="C21" s="16"/>
      <c r="D21" s="16"/>
      <c r="E21" s="32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  <c r="T21" s="4"/>
    </row>
    <row r="22" spans="1:20" ht="12.75">
      <c r="A22" s="15"/>
      <c r="B22" s="16"/>
      <c r="C22" s="16"/>
      <c r="D22" s="16"/>
      <c r="E22" s="32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  <c r="T22" s="4"/>
    </row>
    <row r="23" spans="1:20" ht="12.75">
      <c r="A23" s="15"/>
      <c r="B23" s="16"/>
      <c r="C23" s="16"/>
      <c r="D23" s="16"/>
      <c r="E23" s="32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  <c r="T23" s="4"/>
    </row>
    <row r="24" spans="1:20" ht="12.75">
      <c r="A24" s="15"/>
      <c r="B24" s="16"/>
      <c r="C24" s="16"/>
      <c r="D24" s="16"/>
      <c r="E24" s="32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  <c r="T24" s="4"/>
    </row>
    <row r="25" spans="1:20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1"/>
      <c r="T25" s="4"/>
    </row>
    <row r="26" spans="1:20" ht="12.75">
      <c r="A26" s="15"/>
      <c r="B26" s="16" t="s">
        <v>17</v>
      </c>
      <c r="C26" s="16"/>
      <c r="D26" s="16"/>
      <c r="E26" s="17" t="s">
        <v>4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  <c r="T26" s="4"/>
    </row>
    <row r="27" spans="1:20" ht="12.75">
      <c r="A27" s="15"/>
      <c r="B27" s="16" t="s">
        <v>18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  <c r="T27" s="4"/>
    </row>
    <row r="28" spans="1:20" ht="12.75">
      <c r="A28" s="15"/>
      <c r="B28" s="16" t="s">
        <v>19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  <c r="T28" s="4"/>
    </row>
    <row r="29" spans="1:20" ht="12.75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  <c r="T29" s="4"/>
    </row>
    <row r="30" spans="1:20" ht="12.75">
      <c r="A30" s="15"/>
      <c r="B30" s="16"/>
      <c r="C30" s="16"/>
      <c r="D30" s="16"/>
      <c r="E30" s="37" t="s">
        <v>20</v>
      </c>
      <c r="F30" s="16"/>
      <c r="G30" s="16" t="s">
        <v>21</v>
      </c>
      <c r="H30" s="16"/>
      <c r="I30" s="16"/>
      <c r="J30" s="16"/>
      <c r="K30" s="16"/>
      <c r="L30" s="16"/>
      <c r="M30" s="16"/>
      <c r="N30" s="16"/>
      <c r="O30" s="37" t="s">
        <v>22</v>
      </c>
      <c r="P30" s="25"/>
      <c r="Q30" s="25"/>
      <c r="R30" s="38"/>
      <c r="S30" s="21"/>
      <c r="T30" s="4"/>
    </row>
    <row r="31" spans="1:20" ht="12.75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 t="s">
        <v>23</v>
      </c>
      <c r="P31" s="25"/>
      <c r="Q31" s="25"/>
      <c r="R31" s="42"/>
      <c r="S31" s="21"/>
      <c r="T31" s="4"/>
    </row>
    <row r="32" spans="1:20" ht="12.7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4"/>
    </row>
    <row r="33" spans="1:20" ht="12.75">
      <c r="A33" s="46"/>
      <c r="B33" s="47"/>
      <c r="C33" s="47"/>
      <c r="D33" s="47"/>
      <c r="E33" s="48" t="s">
        <v>24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"/>
    </row>
    <row r="34" spans="1:20" ht="12.75">
      <c r="A34" s="50" t="s">
        <v>25</v>
      </c>
      <c r="B34" s="51"/>
      <c r="C34" s="51"/>
      <c r="D34" s="52"/>
      <c r="E34" s="53" t="s">
        <v>26</v>
      </c>
      <c r="F34" s="52"/>
      <c r="G34" s="53" t="s">
        <v>27</v>
      </c>
      <c r="H34" s="51"/>
      <c r="I34" s="52"/>
      <c r="J34" s="53" t="s">
        <v>28</v>
      </c>
      <c r="K34" s="51"/>
      <c r="L34" s="53" t="s">
        <v>29</v>
      </c>
      <c r="M34" s="51"/>
      <c r="N34" s="51"/>
      <c r="O34" s="52"/>
      <c r="P34" s="53" t="s">
        <v>30</v>
      </c>
      <c r="Q34" s="51"/>
      <c r="R34" s="51"/>
      <c r="S34" s="54"/>
      <c r="T34" s="4"/>
    </row>
    <row r="35" spans="1:20" ht="12.75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  <c r="T35" s="4"/>
    </row>
    <row r="36" spans="1:20" ht="12.75">
      <c r="A36" s="46"/>
      <c r="B36" s="47"/>
      <c r="C36" s="47"/>
      <c r="D36" s="47"/>
      <c r="E36" s="48" t="s">
        <v>31</v>
      </c>
      <c r="F36" s="47"/>
      <c r="G36" s="47"/>
      <c r="H36" s="47"/>
      <c r="I36" s="47"/>
      <c r="J36" s="64" t="s">
        <v>32</v>
      </c>
      <c r="K36" s="47"/>
      <c r="L36" s="47"/>
      <c r="M36" s="47"/>
      <c r="N36" s="47"/>
      <c r="O36" s="47"/>
      <c r="P36" s="47"/>
      <c r="Q36" s="47"/>
      <c r="R36" s="47"/>
      <c r="S36" s="49"/>
      <c r="T36" s="4"/>
    </row>
    <row r="37" spans="1:20" ht="15.75">
      <c r="A37" s="65" t="s">
        <v>33</v>
      </c>
      <c r="B37" s="66"/>
      <c r="C37" s="67" t="s">
        <v>34</v>
      </c>
      <c r="D37" s="68"/>
      <c r="E37" s="68"/>
      <c r="F37" s="69"/>
      <c r="G37" s="65" t="s">
        <v>35</v>
      </c>
      <c r="H37" s="70"/>
      <c r="I37" s="67" t="s">
        <v>36</v>
      </c>
      <c r="J37" s="68"/>
      <c r="K37" s="68"/>
      <c r="L37" s="65" t="s">
        <v>37</v>
      </c>
      <c r="M37" s="70"/>
      <c r="N37" s="67" t="s">
        <v>38</v>
      </c>
      <c r="O37" s="68"/>
      <c r="P37" s="68"/>
      <c r="Q37" s="68"/>
      <c r="R37" s="68"/>
      <c r="S37" s="69"/>
      <c r="T37" s="4"/>
    </row>
    <row r="38" spans="1:20" ht="12.75">
      <c r="A38" s="71">
        <v>1</v>
      </c>
      <c r="B38" s="72" t="s">
        <v>39</v>
      </c>
      <c r="C38" s="19"/>
      <c r="D38" s="73" t="s">
        <v>40</v>
      </c>
      <c r="E38" s="74">
        <f>SUMIF(Rozpocet!O5:O65536,8,Rozpocet!I5:I65534)</f>
        <v>0</v>
      </c>
      <c r="F38" s="75"/>
      <c r="G38" s="71">
        <v>8</v>
      </c>
      <c r="H38" s="76" t="s">
        <v>41</v>
      </c>
      <c r="I38" s="36"/>
      <c r="J38" s="77">
        <v>0</v>
      </c>
      <c r="K38" s="78"/>
      <c r="L38" s="71">
        <v>13</v>
      </c>
      <c r="M38" s="34" t="s">
        <v>42</v>
      </c>
      <c r="N38" s="39"/>
      <c r="O38" s="39"/>
      <c r="P38" s="79"/>
      <c r="Q38" s="80" t="s">
        <v>43</v>
      </c>
      <c r="R38" s="81">
        <v>0</v>
      </c>
      <c r="S38" s="75"/>
      <c r="T38" s="4"/>
    </row>
    <row r="39" spans="1:20" ht="12.75">
      <c r="A39" s="71">
        <v>2</v>
      </c>
      <c r="B39" s="82"/>
      <c r="C39" s="29"/>
      <c r="D39" s="73" t="s">
        <v>44</v>
      </c>
      <c r="E39" s="74">
        <f>SUMIF(Rozpocet!O10:O65536,4,Rozpocet!I10:I65536)</f>
        <v>0</v>
      </c>
      <c r="F39" s="75"/>
      <c r="G39" s="71">
        <v>9</v>
      </c>
      <c r="H39" s="16" t="s">
        <v>45</v>
      </c>
      <c r="I39" s="73"/>
      <c r="J39" s="77">
        <v>0</v>
      </c>
      <c r="K39" s="78"/>
      <c r="L39" s="71">
        <v>14</v>
      </c>
      <c r="M39" s="34" t="s">
        <v>46</v>
      </c>
      <c r="N39" s="39"/>
      <c r="O39" s="39"/>
      <c r="P39" s="79"/>
      <c r="Q39" s="80" t="s">
        <v>43</v>
      </c>
      <c r="R39" s="81">
        <v>0</v>
      </c>
      <c r="S39" s="75"/>
      <c r="T39" s="4"/>
    </row>
    <row r="40" spans="1:20" ht="12.75">
      <c r="A40" s="71">
        <v>3</v>
      </c>
      <c r="B40" s="72" t="s">
        <v>47</v>
      </c>
      <c r="C40" s="19"/>
      <c r="D40" s="73" t="s">
        <v>40</v>
      </c>
      <c r="E40" s="74">
        <f>SUMIF(Rozpocet!O11:O65536,32,Rozpocet!I11:I65536)</f>
        <v>0</v>
      </c>
      <c r="F40" s="75"/>
      <c r="G40" s="71">
        <v>10</v>
      </c>
      <c r="H40" s="76" t="s">
        <v>48</v>
      </c>
      <c r="I40" s="36"/>
      <c r="J40" s="77">
        <v>0</v>
      </c>
      <c r="K40" s="78"/>
      <c r="L40" s="71">
        <v>15</v>
      </c>
      <c r="M40" s="34" t="s">
        <v>49</v>
      </c>
      <c r="N40" s="39"/>
      <c r="O40" s="39"/>
      <c r="P40" s="79"/>
      <c r="Q40" s="80" t="s">
        <v>43</v>
      </c>
      <c r="R40" s="81">
        <v>0</v>
      </c>
      <c r="S40" s="75"/>
      <c r="T40" s="4"/>
    </row>
    <row r="41" spans="1:20" ht="12.75">
      <c r="A41" s="71">
        <v>4</v>
      </c>
      <c r="B41" s="82"/>
      <c r="C41" s="29"/>
      <c r="D41" s="73" t="s">
        <v>44</v>
      </c>
      <c r="E41" s="74">
        <f>SUMIF(Rozpocet!O12:O65536,16,Rozpocet!I12:I65536)+SUMIF(Rozpocet!O12:O65536,128,Rozpocet!I12:I65536)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50</v>
      </c>
      <c r="N41" s="39"/>
      <c r="O41" s="39"/>
      <c r="P41" s="79"/>
      <c r="Q41" s="80" t="s">
        <v>43</v>
      </c>
      <c r="R41" s="81">
        <v>0</v>
      </c>
      <c r="S41" s="75"/>
      <c r="T41" s="4"/>
    </row>
    <row r="42" spans="1:20" ht="12.75">
      <c r="A42" s="71">
        <v>5</v>
      </c>
      <c r="B42" s="72" t="s">
        <v>51</v>
      </c>
      <c r="C42" s="19"/>
      <c r="D42" s="73" t="s">
        <v>40</v>
      </c>
      <c r="E42" s="74">
        <f>SUMIF(Rozpocet!O13:O65536,256,Rozpocet!I13:I65536)</f>
        <v>0</v>
      </c>
      <c r="F42" s="75"/>
      <c r="G42" s="83"/>
      <c r="H42" s="39"/>
      <c r="I42" s="36"/>
      <c r="J42" s="84"/>
      <c r="K42" s="78"/>
      <c r="L42" s="71">
        <v>17</v>
      </c>
      <c r="M42" s="34" t="s">
        <v>52</v>
      </c>
      <c r="N42" s="39"/>
      <c r="O42" s="39"/>
      <c r="P42" s="79"/>
      <c r="Q42" s="80" t="s">
        <v>43</v>
      </c>
      <c r="R42" s="81">
        <v>0</v>
      </c>
      <c r="S42" s="75"/>
      <c r="T42" s="4"/>
    </row>
    <row r="43" spans="1:20" ht="12.75">
      <c r="A43" s="71">
        <v>6</v>
      </c>
      <c r="B43" s="82"/>
      <c r="C43" s="29"/>
      <c r="D43" s="73" t="s">
        <v>44</v>
      </c>
      <c r="E43" s="74">
        <f>SUMIF(Rozpocet!O14:O65536,64,Rozpocet!I14:I65536)</f>
        <v>0</v>
      </c>
      <c r="F43" s="75"/>
      <c r="G43" s="83"/>
      <c r="H43" s="39"/>
      <c r="I43" s="36"/>
      <c r="J43" s="84"/>
      <c r="K43" s="78"/>
      <c r="L43" s="71">
        <v>18</v>
      </c>
      <c r="M43" s="76" t="s">
        <v>53</v>
      </c>
      <c r="N43" s="39"/>
      <c r="O43" s="39"/>
      <c r="P43" s="39"/>
      <c r="Q43" s="36"/>
      <c r="R43" s="74">
        <f>SUMIF(Rozpocet!O14:O65536,1024,Rozpocet!I14:I65536)</f>
        <v>0</v>
      </c>
      <c r="S43" s="75"/>
      <c r="T43" s="4"/>
    </row>
    <row r="44" spans="1:20" ht="12.75">
      <c r="A44" s="71">
        <v>7</v>
      </c>
      <c r="B44" s="85" t="s">
        <v>54</v>
      </c>
      <c r="C44" s="39"/>
      <c r="D44" s="36"/>
      <c r="E44" s="86">
        <f>SUM(E38:E43)</f>
        <v>0</v>
      </c>
      <c r="F44" s="49"/>
      <c r="G44" s="71">
        <v>12</v>
      </c>
      <c r="H44" s="85" t="s">
        <v>55</v>
      </c>
      <c r="I44" s="36"/>
      <c r="J44" s="87">
        <f>SUM(J38:J41)</f>
        <v>0</v>
      </c>
      <c r="K44" s="88"/>
      <c r="L44" s="71">
        <v>19</v>
      </c>
      <c r="M44" s="72" t="s">
        <v>56</v>
      </c>
      <c r="N44" s="18"/>
      <c r="O44" s="18"/>
      <c r="P44" s="18"/>
      <c r="Q44" s="89"/>
      <c r="R44" s="86">
        <f>SUM(R38:R43)</f>
        <v>0</v>
      </c>
      <c r="S44" s="49"/>
      <c r="T44" s="4"/>
    </row>
    <row r="45" spans="1:20" ht="12.75">
      <c r="A45" s="90">
        <v>20</v>
      </c>
      <c r="B45" s="91" t="s">
        <v>57</v>
      </c>
      <c r="C45" s="92"/>
      <c r="D45" s="93"/>
      <c r="E45" s="94">
        <f>SUMIF(Rozpocet!O14:O65536,512,Rozpocet!I14:I65536)</f>
        <v>0</v>
      </c>
      <c r="F45" s="45"/>
      <c r="G45" s="90">
        <v>21</v>
      </c>
      <c r="H45" s="91" t="s">
        <v>58</v>
      </c>
      <c r="I45" s="93"/>
      <c r="J45" s="95">
        <v>0</v>
      </c>
      <c r="K45" s="96">
        <f>M49</f>
        <v>21</v>
      </c>
      <c r="L45" s="90">
        <v>22</v>
      </c>
      <c r="M45" s="91" t="s">
        <v>59</v>
      </c>
      <c r="N45" s="92"/>
      <c r="O45" s="92"/>
      <c r="P45" s="92"/>
      <c r="Q45" s="93"/>
      <c r="R45" s="94">
        <f>SUMIF(Rozpocet!O14:O65536,"&lt;4",Rozpocet!I14:I65536)+SUMIF(Rozpocet!O14:O65536,"&gt;1024",Rozpocet!I14:I65536)</f>
        <v>0</v>
      </c>
      <c r="S45" s="45"/>
      <c r="T45" s="4"/>
    </row>
    <row r="46" spans="1:20" ht="15.75">
      <c r="A46" s="97" t="s">
        <v>18</v>
      </c>
      <c r="B46" s="13"/>
      <c r="C46" s="13"/>
      <c r="D46" s="13"/>
      <c r="E46" s="13"/>
      <c r="F46" s="98"/>
      <c r="G46" s="99"/>
      <c r="H46" s="13"/>
      <c r="I46" s="13"/>
      <c r="J46" s="13"/>
      <c r="K46" s="13"/>
      <c r="L46" s="65" t="s">
        <v>60</v>
      </c>
      <c r="M46" s="52"/>
      <c r="N46" s="67" t="s">
        <v>61</v>
      </c>
      <c r="O46" s="51"/>
      <c r="P46" s="51"/>
      <c r="Q46" s="51"/>
      <c r="R46" s="51"/>
      <c r="S46" s="54"/>
      <c r="T46" s="4"/>
    </row>
    <row r="47" spans="1:20" ht="12.75">
      <c r="A47" s="15"/>
      <c r="B47" s="16"/>
      <c r="C47" s="16"/>
      <c r="D47" s="16"/>
      <c r="E47" s="16"/>
      <c r="F47" s="23"/>
      <c r="G47" s="100"/>
      <c r="H47" s="16"/>
      <c r="I47" s="16"/>
      <c r="J47" s="16"/>
      <c r="K47" s="16"/>
      <c r="L47" s="71">
        <v>23</v>
      </c>
      <c r="M47" s="76" t="s">
        <v>62</v>
      </c>
      <c r="N47" s="39"/>
      <c r="O47" s="39"/>
      <c r="P47" s="39"/>
      <c r="Q47" s="75"/>
      <c r="R47" s="86">
        <f>ROUND(E44+J44+R44+E45+J45+R45,2)</f>
        <v>0</v>
      </c>
      <c r="S47" s="49"/>
      <c r="T47" s="4"/>
    </row>
    <row r="48" spans="1:20" ht="12.75">
      <c r="A48" s="101" t="s">
        <v>63</v>
      </c>
      <c r="B48" s="28"/>
      <c r="C48" s="28"/>
      <c r="D48" s="28"/>
      <c r="E48" s="28"/>
      <c r="F48" s="29"/>
      <c r="G48" s="102" t="s">
        <v>64</v>
      </c>
      <c r="H48" s="28"/>
      <c r="I48" s="28"/>
      <c r="J48" s="28"/>
      <c r="K48" s="28"/>
      <c r="L48" s="71">
        <v>24</v>
      </c>
      <c r="M48" s="103">
        <v>15</v>
      </c>
      <c r="N48" s="29" t="s">
        <v>43</v>
      </c>
      <c r="O48" s="104">
        <f>R47-O49</f>
        <v>0</v>
      </c>
      <c r="P48" s="39" t="s">
        <v>65</v>
      </c>
      <c r="Q48" s="36"/>
      <c r="R48" s="105">
        <f>ROUNDUP(O48*M48/100,1)</f>
        <v>0</v>
      </c>
      <c r="S48" s="106"/>
      <c r="T48" s="4"/>
    </row>
    <row r="49" spans="1:20" ht="12.75">
      <c r="A49" s="107" t="s">
        <v>17</v>
      </c>
      <c r="B49" s="18"/>
      <c r="C49" s="18"/>
      <c r="D49" s="18"/>
      <c r="E49" s="18"/>
      <c r="F49" s="19"/>
      <c r="G49" s="108"/>
      <c r="H49" s="18"/>
      <c r="I49" s="18"/>
      <c r="J49" s="18"/>
      <c r="K49" s="18"/>
      <c r="L49" s="71">
        <v>25</v>
      </c>
      <c r="M49" s="109">
        <v>21</v>
      </c>
      <c r="N49" s="36" t="s">
        <v>43</v>
      </c>
      <c r="O49" s="104">
        <f>ROUND(SUMIF(Rozpocet!N14:N65536,M49,Rozpocet!I14:I65536)+SUMIF(P38:P42,M49,R38:R42)+IF(K45=M49,J45,0),2)</f>
        <v>0</v>
      </c>
      <c r="P49" s="39" t="s">
        <v>65</v>
      </c>
      <c r="Q49" s="36"/>
      <c r="R49" s="74">
        <f>ROUNDUP(O49*M49/100,1)</f>
        <v>0</v>
      </c>
      <c r="S49" s="75"/>
      <c r="T49" s="4"/>
    </row>
    <row r="50" spans="1:20" ht="12.75">
      <c r="A50" s="15"/>
      <c r="B50" s="16"/>
      <c r="C50" s="16"/>
      <c r="D50" s="16"/>
      <c r="E50" s="16"/>
      <c r="F50" s="23"/>
      <c r="G50" s="100"/>
      <c r="H50" s="16"/>
      <c r="I50" s="16"/>
      <c r="J50" s="16"/>
      <c r="K50" s="16"/>
      <c r="L50" s="90">
        <v>26</v>
      </c>
      <c r="M50" s="110" t="s">
        <v>66</v>
      </c>
      <c r="N50" s="92"/>
      <c r="O50" s="92"/>
      <c r="P50" s="92"/>
      <c r="Q50" s="111"/>
      <c r="R50" s="112">
        <f>R47+R48+R49</f>
        <v>0</v>
      </c>
      <c r="S50" s="113"/>
      <c r="T50" s="4"/>
    </row>
    <row r="51" spans="1:20" ht="15.75">
      <c r="A51" s="101" t="s">
        <v>63</v>
      </c>
      <c r="B51" s="28"/>
      <c r="C51" s="28"/>
      <c r="D51" s="28"/>
      <c r="E51" s="28"/>
      <c r="F51" s="29"/>
      <c r="G51" s="102" t="s">
        <v>64</v>
      </c>
      <c r="H51" s="28"/>
      <c r="I51" s="28"/>
      <c r="J51" s="28"/>
      <c r="K51" s="28"/>
      <c r="L51" s="65" t="s">
        <v>67</v>
      </c>
      <c r="M51" s="52"/>
      <c r="N51" s="67" t="s">
        <v>68</v>
      </c>
      <c r="O51" s="51"/>
      <c r="P51" s="51"/>
      <c r="Q51" s="51"/>
      <c r="R51" s="114"/>
      <c r="S51" s="54"/>
      <c r="T51" s="4"/>
    </row>
    <row r="52" spans="1:20" ht="12.75">
      <c r="A52" s="107" t="s">
        <v>19</v>
      </c>
      <c r="B52" s="18"/>
      <c r="C52" s="18"/>
      <c r="D52" s="18"/>
      <c r="E52" s="18"/>
      <c r="F52" s="19"/>
      <c r="G52" s="108"/>
      <c r="H52" s="18"/>
      <c r="I52" s="18"/>
      <c r="J52" s="18"/>
      <c r="K52" s="18"/>
      <c r="L52" s="71">
        <v>27</v>
      </c>
      <c r="M52" s="76" t="s">
        <v>69</v>
      </c>
      <c r="N52" s="39"/>
      <c r="O52" s="39"/>
      <c r="P52" s="39"/>
      <c r="Q52" s="36"/>
      <c r="R52" s="81">
        <v>0</v>
      </c>
      <c r="S52" s="75"/>
      <c r="T52" s="4"/>
    </row>
    <row r="53" spans="1:20" ht="12.75">
      <c r="A53" s="15"/>
      <c r="B53" s="16"/>
      <c r="C53" s="16"/>
      <c r="D53" s="16"/>
      <c r="E53" s="16"/>
      <c r="F53" s="23"/>
      <c r="G53" s="100"/>
      <c r="H53" s="16"/>
      <c r="I53" s="16"/>
      <c r="J53" s="16"/>
      <c r="K53" s="16"/>
      <c r="L53" s="71">
        <v>28</v>
      </c>
      <c r="M53" s="76" t="s">
        <v>70</v>
      </c>
      <c r="N53" s="39"/>
      <c r="O53" s="39"/>
      <c r="P53" s="39"/>
      <c r="Q53" s="36"/>
      <c r="R53" s="81">
        <v>0</v>
      </c>
      <c r="S53" s="75"/>
      <c r="T53" s="4"/>
    </row>
    <row r="54" spans="1:20" ht="12.75">
      <c r="A54" s="115" t="s">
        <v>63</v>
      </c>
      <c r="B54" s="44"/>
      <c r="C54" s="44"/>
      <c r="D54" s="44"/>
      <c r="E54" s="44"/>
      <c r="F54" s="116"/>
      <c r="G54" s="117" t="s">
        <v>64</v>
      </c>
      <c r="H54" s="44"/>
      <c r="I54" s="44"/>
      <c r="J54" s="44"/>
      <c r="K54" s="44"/>
      <c r="L54" s="90">
        <v>29</v>
      </c>
      <c r="M54" s="91" t="s">
        <v>71</v>
      </c>
      <c r="N54" s="92"/>
      <c r="O54" s="92"/>
      <c r="P54" s="92"/>
      <c r="Q54" s="93"/>
      <c r="R54" s="118">
        <v>0</v>
      </c>
      <c r="S54" s="119"/>
      <c r="T54" s="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fitToHeight="99" fitToWidth="1" horizontalDpi="300" verticalDpi="300" orientation="portrait" paperSize="9" scale="85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11.57421875" style="0" customWidth="1"/>
    <col min="2" max="2" width="56.00390625" style="0" customWidth="1"/>
    <col min="3" max="3" width="13.8515625" style="0" customWidth="1"/>
    <col min="4" max="5" width="0" style="0" hidden="1" customWidth="1"/>
    <col min="6" max="16384" width="11.57421875" style="0" customWidth="1"/>
  </cols>
  <sheetData>
    <row r="1" spans="1:13" ht="18">
      <c r="A1" s="120" t="s">
        <v>72</v>
      </c>
      <c r="B1" s="121"/>
      <c r="C1" s="121"/>
      <c r="D1" s="121"/>
      <c r="E1" s="121"/>
      <c r="F1" s="4"/>
      <c r="G1" s="4"/>
      <c r="H1" s="4"/>
      <c r="I1" s="4"/>
      <c r="J1" s="4"/>
      <c r="K1" s="4"/>
      <c r="L1" s="4"/>
      <c r="M1" s="4"/>
    </row>
    <row r="2" spans="1:13" ht="12.75">
      <c r="A2" s="122" t="s">
        <v>73</v>
      </c>
      <c r="B2" s="123" t="str">
        <f>'Krycí list'!E5</f>
        <v>muzeum civilní obrany</v>
      </c>
      <c r="C2" s="124"/>
      <c r="D2" s="124"/>
      <c r="E2" s="124"/>
      <c r="F2" s="4"/>
      <c r="G2" s="4"/>
      <c r="H2" s="4"/>
      <c r="I2" s="4"/>
      <c r="J2" s="4"/>
      <c r="K2" s="4"/>
      <c r="L2" s="4"/>
      <c r="M2" s="4"/>
    </row>
    <row r="3" spans="1:13" ht="12.75">
      <c r="A3" s="122" t="s">
        <v>74</v>
      </c>
      <c r="B3" s="123" t="str">
        <f>'Krycí list'!E7</f>
        <v> </v>
      </c>
      <c r="C3" s="125"/>
      <c r="D3" s="123"/>
      <c r="E3" s="126"/>
      <c r="F3" s="4"/>
      <c r="G3" s="4"/>
      <c r="H3" s="4"/>
      <c r="I3" s="4"/>
      <c r="J3" s="4"/>
      <c r="K3" s="4"/>
      <c r="L3" s="4"/>
      <c r="M3" s="4"/>
    </row>
    <row r="4" spans="1:13" ht="12.75">
      <c r="A4" s="122" t="s">
        <v>75</v>
      </c>
      <c r="B4" s="123" t="str">
        <f>'Krycí list'!E9</f>
        <v> </v>
      </c>
      <c r="C4" s="125"/>
      <c r="D4" s="123"/>
      <c r="E4" s="126"/>
      <c r="F4" s="4"/>
      <c r="G4" s="4"/>
      <c r="H4" s="4"/>
      <c r="I4" s="4"/>
      <c r="J4" s="4"/>
      <c r="K4" s="4"/>
      <c r="L4" s="4"/>
      <c r="M4" s="4"/>
    </row>
    <row r="5" spans="1:13" ht="12.75">
      <c r="A5" s="123" t="s">
        <v>76</v>
      </c>
      <c r="B5" s="123" t="str">
        <f>'Krycí list'!P5</f>
        <v> </v>
      </c>
      <c r="C5" s="125"/>
      <c r="D5" s="123"/>
      <c r="E5" s="126"/>
      <c r="F5" s="4"/>
      <c r="G5" s="4"/>
      <c r="H5" s="4"/>
      <c r="I5" s="4"/>
      <c r="J5" s="4"/>
      <c r="K5" s="4"/>
      <c r="L5" s="4"/>
      <c r="M5" s="4"/>
    </row>
    <row r="6" spans="1:13" ht="12.75">
      <c r="A6" s="123"/>
      <c r="B6" s="123"/>
      <c r="C6" s="125"/>
      <c r="D6" s="123"/>
      <c r="E6" s="126"/>
      <c r="F6" s="4"/>
      <c r="G6" s="4"/>
      <c r="H6" s="4"/>
      <c r="I6" s="4"/>
      <c r="J6" s="4"/>
      <c r="K6" s="4"/>
      <c r="L6" s="4"/>
      <c r="M6" s="4"/>
    </row>
    <row r="7" spans="1:13" ht="12.75">
      <c r="A7" s="123" t="s">
        <v>77</v>
      </c>
      <c r="B7" s="123" t="str">
        <f>'Krycí list'!E26</f>
        <v> </v>
      </c>
      <c r="C7" s="125"/>
      <c r="D7" s="123"/>
      <c r="E7" s="126"/>
      <c r="F7" s="4"/>
      <c r="G7" s="4"/>
      <c r="H7" s="4"/>
      <c r="I7" s="4"/>
      <c r="J7" s="4"/>
      <c r="K7" s="4"/>
      <c r="L7" s="4"/>
      <c r="M7" s="4"/>
    </row>
    <row r="8" spans="1:13" ht="12.75">
      <c r="A8" s="123" t="s">
        <v>78</v>
      </c>
      <c r="B8" s="123" t="str">
        <f>'Krycí list'!E28</f>
        <v> </v>
      </c>
      <c r="C8" s="125"/>
      <c r="D8" s="123"/>
      <c r="E8" s="126"/>
      <c r="F8" s="4"/>
      <c r="G8" s="4"/>
      <c r="H8" s="4"/>
      <c r="I8" s="4"/>
      <c r="J8" s="4"/>
      <c r="K8" s="4"/>
      <c r="L8" s="4"/>
      <c r="M8" s="4"/>
    </row>
    <row r="9" spans="1:13" ht="12.75">
      <c r="A9" s="123" t="s">
        <v>79</v>
      </c>
      <c r="B9" s="123" t="s">
        <v>80</v>
      </c>
      <c r="C9" s="125"/>
      <c r="D9" s="123"/>
      <c r="E9" s="126"/>
      <c r="F9" s="4"/>
      <c r="G9" s="4"/>
      <c r="H9" s="4"/>
      <c r="I9" s="4"/>
      <c r="J9" s="4"/>
      <c r="K9" s="4"/>
      <c r="L9" s="4"/>
      <c r="M9" s="4"/>
    </row>
    <row r="10" spans="1:13" ht="12.75">
      <c r="A10" s="121"/>
      <c r="B10" s="121"/>
      <c r="C10" s="121"/>
      <c r="D10" s="121"/>
      <c r="E10" s="121"/>
      <c r="F10" s="4"/>
      <c r="G10" s="4"/>
      <c r="H10" s="4"/>
      <c r="I10" s="4"/>
      <c r="J10" s="4"/>
      <c r="K10" s="4"/>
      <c r="L10" s="4"/>
      <c r="M10" s="4"/>
    </row>
    <row r="11" spans="1:13" ht="22.5">
      <c r="A11" s="127" t="s">
        <v>81</v>
      </c>
      <c r="B11" s="128" t="s">
        <v>82</v>
      </c>
      <c r="C11" s="129" t="s">
        <v>83</v>
      </c>
      <c r="D11" s="130" t="s">
        <v>84</v>
      </c>
      <c r="E11" s="129" t="s">
        <v>85</v>
      </c>
      <c r="F11" s="4"/>
      <c r="G11" s="4"/>
      <c r="H11" s="4"/>
      <c r="I11" s="4"/>
      <c r="J11" s="4"/>
      <c r="K11" s="4"/>
      <c r="L11" s="4"/>
      <c r="M11" s="4"/>
    </row>
    <row r="12" spans="1:13" ht="12.75">
      <c r="A12" s="131">
        <v>1</v>
      </c>
      <c r="B12" s="132">
        <v>2</v>
      </c>
      <c r="C12" s="133">
        <v>3</v>
      </c>
      <c r="D12" s="134">
        <v>4</v>
      </c>
      <c r="E12" s="133">
        <v>5</v>
      </c>
      <c r="F12" s="4"/>
      <c r="G12" s="4"/>
      <c r="H12" s="4"/>
      <c r="I12" s="4"/>
      <c r="J12" s="4"/>
      <c r="K12" s="4"/>
      <c r="L12" s="4"/>
      <c r="M12" s="4"/>
    </row>
    <row r="13" spans="1:13" ht="12.75">
      <c r="A13" s="135"/>
      <c r="B13" s="136"/>
      <c r="C13" s="136"/>
      <c r="D13" s="136"/>
      <c r="E13" s="137"/>
      <c r="F13" s="4"/>
      <c r="G13" s="4"/>
      <c r="H13" s="4"/>
      <c r="I13" s="4"/>
      <c r="J13" s="4"/>
      <c r="K13" s="4"/>
      <c r="L13" s="4"/>
      <c r="M13" s="4"/>
    </row>
    <row r="14" spans="1:13" ht="12.75">
      <c r="A14" s="138" t="str">
        <f>Rozpocet!D14</f>
        <v>HSV</v>
      </c>
      <c r="B14" s="139" t="str">
        <f>Rozpocet!E14</f>
        <v>Práce a dodávky HSV</v>
      </c>
      <c r="C14" s="140">
        <f>Rozpocet!I14</f>
        <v>0</v>
      </c>
      <c r="D14" s="141">
        <f>Rozpocet!K14</f>
        <v>0</v>
      </c>
      <c r="E14" s="141">
        <f>Rozpocet!M14</f>
        <v>0</v>
      </c>
      <c r="F14" s="142"/>
      <c r="G14" s="142"/>
      <c r="H14" s="142"/>
      <c r="I14" s="142"/>
      <c r="J14" s="142"/>
      <c r="K14" s="142"/>
      <c r="L14" s="142"/>
      <c r="M14" s="142"/>
    </row>
    <row r="15" spans="1:13" ht="12.75">
      <c r="A15" s="143" t="str">
        <f>Rozpocet!D15</f>
        <v>1</v>
      </c>
      <c r="B15" s="144" t="str">
        <f>Rozpocet!E15</f>
        <v>Zemní práce</v>
      </c>
      <c r="C15" s="145">
        <f>Rozpocet!I15</f>
        <v>0</v>
      </c>
      <c r="D15" s="146">
        <f>Rozpocet!K15</f>
        <v>0</v>
      </c>
      <c r="E15" s="146">
        <f>Rozpocet!M15</f>
        <v>0</v>
      </c>
      <c r="F15" s="142"/>
      <c r="G15" s="142"/>
      <c r="H15" s="142"/>
      <c r="I15" s="142"/>
      <c r="J15" s="142"/>
      <c r="K15" s="142"/>
      <c r="L15" s="142"/>
      <c r="M15" s="142"/>
    </row>
    <row r="16" spans="1:13" ht="12.75">
      <c r="A16" s="143" t="str">
        <f>Rozpocet!D17</f>
        <v>3</v>
      </c>
      <c r="B16" s="144" t="str">
        <f>Rozpocet!E17</f>
        <v>Svislé a kompletní konstrukce</v>
      </c>
      <c r="C16" s="145">
        <f>Rozpocet!I17</f>
        <v>0</v>
      </c>
      <c r="D16" s="146">
        <f>Rozpocet!K17</f>
        <v>0</v>
      </c>
      <c r="E16" s="146">
        <f>Rozpocet!M17</f>
        <v>0</v>
      </c>
      <c r="F16" s="142"/>
      <c r="G16" s="142"/>
      <c r="H16" s="142"/>
      <c r="I16" s="142"/>
      <c r="J16" s="142"/>
      <c r="K16" s="142"/>
      <c r="L16" s="142"/>
      <c r="M16" s="142"/>
    </row>
    <row r="17" spans="1:13" ht="12.75">
      <c r="A17" s="143" t="str">
        <f>Rozpocet!D24</f>
        <v>6</v>
      </c>
      <c r="B17" s="144" t="str">
        <f>Rozpocet!E24</f>
        <v>Úpravy povrchů, podlahy a osazování výplní</v>
      </c>
      <c r="C17" s="145">
        <f>Rozpocet!I24</f>
        <v>0</v>
      </c>
      <c r="D17" s="146">
        <f>Rozpocet!K24</f>
        <v>0</v>
      </c>
      <c r="E17" s="146">
        <f>Rozpocet!M24</f>
        <v>0</v>
      </c>
      <c r="F17" s="142"/>
      <c r="G17" s="142"/>
      <c r="H17" s="142"/>
      <c r="I17" s="142"/>
      <c r="J17" s="142"/>
      <c r="K17" s="142"/>
      <c r="L17" s="142"/>
      <c r="M17" s="142"/>
    </row>
    <row r="18" spans="1:13" ht="12.75">
      <c r="A18" s="143" t="str">
        <f>Rozpocet!D39</f>
        <v>9</v>
      </c>
      <c r="B18" s="144" t="str">
        <f>Rozpocet!E39</f>
        <v>Ostatní konstrukce a práce-bourání</v>
      </c>
      <c r="C18" s="145">
        <f>Rozpocet!I39</f>
        <v>0</v>
      </c>
      <c r="D18" s="146">
        <f>Rozpocet!K39</f>
        <v>0</v>
      </c>
      <c r="E18" s="146">
        <f>Rozpocet!M39</f>
        <v>0</v>
      </c>
      <c r="F18" s="142"/>
      <c r="G18" s="142"/>
      <c r="H18" s="142"/>
      <c r="I18" s="142"/>
      <c r="J18" s="142"/>
      <c r="K18" s="142"/>
      <c r="L18" s="142"/>
      <c r="M18" s="142"/>
    </row>
    <row r="19" spans="1:13" ht="12.75">
      <c r="A19" s="147" t="str">
        <f>Rozpocet!D49</f>
        <v>99</v>
      </c>
      <c r="B19" s="148" t="str">
        <f>Rozpocet!E49</f>
        <v>Přesun hmot</v>
      </c>
      <c r="C19" s="149">
        <f>Rozpocet!I49</f>
        <v>0</v>
      </c>
      <c r="D19" s="150">
        <f>Rozpocet!K49</f>
        <v>0</v>
      </c>
      <c r="E19" s="150">
        <f>Rozpocet!M49</f>
        <v>0</v>
      </c>
      <c r="F19" s="142"/>
      <c r="G19" s="142"/>
      <c r="H19" s="142"/>
      <c r="I19" s="142"/>
      <c r="J19" s="142"/>
      <c r="K19" s="142"/>
      <c r="L19" s="142"/>
      <c r="M19" s="142"/>
    </row>
    <row r="20" spans="1:13" ht="12.75">
      <c r="A20" s="138" t="str">
        <f>Rozpocet!D57</f>
        <v>PSV</v>
      </c>
      <c r="B20" s="139" t="str">
        <f>Rozpocet!E57</f>
        <v>Práce a dodávky PSV</v>
      </c>
      <c r="C20" s="140">
        <f>Rozpocet!I57</f>
        <v>0</v>
      </c>
      <c r="D20" s="141">
        <f>Rozpocet!K57</f>
        <v>0</v>
      </c>
      <c r="E20" s="141">
        <f>Rozpocet!M57</f>
        <v>0</v>
      </c>
      <c r="F20" s="142"/>
      <c r="G20" s="142"/>
      <c r="H20" s="142"/>
      <c r="I20" s="142"/>
      <c r="J20" s="142"/>
      <c r="K20" s="142"/>
      <c r="L20" s="142"/>
      <c r="M20" s="142"/>
    </row>
    <row r="21" spans="1:13" ht="12.75">
      <c r="A21" s="143" t="str">
        <f>Rozpocet!D58</f>
        <v>721</v>
      </c>
      <c r="B21" s="144" t="str">
        <f>Rozpocet!E58</f>
        <v>Zdravotechnika - vnitřní kanalizace</v>
      </c>
      <c r="C21" s="145">
        <f>Rozpocet!I58</f>
        <v>0</v>
      </c>
      <c r="D21" s="146">
        <f>Rozpocet!K58</f>
        <v>0</v>
      </c>
      <c r="E21" s="146">
        <f>Rozpocet!M58</f>
        <v>0</v>
      </c>
      <c r="F21" s="142"/>
      <c r="G21" s="142"/>
      <c r="H21" s="142"/>
      <c r="I21" s="142"/>
      <c r="J21" s="142"/>
      <c r="K21" s="142"/>
      <c r="L21" s="142"/>
      <c r="M21" s="142"/>
    </row>
    <row r="22" spans="1:13" ht="12.75">
      <c r="A22" s="143" t="str">
        <f>Rozpocet!D61</f>
        <v>722</v>
      </c>
      <c r="B22" s="144" t="str">
        <f>Rozpocet!E61</f>
        <v>Zdravotechnika - vnitřní vodovod</v>
      </c>
      <c r="C22" s="145">
        <f>Rozpocet!I61</f>
        <v>0</v>
      </c>
      <c r="D22" s="146">
        <f>Rozpocet!K61</f>
        <v>0</v>
      </c>
      <c r="E22" s="146">
        <f>Rozpocet!M61</f>
        <v>0</v>
      </c>
      <c r="F22" s="142"/>
      <c r="G22" s="142"/>
      <c r="H22" s="142"/>
      <c r="I22" s="142"/>
      <c r="J22" s="142"/>
      <c r="K22" s="142"/>
      <c r="L22" s="142"/>
      <c r="M22" s="142"/>
    </row>
    <row r="23" spans="1:13" ht="12.75">
      <c r="A23" s="143" t="str">
        <f>Rozpocet!D64</f>
        <v>725</v>
      </c>
      <c r="B23" s="144" t="str">
        <f>Rozpocet!E64</f>
        <v>Zdravotechnika - zařizovací předměty</v>
      </c>
      <c r="C23" s="145">
        <f>Rozpocet!I64</f>
        <v>0</v>
      </c>
      <c r="D23" s="146">
        <f>Rozpocet!K64</f>
        <v>0</v>
      </c>
      <c r="E23" s="146">
        <f>Rozpocet!M64</f>
        <v>0</v>
      </c>
      <c r="F23" s="142"/>
      <c r="G23" s="142"/>
      <c r="H23" s="142"/>
      <c r="I23" s="142"/>
      <c r="J23" s="142"/>
      <c r="K23" s="142"/>
      <c r="L23" s="142"/>
      <c r="M23" s="142"/>
    </row>
    <row r="24" spans="1:13" ht="12.75">
      <c r="A24" s="143" t="str">
        <f>Rozpocet!D84</f>
        <v>733</v>
      </c>
      <c r="B24" s="144" t="str">
        <f>Rozpocet!E84</f>
        <v>Ústřední vytápění - potrubí</v>
      </c>
      <c r="C24" s="145">
        <f>Rozpocet!I84</f>
        <v>0</v>
      </c>
      <c r="D24" s="146">
        <f>Rozpocet!K84</f>
        <v>0</v>
      </c>
      <c r="E24" s="146">
        <f>Rozpocet!M84</f>
        <v>0</v>
      </c>
      <c r="F24" s="142"/>
      <c r="G24" s="142"/>
      <c r="H24" s="142"/>
      <c r="I24" s="142"/>
      <c r="J24" s="142"/>
      <c r="K24" s="142"/>
      <c r="L24" s="142"/>
      <c r="M24" s="142"/>
    </row>
    <row r="25" spans="1:13" ht="12.75">
      <c r="A25" s="143" t="str">
        <f>Rozpocet!D86</f>
        <v>735</v>
      </c>
      <c r="B25" s="144" t="str">
        <f>Rozpocet!E86</f>
        <v>Ústřední vytápění - otopná tělesa</v>
      </c>
      <c r="C25" s="145">
        <f>Rozpocet!I86</f>
        <v>0</v>
      </c>
      <c r="D25" s="146">
        <f>Rozpocet!K86</f>
        <v>0</v>
      </c>
      <c r="E25" s="146">
        <f>Rozpocet!M86</f>
        <v>0</v>
      </c>
      <c r="F25" s="142"/>
      <c r="G25" s="142"/>
      <c r="H25" s="142"/>
      <c r="I25" s="142"/>
      <c r="J25" s="142"/>
      <c r="K25" s="142"/>
      <c r="L25" s="142"/>
      <c r="M25" s="142"/>
    </row>
    <row r="26" spans="1:13" ht="12.75">
      <c r="A26" s="143" t="str">
        <f>Rozpocet!D88</f>
        <v>766</v>
      </c>
      <c r="B26" s="144" t="str">
        <f>Rozpocet!E88</f>
        <v>Konstrukce truhlářské</v>
      </c>
      <c r="C26" s="145">
        <f>Rozpocet!I88</f>
        <v>0</v>
      </c>
      <c r="D26" s="146">
        <f>Rozpocet!K88</f>
        <v>0</v>
      </c>
      <c r="E26" s="146">
        <f>Rozpocet!M88</f>
        <v>0</v>
      </c>
      <c r="F26" s="142"/>
      <c r="G26" s="142"/>
      <c r="H26" s="142"/>
      <c r="I26" s="142"/>
      <c r="J26" s="142"/>
      <c r="K26" s="142"/>
      <c r="L26" s="142"/>
      <c r="M26" s="142"/>
    </row>
    <row r="27" spans="1:13" ht="12.75">
      <c r="A27" s="143" t="str">
        <f>Rozpocet!D100</f>
        <v>767</v>
      </c>
      <c r="B27" s="144" t="str">
        <f>Rozpocet!E100</f>
        <v>Konstrukce zámečnické</v>
      </c>
      <c r="C27" s="145">
        <f>Rozpocet!I100</f>
        <v>0</v>
      </c>
      <c r="D27" s="146">
        <f>Rozpocet!K100</f>
        <v>0</v>
      </c>
      <c r="E27" s="146">
        <f>Rozpocet!M100</f>
        <v>0</v>
      </c>
      <c r="F27" s="142"/>
      <c r="G27" s="142"/>
      <c r="H27" s="142"/>
      <c r="I27" s="142"/>
      <c r="J27" s="142"/>
      <c r="K27" s="142"/>
      <c r="L27" s="142"/>
      <c r="M27" s="142"/>
    </row>
    <row r="28" spans="1:13" ht="12.75">
      <c r="A28" s="143" t="str">
        <f>Rozpocet!D104</f>
        <v>771</v>
      </c>
      <c r="B28" s="144" t="str">
        <f>Rozpocet!E104</f>
        <v>Podlahy z dlaždic</v>
      </c>
      <c r="C28" s="145">
        <f>Rozpocet!I104</f>
        <v>0</v>
      </c>
      <c r="D28" s="146">
        <f>Rozpocet!K104</f>
        <v>0</v>
      </c>
      <c r="E28" s="146">
        <f>Rozpocet!M104</f>
        <v>0</v>
      </c>
      <c r="F28" s="142"/>
      <c r="G28" s="142"/>
      <c r="H28" s="142"/>
      <c r="I28" s="142"/>
      <c r="J28" s="142"/>
      <c r="K28" s="142"/>
      <c r="L28" s="142"/>
      <c r="M28" s="142"/>
    </row>
    <row r="29" spans="1:13" ht="12.75">
      <c r="A29" s="143" t="str">
        <f>Rozpocet!D112</f>
        <v>773</v>
      </c>
      <c r="B29" s="144" t="str">
        <f>Rozpocet!E112</f>
        <v>Podlahy teracové</v>
      </c>
      <c r="C29" s="145">
        <f>Rozpocet!I112</f>
        <v>0</v>
      </c>
      <c r="D29" s="146">
        <f>Rozpocet!K112</f>
        <v>0</v>
      </c>
      <c r="E29" s="146">
        <f>Rozpocet!M112</f>
        <v>0</v>
      </c>
      <c r="F29" s="142"/>
      <c r="G29" s="142"/>
      <c r="H29" s="142"/>
      <c r="I29" s="142"/>
      <c r="J29" s="142"/>
      <c r="K29" s="142"/>
      <c r="L29" s="142"/>
      <c r="M29" s="142"/>
    </row>
    <row r="30" spans="1:13" ht="12.75">
      <c r="A30" s="143" t="str">
        <f>Rozpocet!D114</f>
        <v>776</v>
      </c>
      <c r="B30" s="144" t="str">
        <f>Rozpocet!E114</f>
        <v>Podlahy povlakové</v>
      </c>
      <c r="C30" s="145">
        <f>Rozpocet!I114</f>
        <v>0</v>
      </c>
      <c r="D30" s="146">
        <f>Rozpocet!K114</f>
        <v>0</v>
      </c>
      <c r="E30" s="146">
        <f>Rozpocet!M114</f>
        <v>0</v>
      </c>
      <c r="F30" s="142"/>
      <c r="G30" s="142"/>
      <c r="H30" s="142"/>
      <c r="I30" s="142"/>
      <c r="J30" s="142"/>
      <c r="K30" s="142"/>
      <c r="L30" s="142"/>
      <c r="M30" s="142"/>
    </row>
    <row r="31" spans="1:13" ht="12.75">
      <c r="A31" s="143" t="str">
        <f>Rozpocet!D119</f>
        <v>781</v>
      </c>
      <c r="B31" s="144" t="str">
        <f>Rozpocet!E119</f>
        <v>Dokončovací práce - obklady keramické</v>
      </c>
      <c r="C31" s="145">
        <f>Rozpocet!I119</f>
        <v>0</v>
      </c>
      <c r="D31" s="146">
        <f>Rozpocet!K119</f>
        <v>0</v>
      </c>
      <c r="E31" s="146">
        <f>Rozpocet!M119</f>
        <v>0</v>
      </c>
      <c r="F31" s="142"/>
      <c r="G31" s="142"/>
      <c r="H31" s="142"/>
      <c r="I31" s="142"/>
      <c r="J31" s="142"/>
      <c r="K31" s="142"/>
      <c r="L31" s="142"/>
      <c r="M31" s="142"/>
    </row>
    <row r="32" spans="1:13" ht="12.75">
      <c r="A32" s="143" t="str">
        <f>Rozpocet!D122</f>
        <v>783</v>
      </c>
      <c r="B32" s="144" t="str">
        <f>Rozpocet!E122</f>
        <v>Dokončovací práce - nátěry</v>
      </c>
      <c r="C32" s="145">
        <f>Rozpocet!I122</f>
        <v>0</v>
      </c>
      <c r="D32" s="146">
        <f>Rozpocet!K122</f>
        <v>0</v>
      </c>
      <c r="E32" s="146">
        <f>Rozpocet!M122</f>
        <v>0</v>
      </c>
      <c r="F32" s="142"/>
      <c r="G32" s="142"/>
      <c r="H32" s="142"/>
      <c r="I32" s="142"/>
      <c r="J32" s="142"/>
      <c r="K32" s="142"/>
      <c r="L32" s="142"/>
      <c r="M32" s="142"/>
    </row>
    <row r="33" spans="1:13" ht="12.75">
      <c r="A33" s="143" t="str">
        <f>Rozpocet!D128</f>
        <v>784</v>
      </c>
      <c r="B33" s="144" t="str">
        <f>Rozpocet!E128</f>
        <v>Dokončovací práce - malby</v>
      </c>
      <c r="C33" s="145">
        <f>Rozpocet!I128</f>
        <v>0</v>
      </c>
      <c r="D33" s="146">
        <f>Rozpocet!K128</f>
        <v>0</v>
      </c>
      <c r="E33" s="146">
        <f>Rozpocet!M128</f>
        <v>0</v>
      </c>
      <c r="F33" s="142"/>
      <c r="G33" s="142"/>
      <c r="H33" s="142"/>
      <c r="I33" s="142"/>
      <c r="J33" s="142"/>
      <c r="K33" s="142"/>
      <c r="L33" s="142"/>
      <c r="M33" s="142"/>
    </row>
    <row r="34" spans="1:13" ht="12.75">
      <c r="A34" s="143" t="str">
        <f>Rozpocet!D130</f>
        <v>795</v>
      </c>
      <c r="B34" s="144" t="str">
        <f>Rozpocet!E130</f>
        <v>Lokální vytápění</v>
      </c>
      <c r="C34" s="145">
        <f>Rozpocet!I130</f>
        <v>0</v>
      </c>
      <c r="D34" s="146">
        <f>Rozpocet!K130</f>
        <v>0</v>
      </c>
      <c r="E34" s="146">
        <f>Rozpocet!M130</f>
        <v>0</v>
      </c>
      <c r="F34" s="142"/>
      <c r="G34" s="142"/>
      <c r="H34" s="142"/>
      <c r="I34" s="142"/>
      <c r="J34" s="142"/>
      <c r="K34" s="142"/>
      <c r="L34" s="142"/>
      <c r="M34" s="142"/>
    </row>
    <row r="35" spans="1:13" ht="12.75">
      <c r="A35" s="138" t="str">
        <f>Rozpocet!D132</f>
        <v>M</v>
      </c>
      <c r="B35" s="139" t="str">
        <f>Rozpocet!E132</f>
        <v>Práce a dodávky M</v>
      </c>
      <c r="C35" s="140">
        <f>Rozpocet!I132</f>
        <v>0</v>
      </c>
      <c r="D35" s="141">
        <f>Rozpocet!K132</f>
        <v>0</v>
      </c>
      <c r="E35" s="141">
        <f>Rozpocet!M132</f>
        <v>0</v>
      </c>
      <c r="F35" s="142"/>
      <c r="G35" s="142"/>
      <c r="H35" s="142"/>
      <c r="I35" s="142"/>
      <c r="J35" s="142"/>
      <c r="K35" s="142"/>
      <c r="L35" s="142"/>
      <c r="M35" s="142"/>
    </row>
    <row r="36" spans="1:13" ht="12.75">
      <c r="A36" s="143" t="str">
        <f>Rozpocet!D133</f>
        <v>21-M</v>
      </c>
      <c r="B36" s="144" t="str">
        <f>Rozpocet!E133</f>
        <v>Elektromontáže</v>
      </c>
      <c r="C36" s="145">
        <f>Rozpocet!I133</f>
        <v>0</v>
      </c>
      <c r="D36" s="146">
        <f>Rozpocet!K133</f>
        <v>0</v>
      </c>
      <c r="E36" s="146">
        <f>Rozpocet!M133</f>
        <v>0</v>
      </c>
      <c r="F36" s="142"/>
      <c r="G36" s="142"/>
      <c r="H36" s="142"/>
      <c r="I36" s="142"/>
      <c r="J36" s="142"/>
      <c r="K36" s="142"/>
      <c r="L36" s="142"/>
      <c r="M36" s="142"/>
    </row>
    <row r="37" spans="1:13" ht="12.75">
      <c r="A37" s="143" t="str">
        <f>Rozpocet!D139</f>
        <v>22-M</v>
      </c>
      <c r="B37" s="144" t="str">
        <f>Rozpocet!E139</f>
        <v>Montáže oznam. a zabezp. zařízení</v>
      </c>
      <c r="C37" s="145">
        <f>Rozpocet!I139</f>
        <v>0</v>
      </c>
      <c r="D37" s="146">
        <f>Rozpocet!K139</f>
        <v>0</v>
      </c>
      <c r="E37" s="146">
        <f>Rozpocet!M139</f>
        <v>0</v>
      </c>
      <c r="F37" s="142"/>
      <c r="G37" s="142"/>
      <c r="H37" s="142"/>
      <c r="I37" s="142"/>
      <c r="J37" s="142"/>
      <c r="K37" s="142"/>
      <c r="L37" s="142"/>
      <c r="M37" s="142"/>
    </row>
    <row r="38" spans="1:13" ht="12.75">
      <c r="A38" s="143" t="str">
        <f>Rozpocet!D142</f>
        <v>24-M</v>
      </c>
      <c r="B38" s="144" t="str">
        <f>Rozpocet!E142</f>
        <v>Montáže vzduchotechnických zařízení</v>
      </c>
      <c r="C38" s="145">
        <f>Rozpocet!I142</f>
        <v>0</v>
      </c>
      <c r="D38" s="146">
        <f>Rozpocet!K142</f>
        <v>0</v>
      </c>
      <c r="E38" s="146">
        <f>Rozpocet!M142</f>
        <v>0</v>
      </c>
      <c r="F38" s="142"/>
      <c r="G38" s="142"/>
      <c r="H38" s="142"/>
      <c r="I38" s="142"/>
      <c r="J38" s="142"/>
      <c r="K38" s="142"/>
      <c r="L38" s="142"/>
      <c r="M38" s="142"/>
    </row>
    <row r="39" spans="1:13" ht="12.75">
      <c r="A39" s="138" t="str">
        <f>Rozpocet!D145</f>
        <v>OST</v>
      </c>
      <c r="B39" s="139" t="str">
        <f>Rozpocet!E145</f>
        <v>Ostatní</v>
      </c>
      <c r="C39" s="140">
        <f>Rozpocet!I145</f>
        <v>0</v>
      </c>
      <c r="D39" s="141" t="e">
        <f>Rozpocet!K145</f>
        <v>#REF!</v>
      </c>
      <c r="E39" s="141" t="e">
        <f>Rozpocet!M145</f>
        <v>#REF!</v>
      </c>
      <c r="F39" s="142"/>
      <c r="G39" s="142"/>
      <c r="H39" s="142"/>
      <c r="I39" s="142"/>
      <c r="J39" s="142"/>
      <c r="K39" s="142"/>
      <c r="L39" s="142"/>
      <c r="M39" s="142"/>
    </row>
    <row r="40" spans="1:13" ht="12.75">
      <c r="A40" s="143" t="str">
        <f>Rozpocet!D146</f>
        <v>O01</v>
      </c>
      <c r="B40" s="144" t="str">
        <f>Rozpocet!E146</f>
        <v>Ostatní</v>
      </c>
      <c r="C40" s="145">
        <f>Rozpocet!I146</f>
        <v>0</v>
      </c>
      <c r="D40" s="146" t="e">
        <f>Rozpocet!K146</f>
        <v>#REF!</v>
      </c>
      <c r="E40" s="146" t="e">
        <f>Rozpocet!M146</f>
        <v>#REF!</v>
      </c>
      <c r="F40" s="142"/>
      <c r="G40" s="142"/>
      <c r="H40" s="142"/>
      <c r="I40" s="142"/>
      <c r="J40" s="142"/>
      <c r="K40" s="142"/>
      <c r="L40" s="142"/>
      <c r="M40" s="142"/>
    </row>
    <row r="41" spans="1:13" ht="12.75">
      <c r="A41" s="151"/>
      <c r="B41" s="152" t="s">
        <v>86</v>
      </c>
      <c r="C41" s="153">
        <f>Rozpocet!I147</f>
        <v>0</v>
      </c>
      <c r="D41" s="154" t="e">
        <f>Rozpocet!K147</f>
        <v>#REF!</v>
      </c>
      <c r="E41" s="154" t="e">
        <f>Rozpocet!M147</f>
        <v>#REF!</v>
      </c>
      <c r="F41" s="151"/>
      <c r="G41" s="151"/>
      <c r="H41" s="151"/>
      <c r="I41" s="151"/>
      <c r="J41" s="151"/>
      <c r="K41" s="151"/>
      <c r="L41" s="151"/>
      <c r="M41" s="151"/>
    </row>
  </sheetData>
  <sheetProtection selectLockedCells="1" selectUnlockedCells="1"/>
  <printOptions/>
  <pageMargins left="0.7875" right="0.7875" top="1.0527777777777778" bottom="1.0527777777777778" header="0.7875" footer="0.7875"/>
  <pageSetup fitToHeight="99" fitToWidth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workbookViewId="0" topLeftCell="A1">
      <selection activeCell="R25" sqref="R25"/>
    </sheetView>
  </sheetViews>
  <sheetFormatPr defaultColWidth="9.140625" defaultRowHeight="12.75"/>
  <cols>
    <col min="1" max="1" width="5.421875" style="0" customWidth="1"/>
    <col min="2" max="2" width="4.57421875" style="0" customWidth="1"/>
    <col min="3" max="3" width="5.00390625" style="0" customWidth="1"/>
    <col min="4" max="4" width="11.57421875" style="0" customWidth="1"/>
    <col min="5" max="5" width="56.28125" style="0" customWidth="1"/>
    <col min="6" max="6" width="6.00390625" style="0" customWidth="1"/>
    <col min="7" max="7" width="10.28125" style="0" customWidth="1"/>
    <col min="8" max="8" width="9.421875" style="0" customWidth="1"/>
    <col min="9" max="9" width="13.00390625" style="0" customWidth="1"/>
    <col min="10" max="13" width="0" style="0" hidden="1" customWidth="1"/>
    <col min="14" max="14" width="5.7109375" style="0" customWidth="1"/>
    <col min="15" max="16" width="0" style="0" hidden="1" customWidth="1"/>
    <col min="17" max="16384" width="11.57421875" style="0" customWidth="1"/>
  </cols>
  <sheetData>
    <row r="1" spans="1:14" ht="18">
      <c r="A1" s="120" t="s">
        <v>87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2.75">
      <c r="A2" s="122" t="s">
        <v>73</v>
      </c>
      <c r="B2" s="123"/>
      <c r="C2" s="123" t="e">
        <f>'[1]#REF'!E5</f>
        <v>#REF!</v>
      </c>
      <c r="D2" s="123"/>
      <c r="E2" s="123"/>
      <c r="F2" s="123"/>
      <c r="G2" s="123"/>
      <c r="H2" s="123"/>
      <c r="I2" s="123"/>
      <c r="J2" s="123"/>
      <c r="K2" s="123"/>
      <c r="L2" s="155"/>
      <c r="M2" s="155"/>
      <c r="N2" s="155"/>
    </row>
    <row r="3" spans="1:14" ht="12.75">
      <c r="A3" s="122" t="s">
        <v>74</v>
      </c>
      <c r="B3" s="123"/>
      <c r="C3" s="123" t="e">
        <f>#REF!</f>
        <v>#REF!</v>
      </c>
      <c r="D3" s="123"/>
      <c r="E3" s="123"/>
      <c r="F3" s="123"/>
      <c r="G3" s="123"/>
      <c r="H3" s="123"/>
      <c r="I3" s="123"/>
      <c r="J3" s="123"/>
      <c r="K3" s="123"/>
      <c r="L3" s="155"/>
      <c r="M3" s="155"/>
      <c r="N3" s="155"/>
    </row>
    <row r="4" spans="1:14" ht="12.75">
      <c r="A4" s="122" t="s">
        <v>75</v>
      </c>
      <c r="B4" s="123"/>
      <c r="C4" s="123" t="e">
        <f>#REF!</f>
        <v>#REF!</v>
      </c>
      <c r="D4" s="123"/>
      <c r="E4" s="123"/>
      <c r="F4" s="123"/>
      <c r="G4" s="123"/>
      <c r="H4" s="123"/>
      <c r="I4" s="123"/>
      <c r="J4" s="123"/>
      <c r="K4" s="123"/>
      <c r="L4" s="155"/>
      <c r="M4" s="155"/>
      <c r="N4" s="155"/>
    </row>
    <row r="5" spans="1:14" ht="12.75">
      <c r="A5" s="123" t="s">
        <v>88</v>
      </c>
      <c r="B5" s="123"/>
      <c r="C5" s="123" t="e">
        <f>#REF!</f>
        <v>#REF!</v>
      </c>
      <c r="D5" s="123"/>
      <c r="E5" s="123"/>
      <c r="F5" s="123"/>
      <c r="G5" s="123"/>
      <c r="H5" s="123"/>
      <c r="I5" s="123"/>
      <c r="J5" s="123"/>
      <c r="K5" s="123"/>
      <c r="L5" s="155"/>
      <c r="M5" s="155"/>
      <c r="N5" s="155"/>
    </row>
    <row r="6" spans="1:14" ht="12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55"/>
      <c r="M6" s="155"/>
      <c r="N6" s="155"/>
    </row>
    <row r="7" spans="1:14" ht="12.75">
      <c r="A7" s="123" t="s">
        <v>77</v>
      </c>
      <c r="B7" s="123"/>
      <c r="C7" s="123" t="e">
        <f>#REF!</f>
        <v>#REF!</v>
      </c>
      <c r="D7" s="123"/>
      <c r="E7" s="123"/>
      <c r="F7" s="123"/>
      <c r="G7" s="123"/>
      <c r="H7" s="123"/>
      <c r="I7" s="123"/>
      <c r="J7" s="123"/>
      <c r="K7" s="123"/>
      <c r="L7" s="155"/>
      <c r="M7" s="155"/>
      <c r="N7" s="155"/>
    </row>
    <row r="8" spans="1:14" ht="12.75">
      <c r="A8" s="123" t="s">
        <v>78</v>
      </c>
      <c r="B8" s="123"/>
      <c r="C8" s="123" t="e">
        <f>#REF!</f>
        <v>#REF!</v>
      </c>
      <c r="D8" s="123"/>
      <c r="E8" s="123"/>
      <c r="F8" s="123"/>
      <c r="G8" s="123"/>
      <c r="H8" s="123"/>
      <c r="I8" s="123"/>
      <c r="J8" s="123"/>
      <c r="K8" s="123"/>
      <c r="L8" s="155"/>
      <c r="M8" s="155"/>
      <c r="N8" s="155"/>
    </row>
    <row r="9" spans="1:14" ht="12.75">
      <c r="A9" s="123" t="s">
        <v>79</v>
      </c>
      <c r="B9" s="123"/>
      <c r="C9" s="123" t="s">
        <v>80</v>
      </c>
      <c r="D9" s="123"/>
      <c r="E9" s="123"/>
      <c r="F9" s="123"/>
      <c r="G9" s="123"/>
      <c r="H9" s="123"/>
      <c r="I9" s="123"/>
      <c r="J9" s="123"/>
      <c r="K9" s="123"/>
      <c r="L9" s="155"/>
      <c r="M9" s="155"/>
      <c r="N9" s="155"/>
    </row>
    <row r="10" spans="1:14" ht="12.75">
      <c r="A10" s="155"/>
      <c r="B10" s="155"/>
      <c r="C10" s="155"/>
      <c r="D10" s="155"/>
      <c r="E10" s="155"/>
      <c r="F10" s="155"/>
      <c r="G10" s="155"/>
      <c r="H10" s="156"/>
      <c r="I10" s="155"/>
      <c r="J10" s="155"/>
      <c r="K10" s="155"/>
      <c r="L10" s="155"/>
      <c r="M10" s="155"/>
      <c r="N10" s="156"/>
    </row>
    <row r="11" spans="1:14" ht="22.5" customHeight="1">
      <c r="A11" s="127" t="s">
        <v>89</v>
      </c>
      <c r="B11" s="128" t="s">
        <v>90</v>
      </c>
      <c r="C11" s="128" t="s">
        <v>91</v>
      </c>
      <c r="D11" s="128" t="s">
        <v>92</v>
      </c>
      <c r="E11" s="128" t="s">
        <v>82</v>
      </c>
      <c r="F11" s="128" t="s">
        <v>93</v>
      </c>
      <c r="G11" s="128" t="s">
        <v>94</v>
      </c>
      <c r="H11" s="157" t="s">
        <v>95</v>
      </c>
      <c r="I11" s="128" t="s">
        <v>83</v>
      </c>
      <c r="J11" s="128" t="s">
        <v>96</v>
      </c>
      <c r="K11" s="128" t="s">
        <v>84</v>
      </c>
      <c r="L11" s="128" t="s">
        <v>97</v>
      </c>
      <c r="M11" s="128" t="s">
        <v>98</v>
      </c>
      <c r="N11" s="158" t="s">
        <v>99</v>
      </c>
    </row>
    <row r="12" spans="1:14" ht="12.75">
      <c r="A12" s="131">
        <v>1</v>
      </c>
      <c r="B12" s="132">
        <v>2</v>
      </c>
      <c r="C12" s="132">
        <v>3</v>
      </c>
      <c r="D12" s="132">
        <v>4</v>
      </c>
      <c r="E12" s="132">
        <v>5</v>
      </c>
      <c r="F12" s="132">
        <v>6</v>
      </c>
      <c r="G12" s="132">
        <v>7</v>
      </c>
      <c r="H12" s="159">
        <v>8</v>
      </c>
      <c r="I12" s="132">
        <v>9</v>
      </c>
      <c r="J12" s="132"/>
      <c r="K12" s="132"/>
      <c r="L12" s="132"/>
      <c r="M12" s="132"/>
      <c r="N12" s="160">
        <v>10</v>
      </c>
    </row>
    <row r="13" spans="1:14" ht="12.75">
      <c r="A13" s="155"/>
      <c r="B13" s="155"/>
      <c r="C13" s="155"/>
      <c r="D13" s="155"/>
      <c r="E13" s="155"/>
      <c r="F13" s="155"/>
      <c r="G13" s="155"/>
      <c r="H13" s="156"/>
      <c r="I13" s="155"/>
      <c r="J13" s="155"/>
      <c r="K13" s="155"/>
      <c r="L13" s="155"/>
      <c r="M13" s="155"/>
      <c r="N13" s="156"/>
    </row>
    <row r="14" spans="1:14" ht="18.75" customHeight="1">
      <c r="A14" s="161"/>
      <c r="B14" s="162" t="s">
        <v>60</v>
      </c>
      <c r="C14" s="161"/>
      <c r="D14" s="161" t="s">
        <v>39</v>
      </c>
      <c r="E14" s="161" t="s">
        <v>100</v>
      </c>
      <c r="F14" s="161"/>
      <c r="G14" s="161"/>
      <c r="H14" s="163"/>
      <c r="I14" s="164">
        <f>I15+I17+I24+I39</f>
        <v>0</v>
      </c>
      <c r="J14" s="161"/>
      <c r="K14" s="165">
        <f>K15+K17+K24+K39</f>
        <v>0</v>
      </c>
      <c r="L14" s="161"/>
      <c r="M14" s="165">
        <f>M15+M17+M24+M39</f>
        <v>0</v>
      </c>
      <c r="N14" s="163"/>
    </row>
    <row r="15" spans="1:14" ht="18.75" customHeight="1">
      <c r="A15" s="142"/>
      <c r="B15" s="143" t="s">
        <v>60</v>
      </c>
      <c r="C15" s="142"/>
      <c r="D15" s="144" t="s">
        <v>101</v>
      </c>
      <c r="E15" s="144" t="s">
        <v>102</v>
      </c>
      <c r="F15" s="142"/>
      <c r="G15" s="142"/>
      <c r="H15" s="166"/>
      <c r="I15" s="145">
        <f>I16</f>
        <v>0</v>
      </c>
      <c r="J15" s="142"/>
      <c r="K15" s="146">
        <f>K16</f>
        <v>0</v>
      </c>
      <c r="L15" s="142"/>
      <c r="M15" s="146">
        <f>M16</f>
        <v>0</v>
      </c>
      <c r="N15" s="166"/>
    </row>
    <row r="16" spans="1:14" ht="18.75" customHeight="1">
      <c r="A16" s="167" t="s">
        <v>101</v>
      </c>
      <c r="B16" s="167" t="s">
        <v>103</v>
      </c>
      <c r="C16" s="167" t="s">
        <v>104</v>
      </c>
      <c r="D16" s="16" t="s">
        <v>105</v>
      </c>
      <c r="E16" s="168" t="s">
        <v>106</v>
      </c>
      <c r="F16" s="167" t="s">
        <v>107</v>
      </c>
      <c r="G16" s="169">
        <v>17.85</v>
      </c>
      <c r="H16" s="170">
        <v>0</v>
      </c>
      <c r="I16" s="171">
        <f>ROUND(G16*H16,2)</f>
        <v>0</v>
      </c>
      <c r="J16" s="172">
        <v>0</v>
      </c>
      <c r="K16" s="169">
        <f>G16*J16</f>
        <v>0</v>
      </c>
      <c r="L16" s="172">
        <v>0</v>
      </c>
      <c r="M16" s="169">
        <f>G16*L16</f>
        <v>0</v>
      </c>
      <c r="N16" s="173">
        <v>21</v>
      </c>
    </row>
    <row r="17" spans="1:14" ht="18.75" customHeight="1">
      <c r="A17" s="142"/>
      <c r="B17" s="143" t="s">
        <v>60</v>
      </c>
      <c r="C17" s="142"/>
      <c r="D17" s="144" t="s">
        <v>108</v>
      </c>
      <c r="E17" s="144" t="s">
        <v>109</v>
      </c>
      <c r="F17" s="142"/>
      <c r="G17" s="142"/>
      <c r="H17" s="166"/>
      <c r="I17" s="145">
        <f>SUM(I18:I23)</f>
        <v>0</v>
      </c>
      <c r="J17" s="142"/>
      <c r="K17" s="146">
        <f>SUM(K18:K23)</f>
        <v>0</v>
      </c>
      <c r="L17" s="142"/>
      <c r="M17" s="146">
        <f>SUM(M18:M23)</f>
        <v>0</v>
      </c>
      <c r="N17" s="166"/>
    </row>
    <row r="18" spans="1:14" ht="27.75" customHeight="1">
      <c r="A18" s="167" t="s">
        <v>110</v>
      </c>
      <c r="B18" s="167" t="s">
        <v>103</v>
      </c>
      <c r="C18" s="167" t="s">
        <v>111</v>
      </c>
      <c r="D18" s="16" t="s">
        <v>112</v>
      </c>
      <c r="E18" s="168" t="s">
        <v>113</v>
      </c>
      <c r="F18" s="167" t="s">
        <v>114</v>
      </c>
      <c r="G18" s="169">
        <v>22</v>
      </c>
      <c r="H18" s="170">
        <v>0</v>
      </c>
      <c r="I18" s="171">
        <f aca="true" t="shared" si="0" ref="I18:I23">ROUND(G18*H18,2)</f>
        <v>0</v>
      </c>
      <c r="J18" s="172">
        <v>0</v>
      </c>
      <c r="K18" s="169">
        <f aca="true" t="shared" si="1" ref="K18:K23">G18*J18</f>
        <v>0</v>
      </c>
      <c r="L18" s="172">
        <v>0</v>
      </c>
      <c r="M18" s="169">
        <f aca="true" t="shared" si="2" ref="M18:M23">G18*L18</f>
        <v>0</v>
      </c>
      <c r="N18" s="173">
        <v>21</v>
      </c>
    </row>
    <row r="19" spans="1:14" ht="18.75" customHeight="1">
      <c r="A19" s="167" t="s">
        <v>108</v>
      </c>
      <c r="B19" s="167" t="s">
        <v>103</v>
      </c>
      <c r="C19" s="167" t="s">
        <v>111</v>
      </c>
      <c r="D19" s="16" t="s">
        <v>115</v>
      </c>
      <c r="E19" s="168" t="s">
        <v>116</v>
      </c>
      <c r="F19" s="167" t="s">
        <v>107</v>
      </c>
      <c r="G19" s="169">
        <v>1.188</v>
      </c>
      <c r="H19" s="170">
        <v>0</v>
      </c>
      <c r="I19" s="171">
        <f t="shared" si="0"/>
        <v>0</v>
      </c>
      <c r="J19" s="172">
        <v>0</v>
      </c>
      <c r="K19" s="169">
        <f t="shared" si="1"/>
        <v>0</v>
      </c>
      <c r="L19" s="172">
        <v>0</v>
      </c>
      <c r="M19" s="169">
        <f t="shared" si="2"/>
        <v>0</v>
      </c>
      <c r="N19" s="173">
        <v>21</v>
      </c>
    </row>
    <row r="20" spans="1:14" ht="21.75" customHeight="1">
      <c r="A20" s="167" t="s">
        <v>118</v>
      </c>
      <c r="B20" s="167" t="s">
        <v>103</v>
      </c>
      <c r="C20" s="167" t="s">
        <v>117</v>
      </c>
      <c r="D20" s="16" t="s">
        <v>119</v>
      </c>
      <c r="E20" s="168" t="s">
        <v>120</v>
      </c>
      <c r="F20" s="167" t="s">
        <v>121</v>
      </c>
      <c r="G20" s="169">
        <v>0.034</v>
      </c>
      <c r="H20" s="170">
        <v>0</v>
      </c>
      <c r="I20" s="171">
        <f t="shared" si="0"/>
        <v>0</v>
      </c>
      <c r="J20" s="172">
        <v>0</v>
      </c>
      <c r="K20" s="169">
        <f t="shared" si="1"/>
        <v>0</v>
      </c>
      <c r="L20" s="172">
        <v>0</v>
      </c>
      <c r="M20" s="169">
        <f t="shared" si="2"/>
        <v>0</v>
      </c>
      <c r="N20" s="173">
        <v>21</v>
      </c>
    </row>
    <row r="21" spans="1:14" ht="18.75" customHeight="1">
      <c r="A21" s="174" t="s">
        <v>122</v>
      </c>
      <c r="B21" s="174" t="s">
        <v>123</v>
      </c>
      <c r="C21" s="174" t="s">
        <v>124</v>
      </c>
      <c r="D21" s="175" t="s">
        <v>125</v>
      </c>
      <c r="E21" s="176" t="s">
        <v>126</v>
      </c>
      <c r="F21" s="174" t="s">
        <v>121</v>
      </c>
      <c r="G21" s="177">
        <v>0.085</v>
      </c>
      <c r="H21" s="178">
        <v>0</v>
      </c>
      <c r="I21" s="179">
        <f t="shared" si="0"/>
        <v>0</v>
      </c>
      <c r="J21" s="180">
        <v>0</v>
      </c>
      <c r="K21" s="177">
        <f t="shared" si="1"/>
        <v>0</v>
      </c>
      <c r="L21" s="180">
        <v>0</v>
      </c>
      <c r="M21" s="177">
        <f t="shared" si="2"/>
        <v>0</v>
      </c>
      <c r="N21" s="181">
        <v>21</v>
      </c>
    </row>
    <row r="22" spans="1:14" ht="18.75" customHeight="1">
      <c r="A22" s="167" t="s">
        <v>128</v>
      </c>
      <c r="B22" s="167" t="s">
        <v>103</v>
      </c>
      <c r="C22" s="167" t="s">
        <v>117</v>
      </c>
      <c r="D22" s="16" t="s">
        <v>129</v>
      </c>
      <c r="E22" s="168" t="s">
        <v>130</v>
      </c>
      <c r="F22" s="167" t="s">
        <v>127</v>
      </c>
      <c r="G22" s="169">
        <v>1.32</v>
      </c>
      <c r="H22" s="170">
        <v>0</v>
      </c>
      <c r="I22" s="171">
        <f t="shared" si="0"/>
        <v>0</v>
      </c>
      <c r="J22" s="172">
        <v>0</v>
      </c>
      <c r="K22" s="169">
        <f t="shared" si="1"/>
        <v>0</v>
      </c>
      <c r="L22" s="172">
        <v>0</v>
      </c>
      <c r="M22" s="169">
        <f t="shared" si="2"/>
        <v>0</v>
      </c>
      <c r="N22" s="173">
        <v>21</v>
      </c>
    </row>
    <row r="23" spans="1:14" ht="25.5" customHeight="1">
      <c r="A23" s="167" t="s">
        <v>131</v>
      </c>
      <c r="B23" s="167" t="s">
        <v>103</v>
      </c>
      <c r="C23" s="167" t="s">
        <v>132</v>
      </c>
      <c r="D23" s="16" t="s">
        <v>133</v>
      </c>
      <c r="E23" s="168" t="s">
        <v>134</v>
      </c>
      <c r="F23" s="167" t="s">
        <v>135</v>
      </c>
      <c r="G23" s="169">
        <v>2.75</v>
      </c>
      <c r="H23" s="170">
        <v>0</v>
      </c>
      <c r="I23" s="171">
        <f t="shared" si="0"/>
        <v>0</v>
      </c>
      <c r="J23" s="172">
        <v>0</v>
      </c>
      <c r="K23" s="169">
        <f t="shared" si="1"/>
        <v>0</v>
      </c>
      <c r="L23" s="172">
        <v>0</v>
      </c>
      <c r="M23" s="169">
        <f t="shared" si="2"/>
        <v>0</v>
      </c>
      <c r="N23" s="173">
        <v>21</v>
      </c>
    </row>
    <row r="24" spans="1:14" ht="18.75" customHeight="1">
      <c r="A24" s="142"/>
      <c r="B24" s="143" t="s">
        <v>60</v>
      </c>
      <c r="C24" s="142"/>
      <c r="D24" s="144" t="s">
        <v>122</v>
      </c>
      <c r="E24" s="144" t="s">
        <v>136</v>
      </c>
      <c r="F24" s="142"/>
      <c r="G24" s="142"/>
      <c r="H24" s="166"/>
      <c r="I24" s="145">
        <f>SUM(I25:I38)</f>
        <v>0</v>
      </c>
      <c r="J24" s="142"/>
      <c r="K24" s="146">
        <f>SUM(K25:K38)</f>
        <v>0</v>
      </c>
      <c r="L24" s="142"/>
      <c r="M24" s="146">
        <f>SUM(M25:M38)</f>
        <v>0</v>
      </c>
      <c r="N24" s="166"/>
    </row>
    <row r="25" spans="1:14" ht="24" customHeight="1">
      <c r="A25" s="167" t="s">
        <v>137</v>
      </c>
      <c r="B25" s="167" t="s">
        <v>103</v>
      </c>
      <c r="C25" s="167" t="s">
        <v>117</v>
      </c>
      <c r="D25" s="16" t="s">
        <v>138</v>
      </c>
      <c r="E25" s="168" t="s">
        <v>139</v>
      </c>
      <c r="F25" s="167" t="s">
        <v>127</v>
      </c>
      <c r="G25" s="169">
        <v>5</v>
      </c>
      <c r="H25" s="170">
        <v>0</v>
      </c>
      <c r="I25" s="171">
        <f aca="true" t="shared" si="3" ref="I25:I38">ROUND(G25*H25,2)</f>
        <v>0</v>
      </c>
      <c r="J25" s="172">
        <v>0</v>
      </c>
      <c r="K25" s="169">
        <f aca="true" t="shared" si="4" ref="K25:K38">G25*J25</f>
        <v>0</v>
      </c>
      <c r="L25" s="172">
        <v>0</v>
      </c>
      <c r="M25" s="169">
        <f aca="true" t="shared" si="5" ref="M25:M38">G25*L25</f>
        <v>0</v>
      </c>
      <c r="N25" s="173">
        <v>21</v>
      </c>
    </row>
    <row r="26" spans="1:14" ht="18.75" customHeight="1">
      <c r="A26" s="167" t="s">
        <v>140</v>
      </c>
      <c r="B26" s="167" t="s">
        <v>103</v>
      </c>
      <c r="C26" s="167" t="s">
        <v>111</v>
      </c>
      <c r="D26" s="16" t="s">
        <v>141</v>
      </c>
      <c r="E26" s="168" t="s">
        <v>142</v>
      </c>
      <c r="F26" s="167" t="s">
        <v>127</v>
      </c>
      <c r="G26" s="169">
        <v>445</v>
      </c>
      <c r="H26" s="170">
        <v>0</v>
      </c>
      <c r="I26" s="171">
        <f t="shared" si="3"/>
        <v>0</v>
      </c>
      <c r="J26" s="172">
        <v>0</v>
      </c>
      <c r="K26" s="169">
        <f t="shared" si="4"/>
        <v>0</v>
      </c>
      <c r="L26" s="172">
        <v>0</v>
      </c>
      <c r="M26" s="169">
        <f t="shared" si="5"/>
        <v>0</v>
      </c>
      <c r="N26" s="173">
        <v>21</v>
      </c>
    </row>
    <row r="27" spans="1:14" ht="18.75" customHeight="1">
      <c r="A27" s="167" t="s">
        <v>143</v>
      </c>
      <c r="B27" s="167" t="s">
        <v>103</v>
      </c>
      <c r="C27" s="167" t="s">
        <v>111</v>
      </c>
      <c r="D27" s="16" t="s">
        <v>144</v>
      </c>
      <c r="E27" s="168" t="s">
        <v>145</v>
      </c>
      <c r="F27" s="167" t="s">
        <v>127</v>
      </c>
      <c r="G27" s="169">
        <v>1270</v>
      </c>
      <c r="H27" s="170">
        <v>0</v>
      </c>
      <c r="I27" s="171">
        <f t="shared" si="3"/>
        <v>0</v>
      </c>
      <c r="J27" s="172">
        <v>0</v>
      </c>
      <c r="K27" s="169">
        <f t="shared" si="4"/>
        <v>0</v>
      </c>
      <c r="L27" s="172">
        <v>0</v>
      </c>
      <c r="M27" s="169">
        <f t="shared" si="5"/>
        <v>0</v>
      </c>
      <c r="N27" s="173">
        <v>21</v>
      </c>
    </row>
    <row r="28" spans="1:14" ht="27" customHeight="1">
      <c r="A28" s="167" t="s">
        <v>146</v>
      </c>
      <c r="B28" s="167" t="s">
        <v>103</v>
      </c>
      <c r="C28" s="167" t="s">
        <v>111</v>
      </c>
      <c r="D28" s="16" t="s">
        <v>147</v>
      </c>
      <c r="E28" s="168" t="s">
        <v>148</v>
      </c>
      <c r="F28" s="167" t="s">
        <v>127</v>
      </c>
      <c r="G28" s="169">
        <v>32.45</v>
      </c>
      <c r="H28" s="170">
        <v>0</v>
      </c>
      <c r="I28" s="171">
        <f t="shared" si="3"/>
        <v>0</v>
      </c>
      <c r="J28" s="172">
        <v>0</v>
      </c>
      <c r="K28" s="169">
        <f t="shared" si="4"/>
        <v>0</v>
      </c>
      <c r="L28" s="172">
        <v>0</v>
      </c>
      <c r="M28" s="169">
        <f t="shared" si="5"/>
        <v>0</v>
      </c>
      <c r="N28" s="173">
        <v>21</v>
      </c>
    </row>
    <row r="29" spans="1:14" ht="18.75" customHeight="1">
      <c r="A29" s="167" t="s">
        <v>149</v>
      </c>
      <c r="B29" s="167" t="s">
        <v>103</v>
      </c>
      <c r="C29" s="167" t="s">
        <v>117</v>
      </c>
      <c r="D29" s="16" t="s">
        <v>150</v>
      </c>
      <c r="E29" s="168" t="s">
        <v>151</v>
      </c>
      <c r="F29" s="167" t="s">
        <v>127</v>
      </c>
      <c r="G29" s="169">
        <v>212</v>
      </c>
      <c r="H29" s="170">
        <v>0</v>
      </c>
      <c r="I29" s="171">
        <f t="shared" si="3"/>
        <v>0</v>
      </c>
      <c r="J29" s="172">
        <v>0</v>
      </c>
      <c r="K29" s="169">
        <f t="shared" si="4"/>
        <v>0</v>
      </c>
      <c r="L29" s="172">
        <v>0</v>
      </c>
      <c r="M29" s="169">
        <f t="shared" si="5"/>
        <v>0</v>
      </c>
      <c r="N29" s="173">
        <v>21</v>
      </c>
    </row>
    <row r="30" spans="1:14" ht="18.75" customHeight="1">
      <c r="A30" s="167" t="s">
        <v>152</v>
      </c>
      <c r="B30" s="167" t="s">
        <v>103</v>
      </c>
      <c r="C30" s="167" t="s">
        <v>111</v>
      </c>
      <c r="D30" s="16" t="s">
        <v>153</v>
      </c>
      <c r="E30" s="168" t="s">
        <v>154</v>
      </c>
      <c r="F30" s="167" t="s">
        <v>127</v>
      </c>
      <c r="G30" s="169">
        <v>5.5</v>
      </c>
      <c r="H30" s="170">
        <v>0</v>
      </c>
      <c r="I30" s="171">
        <f t="shared" si="3"/>
        <v>0</v>
      </c>
      <c r="J30" s="172">
        <v>0</v>
      </c>
      <c r="K30" s="169">
        <f t="shared" si="4"/>
        <v>0</v>
      </c>
      <c r="L30" s="172">
        <v>0</v>
      </c>
      <c r="M30" s="169">
        <f t="shared" si="5"/>
        <v>0</v>
      </c>
      <c r="N30" s="173">
        <v>21</v>
      </c>
    </row>
    <row r="31" spans="1:14" ht="26.25" customHeight="1">
      <c r="A31" s="167" t="s">
        <v>155</v>
      </c>
      <c r="B31" s="167" t="s">
        <v>103</v>
      </c>
      <c r="C31" s="167" t="s">
        <v>117</v>
      </c>
      <c r="D31" s="16" t="s">
        <v>156</v>
      </c>
      <c r="E31" s="168" t="s">
        <v>157</v>
      </c>
      <c r="F31" s="167" t="s">
        <v>127</v>
      </c>
      <c r="G31" s="169">
        <v>11</v>
      </c>
      <c r="H31" s="170">
        <v>0</v>
      </c>
      <c r="I31" s="171">
        <f t="shared" si="3"/>
        <v>0</v>
      </c>
      <c r="J31" s="172">
        <v>0</v>
      </c>
      <c r="K31" s="169">
        <f t="shared" si="4"/>
        <v>0</v>
      </c>
      <c r="L31" s="172">
        <v>0</v>
      </c>
      <c r="M31" s="169">
        <f t="shared" si="5"/>
        <v>0</v>
      </c>
      <c r="N31" s="173">
        <v>21</v>
      </c>
    </row>
    <row r="32" spans="1:14" ht="18.75" customHeight="1">
      <c r="A32" s="167" t="s">
        <v>158</v>
      </c>
      <c r="B32" s="167" t="s">
        <v>103</v>
      </c>
      <c r="C32" s="167" t="s">
        <v>159</v>
      </c>
      <c r="D32" s="16" t="s">
        <v>160</v>
      </c>
      <c r="E32" s="168" t="s">
        <v>161</v>
      </c>
      <c r="F32" s="167" t="s">
        <v>127</v>
      </c>
      <c r="G32" s="169">
        <v>166.5</v>
      </c>
      <c r="H32" s="170">
        <v>0</v>
      </c>
      <c r="I32" s="171">
        <f t="shared" si="3"/>
        <v>0</v>
      </c>
      <c r="J32" s="172">
        <v>0</v>
      </c>
      <c r="K32" s="169">
        <f t="shared" si="4"/>
        <v>0</v>
      </c>
      <c r="L32" s="172">
        <v>0</v>
      </c>
      <c r="M32" s="169">
        <f t="shared" si="5"/>
        <v>0</v>
      </c>
      <c r="N32" s="173">
        <v>21</v>
      </c>
    </row>
    <row r="33" spans="1:14" ht="18.75" customHeight="1">
      <c r="A33" s="167" t="s">
        <v>162</v>
      </c>
      <c r="B33" s="167" t="s">
        <v>103</v>
      </c>
      <c r="C33" s="167" t="s">
        <v>111</v>
      </c>
      <c r="D33" s="16" t="s">
        <v>163</v>
      </c>
      <c r="E33" s="168" t="s">
        <v>164</v>
      </c>
      <c r="F33" s="167" t="s">
        <v>127</v>
      </c>
      <c r="G33" s="169">
        <v>3.3</v>
      </c>
      <c r="H33" s="170">
        <v>0</v>
      </c>
      <c r="I33" s="171">
        <f t="shared" si="3"/>
        <v>0</v>
      </c>
      <c r="J33" s="172">
        <v>0</v>
      </c>
      <c r="K33" s="169">
        <f t="shared" si="4"/>
        <v>0</v>
      </c>
      <c r="L33" s="172">
        <v>0</v>
      </c>
      <c r="M33" s="169">
        <f t="shared" si="5"/>
        <v>0</v>
      </c>
      <c r="N33" s="173">
        <v>21</v>
      </c>
    </row>
    <row r="34" spans="1:14" ht="18.75" customHeight="1">
      <c r="A34" s="167" t="s">
        <v>165</v>
      </c>
      <c r="B34" s="167" t="s">
        <v>103</v>
      </c>
      <c r="C34" s="167" t="s">
        <v>111</v>
      </c>
      <c r="D34" s="16" t="s">
        <v>166</v>
      </c>
      <c r="E34" s="168" t="s">
        <v>167</v>
      </c>
      <c r="F34" s="167" t="s">
        <v>107</v>
      </c>
      <c r="G34" s="169">
        <v>6.05</v>
      </c>
      <c r="H34" s="170">
        <v>0</v>
      </c>
      <c r="I34" s="171">
        <f t="shared" si="3"/>
        <v>0</v>
      </c>
      <c r="J34" s="172">
        <v>0</v>
      </c>
      <c r="K34" s="169">
        <f t="shared" si="4"/>
        <v>0</v>
      </c>
      <c r="L34" s="172">
        <v>0</v>
      </c>
      <c r="M34" s="169">
        <f t="shared" si="5"/>
        <v>0</v>
      </c>
      <c r="N34" s="173">
        <v>21</v>
      </c>
    </row>
    <row r="35" spans="1:14" ht="18.75" customHeight="1">
      <c r="A35" s="167" t="s">
        <v>168</v>
      </c>
      <c r="B35" s="167" t="s">
        <v>103</v>
      </c>
      <c r="C35" s="167" t="s">
        <v>117</v>
      </c>
      <c r="D35" s="16" t="s">
        <v>169</v>
      </c>
      <c r="E35" s="168" t="s">
        <v>170</v>
      </c>
      <c r="F35" s="167" t="s">
        <v>114</v>
      </c>
      <c r="G35" s="169">
        <v>1</v>
      </c>
      <c r="H35" s="170">
        <v>0</v>
      </c>
      <c r="I35" s="171">
        <f t="shared" si="3"/>
        <v>0</v>
      </c>
      <c r="J35" s="172">
        <v>0</v>
      </c>
      <c r="K35" s="169">
        <f t="shared" si="4"/>
        <v>0</v>
      </c>
      <c r="L35" s="172">
        <v>0</v>
      </c>
      <c r="M35" s="169">
        <f t="shared" si="5"/>
        <v>0</v>
      </c>
      <c r="N35" s="173">
        <v>21</v>
      </c>
    </row>
    <row r="36" spans="1:14" ht="24.75" customHeight="1">
      <c r="A36" s="174" t="s">
        <v>171</v>
      </c>
      <c r="B36" s="174" t="s">
        <v>123</v>
      </c>
      <c r="C36" s="174" t="s">
        <v>124</v>
      </c>
      <c r="D36" s="175" t="s">
        <v>172</v>
      </c>
      <c r="E36" s="176" t="s">
        <v>173</v>
      </c>
      <c r="F36" s="174" t="s">
        <v>114</v>
      </c>
      <c r="G36" s="177">
        <v>1</v>
      </c>
      <c r="H36" s="178">
        <v>0</v>
      </c>
      <c r="I36" s="179">
        <f t="shared" si="3"/>
        <v>0</v>
      </c>
      <c r="J36" s="180">
        <v>0</v>
      </c>
      <c r="K36" s="177">
        <f t="shared" si="4"/>
        <v>0</v>
      </c>
      <c r="L36" s="180">
        <v>0</v>
      </c>
      <c r="M36" s="177">
        <f t="shared" si="5"/>
        <v>0</v>
      </c>
      <c r="N36" s="181">
        <v>21</v>
      </c>
    </row>
    <row r="37" spans="1:14" ht="18.75" customHeight="1">
      <c r="A37" s="167" t="s">
        <v>174</v>
      </c>
      <c r="B37" s="167" t="s">
        <v>103</v>
      </c>
      <c r="C37" s="167" t="s">
        <v>159</v>
      </c>
      <c r="D37" s="16" t="s">
        <v>175</v>
      </c>
      <c r="E37" s="168" t="s">
        <v>176</v>
      </c>
      <c r="F37" s="167" t="s">
        <v>177</v>
      </c>
      <c r="G37" s="169">
        <v>2</v>
      </c>
      <c r="H37" s="170">
        <v>0</v>
      </c>
      <c r="I37" s="171">
        <f t="shared" si="3"/>
        <v>0</v>
      </c>
      <c r="J37" s="172">
        <v>0</v>
      </c>
      <c r="K37" s="169">
        <f t="shared" si="4"/>
        <v>0</v>
      </c>
      <c r="L37" s="172">
        <v>0</v>
      </c>
      <c r="M37" s="169">
        <f t="shared" si="5"/>
        <v>0</v>
      </c>
      <c r="N37" s="173">
        <v>21</v>
      </c>
    </row>
    <row r="38" spans="1:14" ht="24.75" customHeight="1">
      <c r="A38" s="167" t="s">
        <v>178</v>
      </c>
      <c r="B38" s="167" t="s">
        <v>103</v>
      </c>
      <c r="C38" s="167" t="s">
        <v>159</v>
      </c>
      <c r="D38" s="16" t="s">
        <v>179</v>
      </c>
      <c r="E38" s="168" t="s">
        <v>180</v>
      </c>
      <c r="F38" s="167" t="s">
        <v>135</v>
      </c>
      <c r="G38" s="169">
        <v>28</v>
      </c>
      <c r="H38" s="170">
        <v>0</v>
      </c>
      <c r="I38" s="171">
        <f t="shared" si="3"/>
        <v>0</v>
      </c>
      <c r="J38" s="172">
        <v>0</v>
      </c>
      <c r="K38" s="169">
        <f t="shared" si="4"/>
        <v>0</v>
      </c>
      <c r="L38" s="172">
        <v>0</v>
      </c>
      <c r="M38" s="169">
        <f t="shared" si="5"/>
        <v>0</v>
      </c>
      <c r="N38" s="173">
        <v>21</v>
      </c>
    </row>
    <row r="39" spans="1:14" ht="23.25" customHeight="1">
      <c r="A39" s="142"/>
      <c r="B39" s="143" t="s">
        <v>60</v>
      </c>
      <c r="C39" s="142"/>
      <c r="D39" s="144" t="s">
        <v>131</v>
      </c>
      <c r="E39" s="144" t="s">
        <v>181</v>
      </c>
      <c r="F39" s="142"/>
      <c r="G39" s="142"/>
      <c r="H39" s="166"/>
      <c r="I39" s="145">
        <f>I40+SUM(I41:I49)</f>
        <v>0</v>
      </c>
      <c r="J39" s="142"/>
      <c r="K39" s="146">
        <f>K40+SUM(K41:K49)</f>
        <v>0</v>
      </c>
      <c r="L39" s="142"/>
      <c r="M39" s="146">
        <f>M40+SUM(M41:M49)</f>
        <v>0</v>
      </c>
      <c r="N39" s="166"/>
    </row>
    <row r="40" spans="1:14" ht="30" customHeight="1">
      <c r="A40" s="167" t="s">
        <v>182</v>
      </c>
      <c r="B40" s="167" t="s">
        <v>103</v>
      </c>
      <c r="C40" s="167" t="s">
        <v>159</v>
      </c>
      <c r="D40" s="16" t="s">
        <v>183</v>
      </c>
      <c r="E40" s="168" t="s">
        <v>184</v>
      </c>
      <c r="F40" s="167" t="s">
        <v>127</v>
      </c>
      <c r="G40" s="169">
        <v>7.4</v>
      </c>
      <c r="H40" s="170">
        <v>0</v>
      </c>
      <c r="I40" s="171">
        <f aca="true" t="shared" si="6" ref="I40:I47">ROUND(G40*H40,2)</f>
        <v>0</v>
      </c>
      <c r="J40" s="172">
        <v>0</v>
      </c>
      <c r="K40" s="169">
        <f aca="true" t="shared" si="7" ref="K40:K47">G40*J40</f>
        <v>0</v>
      </c>
      <c r="L40" s="172">
        <v>0</v>
      </c>
      <c r="M40" s="169">
        <f aca="true" t="shared" si="8" ref="M40:M47">G40*L40</f>
        <v>0</v>
      </c>
      <c r="N40" s="173">
        <v>21</v>
      </c>
    </row>
    <row r="41" spans="1:14" ht="27" customHeight="1">
      <c r="A41" s="167" t="s">
        <v>185</v>
      </c>
      <c r="B41" s="167" t="s">
        <v>103</v>
      </c>
      <c r="C41" s="167" t="s">
        <v>186</v>
      </c>
      <c r="D41" s="16" t="s">
        <v>187</v>
      </c>
      <c r="E41" s="168" t="s">
        <v>188</v>
      </c>
      <c r="F41" s="167" t="s">
        <v>127</v>
      </c>
      <c r="G41" s="169">
        <v>165</v>
      </c>
      <c r="H41" s="170">
        <v>0</v>
      </c>
      <c r="I41" s="171">
        <f t="shared" si="6"/>
        <v>0</v>
      </c>
      <c r="J41" s="172">
        <v>0</v>
      </c>
      <c r="K41" s="169">
        <f t="shared" si="7"/>
        <v>0</v>
      </c>
      <c r="L41" s="172">
        <v>0</v>
      </c>
      <c r="M41" s="169">
        <f t="shared" si="8"/>
        <v>0</v>
      </c>
      <c r="N41" s="173">
        <v>21</v>
      </c>
    </row>
    <row r="42" spans="1:14" ht="18.75" customHeight="1">
      <c r="A42" s="167" t="s">
        <v>189</v>
      </c>
      <c r="B42" s="167" t="s">
        <v>103</v>
      </c>
      <c r="C42" s="167" t="s">
        <v>159</v>
      </c>
      <c r="D42" s="16" t="s">
        <v>190</v>
      </c>
      <c r="E42" s="168" t="s">
        <v>191</v>
      </c>
      <c r="F42" s="167" t="s">
        <v>114</v>
      </c>
      <c r="G42" s="169">
        <v>3</v>
      </c>
      <c r="H42" s="170">
        <v>0</v>
      </c>
      <c r="I42" s="171">
        <f t="shared" si="6"/>
        <v>0</v>
      </c>
      <c r="J42" s="172">
        <v>0</v>
      </c>
      <c r="K42" s="169">
        <f t="shared" si="7"/>
        <v>0</v>
      </c>
      <c r="L42" s="172">
        <v>0</v>
      </c>
      <c r="M42" s="169">
        <f t="shared" si="8"/>
        <v>0</v>
      </c>
      <c r="N42" s="173">
        <v>21</v>
      </c>
    </row>
    <row r="43" spans="1:14" ht="18.75" customHeight="1">
      <c r="A43" s="167" t="s">
        <v>192</v>
      </c>
      <c r="B43" s="167" t="s">
        <v>103</v>
      </c>
      <c r="C43" s="167" t="s">
        <v>193</v>
      </c>
      <c r="D43" s="16" t="s">
        <v>194</v>
      </c>
      <c r="E43" s="168" t="s">
        <v>195</v>
      </c>
      <c r="F43" s="167" t="s">
        <v>107</v>
      </c>
      <c r="G43" s="169">
        <v>3.88</v>
      </c>
      <c r="H43" s="170">
        <v>0</v>
      </c>
      <c r="I43" s="171">
        <f t="shared" si="6"/>
        <v>0</v>
      </c>
      <c r="J43" s="172">
        <v>0</v>
      </c>
      <c r="K43" s="169">
        <f t="shared" si="7"/>
        <v>0</v>
      </c>
      <c r="L43" s="172">
        <v>0</v>
      </c>
      <c r="M43" s="169">
        <f t="shared" si="8"/>
        <v>0</v>
      </c>
      <c r="N43" s="173">
        <v>21</v>
      </c>
    </row>
    <row r="44" spans="1:14" ht="18.75" customHeight="1">
      <c r="A44" s="167" t="s">
        <v>196</v>
      </c>
      <c r="B44" s="167" t="s">
        <v>103</v>
      </c>
      <c r="C44" s="167" t="s">
        <v>193</v>
      </c>
      <c r="D44" s="16" t="s">
        <v>197</v>
      </c>
      <c r="E44" s="168" t="s">
        <v>198</v>
      </c>
      <c r="F44" s="167" t="s">
        <v>135</v>
      </c>
      <c r="G44" s="169">
        <v>6.05</v>
      </c>
      <c r="H44" s="170">
        <v>0</v>
      </c>
      <c r="I44" s="171">
        <f t="shared" si="6"/>
        <v>0</v>
      </c>
      <c r="J44" s="172">
        <v>0</v>
      </c>
      <c r="K44" s="169">
        <f t="shared" si="7"/>
        <v>0</v>
      </c>
      <c r="L44" s="172">
        <v>0</v>
      </c>
      <c r="M44" s="169">
        <f t="shared" si="8"/>
        <v>0</v>
      </c>
      <c r="N44" s="173">
        <v>21</v>
      </c>
    </row>
    <row r="45" spans="1:14" ht="18.75" customHeight="1">
      <c r="A45" s="167" t="s">
        <v>199</v>
      </c>
      <c r="B45" s="167" t="s">
        <v>103</v>
      </c>
      <c r="C45" s="167" t="s">
        <v>193</v>
      </c>
      <c r="D45" s="16" t="s">
        <v>200</v>
      </c>
      <c r="E45" s="168" t="s">
        <v>201</v>
      </c>
      <c r="F45" s="167" t="s">
        <v>127</v>
      </c>
      <c r="G45" s="169">
        <v>1.1</v>
      </c>
      <c r="H45" s="170">
        <v>0</v>
      </c>
      <c r="I45" s="171">
        <f t="shared" si="6"/>
        <v>0</v>
      </c>
      <c r="J45" s="172">
        <v>0</v>
      </c>
      <c r="K45" s="169">
        <f t="shared" si="7"/>
        <v>0</v>
      </c>
      <c r="L45" s="172">
        <v>0</v>
      </c>
      <c r="M45" s="169">
        <f t="shared" si="8"/>
        <v>0</v>
      </c>
      <c r="N45" s="173">
        <v>21</v>
      </c>
    </row>
    <row r="46" spans="1:14" ht="18.75" customHeight="1">
      <c r="A46" s="167" t="s">
        <v>202</v>
      </c>
      <c r="B46" s="167" t="s">
        <v>103</v>
      </c>
      <c r="C46" s="167" t="s">
        <v>193</v>
      </c>
      <c r="D46" s="16" t="s">
        <v>203</v>
      </c>
      <c r="E46" s="168" t="s">
        <v>204</v>
      </c>
      <c r="F46" s="167" t="s">
        <v>127</v>
      </c>
      <c r="G46" s="169">
        <v>76</v>
      </c>
      <c r="H46" s="170">
        <v>0</v>
      </c>
      <c r="I46" s="171">
        <f t="shared" si="6"/>
        <v>0</v>
      </c>
      <c r="J46" s="172">
        <v>0</v>
      </c>
      <c r="K46" s="169">
        <f t="shared" si="7"/>
        <v>0</v>
      </c>
      <c r="L46" s="172">
        <v>0</v>
      </c>
      <c r="M46" s="169">
        <f t="shared" si="8"/>
        <v>0</v>
      </c>
      <c r="N46" s="173">
        <v>21</v>
      </c>
    </row>
    <row r="47" spans="1:14" ht="18.75" customHeight="1">
      <c r="A47" s="167" t="s">
        <v>205</v>
      </c>
      <c r="B47" s="167" t="s">
        <v>103</v>
      </c>
      <c r="C47" s="167" t="s">
        <v>193</v>
      </c>
      <c r="D47" s="16" t="s">
        <v>206</v>
      </c>
      <c r="E47" s="168" t="s">
        <v>207</v>
      </c>
      <c r="F47" s="167" t="s">
        <v>127</v>
      </c>
      <c r="G47" s="169">
        <v>114.64</v>
      </c>
      <c r="H47" s="170">
        <v>0</v>
      </c>
      <c r="I47" s="171">
        <f t="shared" si="6"/>
        <v>0</v>
      </c>
      <c r="J47" s="172">
        <v>0</v>
      </c>
      <c r="K47" s="169">
        <f t="shared" si="7"/>
        <v>0</v>
      </c>
      <c r="L47" s="172">
        <v>0</v>
      </c>
      <c r="M47" s="169">
        <f t="shared" si="8"/>
        <v>0</v>
      </c>
      <c r="N47" s="173">
        <v>21</v>
      </c>
    </row>
    <row r="48" spans="1:14" ht="18.75" customHeight="1">
      <c r="A48" s="167"/>
      <c r="B48" s="167"/>
      <c r="C48" s="167"/>
      <c r="D48" s="16"/>
      <c r="E48" s="168" t="s">
        <v>443</v>
      </c>
      <c r="F48" s="167" t="s">
        <v>127</v>
      </c>
      <c r="G48" s="169">
        <v>44</v>
      </c>
      <c r="H48" s="170">
        <v>0</v>
      </c>
      <c r="I48" s="171">
        <f>ROUND(G48*H48,2)</f>
        <v>0</v>
      </c>
      <c r="J48" s="172">
        <v>0</v>
      </c>
      <c r="K48" s="169">
        <f>G48*J48</f>
        <v>0</v>
      </c>
      <c r="L48" s="172">
        <v>0</v>
      </c>
      <c r="M48" s="169">
        <f>G48*L48</f>
        <v>0</v>
      </c>
      <c r="N48" s="173">
        <v>21</v>
      </c>
    </row>
    <row r="49" spans="1:14" ht="18.75" customHeight="1">
      <c r="A49" s="142"/>
      <c r="B49" s="147" t="s">
        <v>60</v>
      </c>
      <c r="C49" s="142"/>
      <c r="D49" s="148" t="s">
        <v>208</v>
      </c>
      <c r="E49" s="148" t="s">
        <v>209</v>
      </c>
      <c r="F49" s="142"/>
      <c r="G49" s="142"/>
      <c r="H49" s="166"/>
      <c r="I49" s="149">
        <f>SUM(I50:I56)</f>
        <v>0</v>
      </c>
      <c r="J49" s="142"/>
      <c r="K49" s="150">
        <f>SUM(K50:K56)</f>
        <v>0</v>
      </c>
      <c r="L49" s="142"/>
      <c r="M49" s="150">
        <f>SUM(M50:M56)</f>
        <v>0</v>
      </c>
      <c r="N49" s="166"/>
    </row>
    <row r="50" spans="1:14" ht="18.75" customHeight="1">
      <c r="A50" s="167" t="s">
        <v>210</v>
      </c>
      <c r="B50" s="167" t="s">
        <v>103</v>
      </c>
      <c r="C50" s="167" t="s">
        <v>117</v>
      </c>
      <c r="D50" s="16" t="s">
        <v>211</v>
      </c>
      <c r="E50" s="168" t="s">
        <v>212</v>
      </c>
      <c r="F50" s="167" t="s">
        <v>121</v>
      </c>
      <c r="G50" s="169">
        <v>63.198</v>
      </c>
      <c r="H50" s="170">
        <v>0</v>
      </c>
      <c r="I50" s="171">
        <f aca="true" t="shared" si="9" ref="I50:I56">ROUND(G50*H50,2)</f>
        <v>0</v>
      </c>
      <c r="J50" s="172">
        <v>0</v>
      </c>
      <c r="K50" s="169">
        <f aca="true" t="shared" si="10" ref="K50:K56">G50*J50</f>
        <v>0</v>
      </c>
      <c r="L50" s="172">
        <v>0</v>
      </c>
      <c r="M50" s="169">
        <f aca="true" t="shared" si="11" ref="M50:M56">G50*L50</f>
        <v>0</v>
      </c>
      <c r="N50" s="173">
        <v>21</v>
      </c>
    </row>
    <row r="51" spans="1:14" ht="18.75" customHeight="1">
      <c r="A51" s="167" t="s">
        <v>213</v>
      </c>
      <c r="B51" s="167" t="s">
        <v>103</v>
      </c>
      <c r="C51" s="167" t="s">
        <v>117</v>
      </c>
      <c r="D51" s="16" t="s">
        <v>214</v>
      </c>
      <c r="E51" s="168" t="s">
        <v>215</v>
      </c>
      <c r="F51" s="167" t="s">
        <v>121</v>
      </c>
      <c r="G51" s="169">
        <v>63.198</v>
      </c>
      <c r="H51" s="170">
        <v>0</v>
      </c>
      <c r="I51" s="171">
        <f t="shared" si="9"/>
        <v>0</v>
      </c>
      <c r="J51" s="172">
        <v>0</v>
      </c>
      <c r="K51" s="169">
        <f t="shared" si="10"/>
        <v>0</v>
      </c>
      <c r="L51" s="172">
        <v>0</v>
      </c>
      <c r="M51" s="169">
        <f t="shared" si="11"/>
        <v>0</v>
      </c>
      <c r="N51" s="173">
        <v>21</v>
      </c>
    </row>
    <row r="52" spans="1:14" ht="18.75" customHeight="1">
      <c r="A52" s="167" t="s">
        <v>216</v>
      </c>
      <c r="B52" s="167" t="s">
        <v>103</v>
      </c>
      <c r="C52" s="167" t="s">
        <v>117</v>
      </c>
      <c r="D52" s="16" t="s">
        <v>217</v>
      </c>
      <c r="E52" s="168" t="s">
        <v>218</v>
      </c>
      <c r="F52" s="167" t="s">
        <v>121</v>
      </c>
      <c r="G52" s="169">
        <v>63.198</v>
      </c>
      <c r="H52" s="170">
        <v>0</v>
      </c>
      <c r="I52" s="171">
        <f t="shared" si="9"/>
        <v>0</v>
      </c>
      <c r="J52" s="172">
        <v>0</v>
      </c>
      <c r="K52" s="169">
        <f t="shared" si="10"/>
        <v>0</v>
      </c>
      <c r="L52" s="172">
        <v>0</v>
      </c>
      <c r="M52" s="169">
        <f t="shared" si="11"/>
        <v>0</v>
      </c>
      <c r="N52" s="173">
        <v>21</v>
      </c>
    </row>
    <row r="53" spans="1:14" ht="18.75" customHeight="1">
      <c r="A53" s="167" t="s">
        <v>219</v>
      </c>
      <c r="B53" s="167" t="s">
        <v>103</v>
      </c>
      <c r="C53" s="167" t="s">
        <v>193</v>
      </c>
      <c r="D53" s="16" t="s">
        <v>220</v>
      </c>
      <c r="E53" s="168" t="s">
        <v>221</v>
      </c>
      <c r="F53" s="167" t="s">
        <v>121</v>
      </c>
      <c r="G53" s="169">
        <v>94.797</v>
      </c>
      <c r="H53" s="170">
        <v>0</v>
      </c>
      <c r="I53" s="171">
        <f t="shared" si="9"/>
        <v>0</v>
      </c>
      <c r="J53" s="172">
        <v>0</v>
      </c>
      <c r="K53" s="169">
        <f t="shared" si="10"/>
        <v>0</v>
      </c>
      <c r="L53" s="172">
        <v>0</v>
      </c>
      <c r="M53" s="169">
        <f t="shared" si="11"/>
        <v>0</v>
      </c>
      <c r="N53" s="173">
        <v>21</v>
      </c>
    </row>
    <row r="54" spans="1:14" ht="18.75" customHeight="1">
      <c r="A54" s="167" t="s">
        <v>222</v>
      </c>
      <c r="B54" s="167" t="s">
        <v>103</v>
      </c>
      <c r="C54" s="167" t="s">
        <v>193</v>
      </c>
      <c r="D54" s="16" t="s">
        <v>223</v>
      </c>
      <c r="E54" s="168" t="s">
        <v>224</v>
      </c>
      <c r="F54" s="167" t="s">
        <v>121</v>
      </c>
      <c r="G54" s="169">
        <v>853.173</v>
      </c>
      <c r="H54" s="170">
        <v>0</v>
      </c>
      <c r="I54" s="171">
        <f t="shared" si="9"/>
        <v>0</v>
      </c>
      <c r="J54" s="172">
        <v>0</v>
      </c>
      <c r="K54" s="169">
        <f t="shared" si="10"/>
        <v>0</v>
      </c>
      <c r="L54" s="172">
        <v>0</v>
      </c>
      <c r="M54" s="169">
        <f t="shared" si="11"/>
        <v>0</v>
      </c>
      <c r="N54" s="173">
        <v>21</v>
      </c>
    </row>
    <row r="55" spans="1:14" ht="18.75" customHeight="1">
      <c r="A55" s="167" t="s">
        <v>225</v>
      </c>
      <c r="B55" s="167" t="s">
        <v>103</v>
      </c>
      <c r="C55" s="167" t="s">
        <v>226</v>
      </c>
      <c r="D55" s="16" t="s">
        <v>227</v>
      </c>
      <c r="E55" s="168" t="s">
        <v>228</v>
      </c>
      <c r="F55" s="167" t="s">
        <v>121</v>
      </c>
      <c r="G55" s="169">
        <v>94.797</v>
      </c>
      <c r="H55" s="170">
        <v>0</v>
      </c>
      <c r="I55" s="171">
        <f t="shared" si="9"/>
        <v>0</v>
      </c>
      <c r="J55" s="172">
        <v>0</v>
      </c>
      <c r="K55" s="169">
        <f t="shared" si="10"/>
        <v>0</v>
      </c>
      <c r="L55" s="172">
        <v>0</v>
      </c>
      <c r="M55" s="169">
        <f t="shared" si="11"/>
        <v>0</v>
      </c>
      <c r="N55" s="173">
        <v>21</v>
      </c>
    </row>
    <row r="56" spans="1:14" ht="18.75" customHeight="1">
      <c r="A56" s="167" t="s">
        <v>229</v>
      </c>
      <c r="B56" s="167" t="s">
        <v>103</v>
      </c>
      <c r="C56" s="167" t="s">
        <v>193</v>
      </c>
      <c r="D56" s="16" t="s">
        <v>230</v>
      </c>
      <c r="E56" s="168" t="s">
        <v>231</v>
      </c>
      <c r="F56" s="167" t="s">
        <v>121</v>
      </c>
      <c r="G56" s="169">
        <v>94.797</v>
      </c>
      <c r="H56" s="170">
        <v>0</v>
      </c>
      <c r="I56" s="171">
        <f t="shared" si="9"/>
        <v>0</v>
      </c>
      <c r="J56" s="172">
        <v>0</v>
      </c>
      <c r="K56" s="169">
        <f t="shared" si="10"/>
        <v>0</v>
      </c>
      <c r="L56" s="172">
        <v>0</v>
      </c>
      <c r="M56" s="169">
        <f t="shared" si="11"/>
        <v>0</v>
      </c>
      <c r="N56" s="173">
        <v>21</v>
      </c>
    </row>
    <row r="57" spans="1:14" ht="18.75" customHeight="1">
      <c r="A57" s="142"/>
      <c r="B57" s="138" t="s">
        <v>60</v>
      </c>
      <c r="C57" s="142"/>
      <c r="D57" s="139" t="s">
        <v>47</v>
      </c>
      <c r="E57" s="139" t="s">
        <v>232</v>
      </c>
      <c r="F57" s="142"/>
      <c r="G57" s="142"/>
      <c r="H57" s="166"/>
      <c r="I57" s="140">
        <f>I58+I61+I64+I84+I86+I88+I100+I104+I112+I114+I119+I122+I128+I130</f>
        <v>0</v>
      </c>
      <c r="J57" s="142"/>
      <c r="K57" s="141">
        <f>K58+K61+K64+K84+K86+K88+K100+K104+K112+K114+K119+K122+K128+K130</f>
        <v>0</v>
      </c>
      <c r="L57" s="142"/>
      <c r="M57" s="141">
        <f>M58+M61+M64+M84+M86+M88+M100+M104+M112+M114+M119+M122+M128+M130</f>
        <v>0</v>
      </c>
      <c r="N57" s="166"/>
    </row>
    <row r="58" spans="1:14" ht="18.75" customHeight="1">
      <c r="A58" s="142"/>
      <c r="B58" s="143" t="s">
        <v>60</v>
      </c>
      <c r="C58" s="142"/>
      <c r="D58" s="144" t="s">
        <v>233</v>
      </c>
      <c r="E58" s="144" t="s">
        <v>234</v>
      </c>
      <c r="F58" s="142"/>
      <c r="G58" s="142"/>
      <c r="H58" s="166"/>
      <c r="I58" s="145">
        <f>SUM(I59:I60)</f>
        <v>0</v>
      </c>
      <c r="J58" s="142"/>
      <c r="K58" s="146">
        <f>SUM(K59:K60)</f>
        <v>0</v>
      </c>
      <c r="L58" s="142"/>
      <c r="M58" s="146">
        <f>SUM(M59:M60)</f>
        <v>0</v>
      </c>
      <c r="N58" s="166"/>
    </row>
    <row r="59" spans="1:14" ht="18.75" customHeight="1">
      <c r="A59" s="167" t="s">
        <v>235</v>
      </c>
      <c r="B59" s="167" t="s">
        <v>103</v>
      </c>
      <c r="C59" s="167" t="s">
        <v>233</v>
      </c>
      <c r="D59" s="16" t="s">
        <v>236</v>
      </c>
      <c r="E59" s="168" t="s">
        <v>237</v>
      </c>
      <c r="F59" s="167" t="s">
        <v>135</v>
      </c>
      <c r="G59" s="169">
        <v>9.35</v>
      </c>
      <c r="H59" s="170">
        <v>0</v>
      </c>
      <c r="I59" s="171">
        <f>ROUND(G59*H59,2)</f>
        <v>0</v>
      </c>
      <c r="J59" s="172">
        <v>0</v>
      </c>
      <c r="K59" s="169">
        <f>G59*J59</f>
        <v>0</v>
      </c>
      <c r="L59" s="172">
        <v>0</v>
      </c>
      <c r="M59" s="169">
        <f>G59*L59</f>
        <v>0</v>
      </c>
      <c r="N59" s="173">
        <v>21</v>
      </c>
    </row>
    <row r="60" spans="1:14" ht="18.75" customHeight="1">
      <c r="A60" s="167" t="s">
        <v>238</v>
      </c>
      <c r="B60" s="167" t="s">
        <v>103</v>
      </c>
      <c r="C60" s="167" t="s">
        <v>233</v>
      </c>
      <c r="D60" s="16" t="s">
        <v>239</v>
      </c>
      <c r="E60" s="168" t="s">
        <v>240</v>
      </c>
      <c r="F60" s="167" t="s">
        <v>135</v>
      </c>
      <c r="G60" s="169">
        <v>33</v>
      </c>
      <c r="H60" s="170">
        <v>0</v>
      </c>
      <c r="I60" s="171">
        <f>ROUND(G60*H60,2)</f>
        <v>0</v>
      </c>
      <c r="J60" s="172">
        <v>0</v>
      </c>
      <c r="K60" s="169">
        <f>G60*J60</f>
        <v>0</v>
      </c>
      <c r="L60" s="172">
        <v>0</v>
      </c>
      <c r="M60" s="169">
        <f>G60*L60</f>
        <v>0</v>
      </c>
      <c r="N60" s="173">
        <v>21</v>
      </c>
    </row>
    <row r="61" spans="1:14" ht="18.75" customHeight="1">
      <c r="A61" s="142"/>
      <c r="B61" s="143" t="s">
        <v>60</v>
      </c>
      <c r="C61" s="142"/>
      <c r="D61" s="144" t="s">
        <v>241</v>
      </c>
      <c r="E61" s="144" t="s">
        <v>242</v>
      </c>
      <c r="F61" s="142"/>
      <c r="G61" s="142"/>
      <c r="H61" s="166"/>
      <c r="I61" s="145">
        <f>I62</f>
        <v>0</v>
      </c>
      <c r="J61" s="142"/>
      <c r="K61" s="146">
        <f>K62</f>
        <v>0</v>
      </c>
      <c r="L61" s="142"/>
      <c r="M61" s="146">
        <f>M62</f>
        <v>0</v>
      </c>
      <c r="N61" s="166"/>
    </row>
    <row r="62" spans="1:14" ht="18.75" customHeight="1">
      <c r="A62" s="167" t="s">
        <v>243</v>
      </c>
      <c r="B62" s="167"/>
      <c r="C62" s="167"/>
      <c r="D62" s="16"/>
      <c r="E62" s="168" t="s">
        <v>444</v>
      </c>
      <c r="F62" s="167" t="s">
        <v>177</v>
      </c>
      <c r="G62" s="169">
        <v>1</v>
      </c>
      <c r="H62" s="170">
        <v>0</v>
      </c>
      <c r="I62" s="171">
        <f>ROUND(G62*H62,2)</f>
        <v>0</v>
      </c>
      <c r="J62" s="172">
        <v>0</v>
      </c>
      <c r="K62" s="169">
        <f>G62*J62</f>
        <v>0</v>
      </c>
      <c r="L62" s="172">
        <v>0</v>
      </c>
      <c r="M62" s="169">
        <f>G62*L62</f>
        <v>0</v>
      </c>
      <c r="N62" s="173">
        <v>21</v>
      </c>
    </row>
    <row r="63" spans="1:14" ht="18.75" customHeight="1">
      <c r="A63" s="167"/>
      <c r="B63" s="167"/>
      <c r="C63" s="167"/>
      <c r="D63" s="16"/>
      <c r="E63" s="168" t="s">
        <v>430</v>
      </c>
      <c r="F63" s="167" t="s">
        <v>135</v>
      </c>
      <c r="G63" s="169">
        <v>112</v>
      </c>
      <c r="H63" s="170">
        <v>0</v>
      </c>
      <c r="I63" s="171">
        <f>ROUND(G63*H63,2)</f>
        <v>0</v>
      </c>
      <c r="J63" s="172">
        <v>0</v>
      </c>
      <c r="K63" s="169">
        <f>G63*J63</f>
        <v>0</v>
      </c>
      <c r="L63" s="172">
        <v>0</v>
      </c>
      <c r="M63" s="169">
        <f>G63*L63</f>
        <v>0</v>
      </c>
      <c r="N63" s="173">
        <v>21</v>
      </c>
    </row>
    <row r="64" spans="1:14" ht="18.75" customHeight="1">
      <c r="A64" s="142"/>
      <c r="B64" s="143" t="s">
        <v>60</v>
      </c>
      <c r="C64" s="142"/>
      <c r="D64" s="144" t="s">
        <v>244</v>
      </c>
      <c r="E64" s="144" t="s">
        <v>245</v>
      </c>
      <c r="F64" s="142"/>
      <c r="G64" s="142"/>
      <c r="H64" s="166"/>
      <c r="I64" s="145">
        <f>SUM(I65:I83)</f>
        <v>0</v>
      </c>
      <c r="J64" s="142"/>
      <c r="K64" s="146">
        <f>SUM(K65:K83)</f>
        <v>0</v>
      </c>
      <c r="L64" s="142"/>
      <c r="M64" s="146">
        <f>SUM(M65:M83)</f>
        <v>0</v>
      </c>
      <c r="N64" s="166"/>
    </row>
    <row r="65" spans="1:14" ht="18.75" customHeight="1">
      <c r="A65" s="167" t="s">
        <v>246</v>
      </c>
      <c r="B65" s="167" t="s">
        <v>103</v>
      </c>
      <c r="C65" s="167" t="s">
        <v>159</v>
      </c>
      <c r="D65" s="16" t="s">
        <v>186</v>
      </c>
      <c r="E65" s="168" t="s">
        <v>247</v>
      </c>
      <c r="F65" s="167" t="s">
        <v>248</v>
      </c>
      <c r="G65" s="169">
        <v>36</v>
      </c>
      <c r="H65" s="170">
        <v>0</v>
      </c>
      <c r="I65" s="171">
        <f aca="true" t="shared" si="12" ref="I65:I83">ROUND(G65*H65,2)</f>
        <v>0</v>
      </c>
      <c r="J65" s="172">
        <v>0</v>
      </c>
      <c r="K65" s="169">
        <f aca="true" t="shared" si="13" ref="K65:K83">G65*J65</f>
        <v>0</v>
      </c>
      <c r="L65" s="172">
        <v>0</v>
      </c>
      <c r="M65" s="169">
        <f aca="true" t="shared" si="14" ref="M65:M83">G65*L65</f>
        <v>0</v>
      </c>
      <c r="N65" s="173">
        <v>21</v>
      </c>
    </row>
    <row r="66" spans="1:14" ht="18.75" customHeight="1">
      <c r="A66" s="167" t="s">
        <v>249</v>
      </c>
      <c r="B66" s="167" t="s">
        <v>103</v>
      </c>
      <c r="C66" s="167" t="s">
        <v>233</v>
      </c>
      <c r="D66" s="16" t="s">
        <v>250</v>
      </c>
      <c r="E66" s="168" t="s">
        <v>251</v>
      </c>
      <c r="F66" s="167" t="s">
        <v>252</v>
      </c>
      <c r="G66" s="169">
        <v>6</v>
      </c>
      <c r="H66" s="170">
        <v>0</v>
      </c>
      <c r="I66" s="171">
        <f t="shared" si="12"/>
        <v>0</v>
      </c>
      <c r="J66" s="172">
        <v>0</v>
      </c>
      <c r="K66" s="169">
        <f t="shared" si="13"/>
        <v>0</v>
      </c>
      <c r="L66" s="172">
        <v>0</v>
      </c>
      <c r="M66" s="169">
        <f t="shared" si="14"/>
        <v>0</v>
      </c>
      <c r="N66" s="173">
        <v>21</v>
      </c>
    </row>
    <row r="67" spans="1:14" ht="18.75" customHeight="1">
      <c r="A67" s="167" t="s">
        <v>253</v>
      </c>
      <c r="B67" s="167" t="s">
        <v>103</v>
      </c>
      <c r="C67" s="167" t="s">
        <v>233</v>
      </c>
      <c r="D67" s="16" t="s">
        <v>254</v>
      </c>
      <c r="E67" s="168" t="s">
        <v>255</v>
      </c>
      <c r="F67" s="167" t="s">
        <v>252</v>
      </c>
      <c r="G67" s="169">
        <v>2</v>
      </c>
      <c r="H67" s="170">
        <v>0</v>
      </c>
      <c r="I67" s="171">
        <f t="shared" si="12"/>
        <v>0</v>
      </c>
      <c r="J67" s="172">
        <v>0</v>
      </c>
      <c r="K67" s="169">
        <f t="shared" si="13"/>
        <v>0</v>
      </c>
      <c r="L67" s="172">
        <v>0</v>
      </c>
      <c r="M67" s="169">
        <f t="shared" si="14"/>
        <v>0</v>
      </c>
      <c r="N67" s="173">
        <v>21</v>
      </c>
    </row>
    <row r="68" spans="1:14" ht="18.75" customHeight="1">
      <c r="A68" s="167"/>
      <c r="B68" s="167"/>
      <c r="C68" s="167"/>
      <c r="D68" s="16"/>
      <c r="E68" s="168" t="s">
        <v>431</v>
      </c>
      <c r="F68" s="167" t="s">
        <v>252</v>
      </c>
      <c r="G68" s="169">
        <v>2</v>
      </c>
      <c r="H68" s="170">
        <v>0</v>
      </c>
      <c r="I68" s="171">
        <f>ROUND(G68*H68,2)</f>
        <v>0</v>
      </c>
      <c r="J68" s="172">
        <v>0</v>
      </c>
      <c r="K68" s="169">
        <f>G68*J68</f>
        <v>0</v>
      </c>
      <c r="L68" s="172">
        <v>0</v>
      </c>
      <c r="M68" s="169">
        <f>G68*L68</f>
        <v>0</v>
      </c>
      <c r="N68" s="173">
        <v>21</v>
      </c>
    </row>
    <row r="69" spans="1:14" ht="18.75" customHeight="1">
      <c r="A69" s="167" t="s">
        <v>256</v>
      </c>
      <c r="B69" s="167" t="s">
        <v>103</v>
      </c>
      <c r="C69" s="167" t="s">
        <v>233</v>
      </c>
      <c r="D69" s="16" t="s">
        <v>257</v>
      </c>
      <c r="E69" s="168" t="s">
        <v>439</v>
      </c>
      <c r="F69" s="167" t="s">
        <v>252</v>
      </c>
      <c r="G69" s="169">
        <v>1</v>
      </c>
      <c r="H69" s="170">
        <v>0</v>
      </c>
      <c r="I69" s="171">
        <f t="shared" si="12"/>
        <v>0</v>
      </c>
      <c r="J69" s="172">
        <v>0</v>
      </c>
      <c r="K69" s="169">
        <f t="shared" si="13"/>
        <v>0</v>
      </c>
      <c r="L69" s="172">
        <v>0</v>
      </c>
      <c r="M69" s="169">
        <f t="shared" si="14"/>
        <v>0</v>
      </c>
      <c r="N69" s="173">
        <v>21</v>
      </c>
    </row>
    <row r="70" spans="1:14" ht="18.75" customHeight="1">
      <c r="A70" s="167"/>
      <c r="B70" s="167"/>
      <c r="C70" s="167"/>
      <c r="D70" s="16"/>
      <c r="E70" s="168" t="s">
        <v>441</v>
      </c>
      <c r="F70" s="167" t="s">
        <v>252</v>
      </c>
      <c r="G70" s="169">
        <v>1</v>
      </c>
      <c r="H70" s="170">
        <v>0</v>
      </c>
      <c r="I70" s="171">
        <f>ROUND(G70*H70,2)</f>
        <v>0</v>
      </c>
      <c r="J70" s="172">
        <v>0</v>
      </c>
      <c r="K70" s="169">
        <f>G70*J70</f>
        <v>0</v>
      </c>
      <c r="L70" s="172">
        <v>0</v>
      </c>
      <c r="M70" s="169">
        <f>G70*L70</f>
        <v>0</v>
      </c>
      <c r="N70" s="173">
        <v>21</v>
      </c>
    </row>
    <row r="71" spans="1:14" ht="18.75" customHeight="1">
      <c r="A71" s="167" t="s">
        <v>258</v>
      </c>
      <c r="B71" s="167" t="s">
        <v>103</v>
      </c>
      <c r="C71" s="167" t="s">
        <v>233</v>
      </c>
      <c r="D71" s="16" t="s">
        <v>259</v>
      </c>
      <c r="E71" s="168" t="s">
        <v>260</v>
      </c>
      <c r="F71" s="167" t="s">
        <v>252</v>
      </c>
      <c r="G71" s="169">
        <v>1</v>
      </c>
      <c r="H71" s="170">
        <v>0</v>
      </c>
      <c r="I71" s="171">
        <f t="shared" si="12"/>
        <v>0</v>
      </c>
      <c r="J71" s="172">
        <v>0</v>
      </c>
      <c r="K71" s="169">
        <f t="shared" si="13"/>
        <v>0</v>
      </c>
      <c r="L71" s="172">
        <v>0</v>
      </c>
      <c r="M71" s="169">
        <f t="shared" si="14"/>
        <v>0</v>
      </c>
      <c r="N71" s="173">
        <v>21</v>
      </c>
    </row>
    <row r="72" spans="1:14" ht="18.75" customHeight="1">
      <c r="A72" s="167" t="s">
        <v>263</v>
      </c>
      <c r="B72" s="167" t="s">
        <v>103</v>
      </c>
      <c r="C72" s="167" t="s">
        <v>233</v>
      </c>
      <c r="D72" s="16" t="s">
        <v>261</v>
      </c>
      <c r="E72" s="168" t="s">
        <v>262</v>
      </c>
      <c r="F72" s="167" t="s">
        <v>252</v>
      </c>
      <c r="G72" s="169">
        <v>8</v>
      </c>
      <c r="H72" s="170">
        <v>0</v>
      </c>
      <c r="I72" s="171">
        <f t="shared" si="12"/>
        <v>0</v>
      </c>
      <c r="J72" s="172">
        <v>0</v>
      </c>
      <c r="K72" s="169">
        <f t="shared" si="13"/>
        <v>0</v>
      </c>
      <c r="L72" s="172">
        <v>0</v>
      </c>
      <c r="M72" s="169">
        <f t="shared" si="14"/>
        <v>0</v>
      </c>
      <c r="N72" s="173">
        <v>21</v>
      </c>
    </row>
    <row r="73" spans="1:14" ht="18.75" customHeight="1">
      <c r="A73" s="167" t="s">
        <v>266</v>
      </c>
      <c r="B73" s="167" t="s">
        <v>103</v>
      </c>
      <c r="C73" s="167" t="s">
        <v>233</v>
      </c>
      <c r="D73" s="16" t="s">
        <v>264</v>
      </c>
      <c r="E73" s="168" t="s">
        <v>265</v>
      </c>
      <c r="F73" s="167" t="s">
        <v>252</v>
      </c>
      <c r="G73" s="169">
        <v>2</v>
      </c>
      <c r="H73" s="170">
        <v>0</v>
      </c>
      <c r="I73" s="171">
        <f t="shared" si="12"/>
        <v>0</v>
      </c>
      <c r="J73" s="172">
        <v>0</v>
      </c>
      <c r="K73" s="169">
        <f t="shared" si="13"/>
        <v>0</v>
      </c>
      <c r="L73" s="172">
        <v>0</v>
      </c>
      <c r="M73" s="169">
        <f t="shared" si="14"/>
        <v>0</v>
      </c>
      <c r="N73" s="173">
        <v>21</v>
      </c>
    </row>
    <row r="74" spans="1:14" ht="18.75" customHeight="1">
      <c r="A74" s="167"/>
      <c r="B74" s="167"/>
      <c r="C74" s="167"/>
      <c r="D74" s="16"/>
      <c r="E74" s="168" t="s">
        <v>435</v>
      </c>
      <c r="F74" s="167" t="s">
        <v>252</v>
      </c>
      <c r="G74" s="169">
        <v>2</v>
      </c>
      <c r="H74" s="170">
        <v>0</v>
      </c>
      <c r="I74" s="171">
        <f>ROUND(G74*H74,2)</f>
        <v>0</v>
      </c>
      <c r="J74" s="172">
        <v>0</v>
      </c>
      <c r="K74" s="169">
        <f>G74*J74</f>
        <v>0</v>
      </c>
      <c r="L74" s="172">
        <v>0</v>
      </c>
      <c r="M74" s="169">
        <f>G74*L74</f>
        <v>0</v>
      </c>
      <c r="N74" s="173">
        <v>21</v>
      </c>
    </row>
    <row r="75" spans="1:14" ht="18.75" customHeight="1">
      <c r="A75" s="167" t="s">
        <v>268</v>
      </c>
      <c r="B75" s="167" t="s">
        <v>103</v>
      </c>
      <c r="C75" s="167" t="s">
        <v>233</v>
      </c>
      <c r="D75" s="16" t="s">
        <v>267</v>
      </c>
      <c r="E75" s="168" t="s">
        <v>424</v>
      </c>
      <c r="F75" s="167" t="s">
        <v>252</v>
      </c>
      <c r="G75" s="169">
        <v>1</v>
      </c>
      <c r="H75" s="170">
        <v>0</v>
      </c>
      <c r="I75" s="171">
        <f t="shared" si="12"/>
        <v>0</v>
      </c>
      <c r="J75" s="172">
        <v>0</v>
      </c>
      <c r="K75" s="169">
        <f t="shared" si="13"/>
        <v>0</v>
      </c>
      <c r="L75" s="172">
        <v>0</v>
      </c>
      <c r="M75" s="169">
        <f t="shared" si="14"/>
        <v>0</v>
      </c>
      <c r="N75" s="173">
        <v>21</v>
      </c>
    </row>
    <row r="76" spans="1:14" ht="18.75" customHeight="1">
      <c r="A76" s="167" t="s">
        <v>270</v>
      </c>
      <c r="B76" s="167" t="s">
        <v>103</v>
      </c>
      <c r="C76" s="167" t="s">
        <v>233</v>
      </c>
      <c r="D76" s="16" t="s">
        <v>269</v>
      </c>
      <c r="E76" s="168" t="s">
        <v>440</v>
      </c>
      <c r="F76" s="167" t="s">
        <v>252</v>
      </c>
      <c r="G76" s="169">
        <v>1</v>
      </c>
      <c r="H76" s="170">
        <v>0</v>
      </c>
      <c r="I76" s="171">
        <f t="shared" si="12"/>
        <v>0</v>
      </c>
      <c r="J76" s="172">
        <v>0</v>
      </c>
      <c r="K76" s="169">
        <f t="shared" si="13"/>
        <v>0</v>
      </c>
      <c r="L76" s="172">
        <v>0</v>
      </c>
      <c r="M76" s="169">
        <f t="shared" si="14"/>
        <v>0</v>
      </c>
      <c r="N76" s="173">
        <v>21</v>
      </c>
    </row>
    <row r="77" spans="1:14" ht="18.75" customHeight="1">
      <c r="A77" s="167"/>
      <c r="B77" s="167"/>
      <c r="C77" s="167"/>
      <c r="D77" s="16"/>
      <c r="E77" s="168" t="s">
        <v>436</v>
      </c>
      <c r="F77" s="167" t="s">
        <v>252</v>
      </c>
      <c r="G77" s="169">
        <v>1</v>
      </c>
      <c r="H77" s="170">
        <v>0</v>
      </c>
      <c r="I77" s="171">
        <f>ROUND(G77*H77,2)</f>
        <v>0</v>
      </c>
      <c r="J77" s="172">
        <v>0</v>
      </c>
      <c r="K77" s="169">
        <f>G77*J77</f>
        <v>0</v>
      </c>
      <c r="L77" s="172">
        <v>0</v>
      </c>
      <c r="M77" s="169">
        <f>G77*L77</f>
        <v>0</v>
      </c>
      <c r="N77" s="173">
        <v>21</v>
      </c>
    </row>
    <row r="78" spans="1:14" ht="18.75" customHeight="1">
      <c r="A78" s="167" t="s">
        <v>272</v>
      </c>
      <c r="B78" s="167" t="s">
        <v>103</v>
      </c>
      <c r="C78" s="167" t="s">
        <v>233</v>
      </c>
      <c r="D78" s="16" t="s">
        <v>271</v>
      </c>
      <c r="E78" s="168" t="s">
        <v>437</v>
      </c>
      <c r="F78" s="167" t="s">
        <v>252</v>
      </c>
      <c r="G78" s="169">
        <v>1</v>
      </c>
      <c r="H78" s="170">
        <v>0</v>
      </c>
      <c r="I78" s="171">
        <f t="shared" si="12"/>
        <v>0</v>
      </c>
      <c r="J78" s="172">
        <v>0</v>
      </c>
      <c r="K78" s="169">
        <f t="shared" si="13"/>
        <v>0</v>
      </c>
      <c r="L78" s="172">
        <v>0</v>
      </c>
      <c r="M78" s="169">
        <f t="shared" si="14"/>
        <v>0</v>
      </c>
      <c r="N78" s="173">
        <v>21</v>
      </c>
    </row>
    <row r="79" spans="1:14" ht="18.75" customHeight="1">
      <c r="A79" s="167" t="s">
        <v>275</v>
      </c>
      <c r="B79" s="167" t="s">
        <v>103</v>
      </c>
      <c r="C79" s="167" t="s">
        <v>233</v>
      </c>
      <c r="D79" s="16" t="s">
        <v>273</v>
      </c>
      <c r="E79" s="168" t="s">
        <v>274</v>
      </c>
      <c r="F79" s="167" t="s">
        <v>252</v>
      </c>
      <c r="G79" s="169">
        <v>8</v>
      </c>
      <c r="H79" s="170">
        <v>0</v>
      </c>
      <c r="I79" s="171">
        <f t="shared" si="12"/>
        <v>0</v>
      </c>
      <c r="J79" s="172">
        <v>0</v>
      </c>
      <c r="K79" s="169">
        <f t="shared" si="13"/>
        <v>0</v>
      </c>
      <c r="L79" s="172">
        <v>0</v>
      </c>
      <c r="M79" s="169">
        <f t="shared" si="14"/>
        <v>0</v>
      </c>
      <c r="N79" s="173">
        <v>21</v>
      </c>
    </row>
    <row r="80" spans="1:14" ht="18.75" customHeight="1">
      <c r="A80" s="167" t="s">
        <v>278</v>
      </c>
      <c r="B80" s="167" t="s">
        <v>103</v>
      </c>
      <c r="C80" s="167" t="s">
        <v>233</v>
      </c>
      <c r="D80" s="16" t="s">
        <v>276</v>
      </c>
      <c r="E80" s="168" t="s">
        <v>277</v>
      </c>
      <c r="F80" s="167" t="s">
        <v>252</v>
      </c>
      <c r="G80" s="169">
        <v>2</v>
      </c>
      <c r="H80" s="170">
        <v>0</v>
      </c>
      <c r="I80" s="171">
        <f t="shared" si="12"/>
        <v>0</v>
      </c>
      <c r="J80" s="172">
        <v>0</v>
      </c>
      <c r="K80" s="169">
        <f t="shared" si="13"/>
        <v>0</v>
      </c>
      <c r="L80" s="172">
        <v>0</v>
      </c>
      <c r="M80" s="169">
        <f t="shared" si="14"/>
        <v>0</v>
      </c>
      <c r="N80" s="173">
        <v>21</v>
      </c>
    </row>
    <row r="81" spans="1:14" ht="22.5" customHeight="1">
      <c r="A81" s="167" t="s">
        <v>281</v>
      </c>
      <c r="B81" s="167" t="s">
        <v>103</v>
      </c>
      <c r="C81" s="167" t="s">
        <v>233</v>
      </c>
      <c r="D81" s="16" t="s">
        <v>279</v>
      </c>
      <c r="E81" s="168" t="s">
        <v>280</v>
      </c>
      <c r="F81" s="167" t="s">
        <v>252</v>
      </c>
      <c r="G81" s="169">
        <v>1</v>
      </c>
      <c r="H81" s="170">
        <v>0</v>
      </c>
      <c r="I81" s="171">
        <f t="shared" si="12"/>
        <v>0</v>
      </c>
      <c r="J81" s="172">
        <v>0</v>
      </c>
      <c r="K81" s="169">
        <f t="shared" si="13"/>
        <v>0</v>
      </c>
      <c r="L81" s="172">
        <v>0</v>
      </c>
      <c r="M81" s="169">
        <f t="shared" si="14"/>
        <v>0</v>
      </c>
      <c r="N81" s="173">
        <v>21</v>
      </c>
    </row>
    <row r="82" spans="1:14" ht="22.5" customHeight="1">
      <c r="A82" s="167"/>
      <c r="B82" s="167"/>
      <c r="C82" s="167"/>
      <c r="D82" s="16"/>
      <c r="E82" s="168" t="s">
        <v>438</v>
      </c>
      <c r="F82" s="167" t="s">
        <v>252</v>
      </c>
      <c r="G82" s="169">
        <v>1</v>
      </c>
      <c r="H82" s="170">
        <v>0</v>
      </c>
      <c r="I82" s="171">
        <f>ROUND(G82*H82,2)</f>
        <v>0</v>
      </c>
      <c r="J82" s="172">
        <v>0</v>
      </c>
      <c r="K82" s="169">
        <f>G82*J82</f>
        <v>0</v>
      </c>
      <c r="L82" s="172">
        <v>0</v>
      </c>
      <c r="M82" s="169">
        <f>G82*L82</f>
        <v>0</v>
      </c>
      <c r="N82" s="173">
        <v>21</v>
      </c>
    </row>
    <row r="83" spans="1:14" ht="18.75" customHeight="1">
      <c r="A83" s="142"/>
      <c r="B83" s="167" t="s">
        <v>103</v>
      </c>
      <c r="C83" s="167" t="s">
        <v>233</v>
      </c>
      <c r="D83" s="16" t="s">
        <v>282</v>
      </c>
      <c r="E83" s="168" t="s">
        <v>283</v>
      </c>
      <c r="F83" s="167" t="s">
        <v>114</v>
      </c>
      <c r="G83" s="169">
        <v>6</v>
      </c>
      <c r="H83" s="170">
        <v>0</v>
      </c>
      <c r="I83" s="171">
        <f t="shared" si="12"/>
        <v>0</v>
      </c>
      <c r="J83" s="172">
        <v>0</v>
      </c>
      <c r="K83" s="169">
        <f t="shared" si="13"/>
        <v>0</v>
      </c>
      <c r="L83" s="172">
        <v>0</v>
      </c>
      <c r="M83" s="169">
        <f t="shared" si="14"/>
        <v>0</v>
      </c>
      <c r="N83" s="173">
        <v>21</v>
      </c>
    </row>
    <row r="84" spans="1:14" ht="22.5" customHeight="1">
      <c r="A84" s="167" t="s">
        <v>286</v>
      </c>
      <c r="B84" s="143" t="s">
        <v>60</v>
      </c>
      <c r="C84" s="142"/>
      <c r="D84" s="144" t="s">
        <v>284</v>
      </c>
      <c r="E84" s="144" t="s">
        <v>285</v>
      </c>
      <c r="F84" s="142"/>
      <c r="G84" s="142"/>
      <c r="H84" s="166"/>
      <c r="I84" s="145">
        <f>I85</f>
        <v>0</v>
      </c>
      <c r="J84" s="142"/>
      <c r="K84" s="146">
        <f>K85</f>
        <v>0</v>
      </c>
      <c r="L84" s="142"/>
      <c r="M84" s="146">
        <f>M85</f>
        <v>0</v>
      </c>
      <c r="N84" s="166"/>
    </row>
    <row r="85" spans="1:14" ht="18.75" customHeight="1">
      <c r="A85" s="142"/>
      <c r="B85" s="167" t="s">
        <v>103</v>
      </c>
      <c r="C85" s="167" t="s">
        <v>287</v>
      </c>
      <c r="D85" s="16" t="s">
        <v>288</v>
      </c>
      <c r="E85" s="168" t="s">
        <v>289</v>
      </c>
      <c r="F85" s="167" t="s">
        <v>135</v>
      </c>
      <c r="G85" s="169">
        <v>300</v>
      </c>
      <c r="H85" s="170">
        <v>0</v>
      </c>
      <c r="I85" s="171">
        <f>ROUND(G85*H85,2)</f>
        <v>0</v>
      </c>
      <c r="J85" s="172">
        <v>0</v>
      </c>
      <c r="K85" s="169">
        <f>G85*J85</f>
        <v>0</v>
      </c>
      <c r="L85" s="172">
        <v>0</v>
      </c>
      <c r="M85" s="169">
        <f>G85*L85</f>
        <v>0</v>
      </c>
      <c r="N85" s="173">
        <v>21</v>
      </c>
    </row>
    <row r="86" spans="1:14" ht="18.75" customHeight="1">
      <c r="A86" s="167" t="s">
        <v>292</v>
      </c>
      <c r="B86" s="143" t="s">
        <v>60</v>
      </c>
      <c r="C86" s="142"/>
      <c r="D86" s="144" t="s">
        <v>290</v>
      </c>
      <c r="E86" s="144" t="s">
        <v>291</v>
      </c>
      <c r="F86" s="142"/>
      <c r="G86" s="142"/>
      <c r="H86" s="166"/>
      <c r="I86" s="145">
        <f>I87</f>
        <v>0</v>
      </c>
      <c r="J86" s="142"/>
      <c r="K86" s="146">
        <f>K87</f>
        <v>0</v>
      </c>
      <c r="L86" s="142"/>
      <c r="M86" s="146">
        <f>M87</f>
        <v>0</v>
      </c>
      <c r="N86" s="166"/>
    </row>
    <row r="87" spans="1:14" ht="18.75" customHeight="1">
      <c r="A87" s="142"/>
      <c r="B87" s="167" t="s">
        <v>103</v>
      </c>
      <c r="C87" s="167" t="s">
        <v>287</v>
      </c>
      <c r="D87" s="16" t="s">
        <v>293</v>
      </c>
      <c r="E87" s="168" t="s">
        <v>294</v>
      </c>
      <c r="F87" s="167" t="s">
        <v>127</v>
      </c>
      <c r="G87" s="169">
        <v>181.5</v>
      </c>
      <c r="H87" s="170">
        <v>0</v>
      </c>
      <c r="I87" s="171">
        <f>ROUND(G87*H87,2)</f>
        <v>0</v>
      </c>
      <c r="J87" s="172">
        <v>0</v>
      </c>
      <c r="K87" s="169">
        <f>G87*J87</f>
        <v>0</v>
      </c>
      <c r="L87" s="172">
        <v>0</v>
      </c>
      <c r="M87" s="169">
        <f>G87*L87</f>
        <v>0</v>
      </c>
      <c r="N87" s="173">
        <v>21</v>
      </c>
    </row>
    <row r="88" spans="1:14" ht="18.75" customHeight="1">
      <c r="A88" s="167" t="s">
        <v>297</v>
      </c>
      <c r="B88" s="143" t="s">
        <v>60</v>
      </c>
      <c r="C88" s="142"/>
      <c r="D88" s="144" t="s">
        <v>295</v>
      </c>
      <c r="E88" s="144" t="s">
        <v>296</v>
      </c>
      <c r="F88" s="142"/>
      <c r="G88" s="142"/>
      <c r="H88" s="166"/>
      <c r="I88" s="145">
        <f>SUM(I89:I99)</f>
        <v>0</v>
      </c>
      <c r="J88" s="142"/>
      <c r="K88" s="146">
        <f>SUM(K89:K99)</f>
        <v>0</v>
      </c>
      <c r="L88" s="142"/>
      <c r="M88" s="146">
        <f>SUM(M89:M99)</f>
        <v>0</v>
      </c>
      <c r="N88" s="166"/>
    </row>
    <row r="89" spans="1:14" ht="18.75" customHeight="1">
      <c r="A89" s="174" t="s">
        <v>300</v>
      </c>
      <c r="B89" s="167" t="s">
        <v>103</v>
      </c>
      <c r="C89" s="167" t="s">
        <v>295</v>
      </c>
      <c r="D89" s="16" t="s">
        <v>298</v>
      </c>
      <c r="E89" s="168" t="s">
        <v>299</v>
      </c>
      <c r="F89" s="167" t="s">
        <v>114</v>
      </c>
      <c r="G89" s="169">
        <v>6</v>
      </c>
      <c r="H89" s="170">
        <v>0</v>
      </c>
      <c r="I89" s="171">
        <f aca="true" t="shared" si="15" ref="I89:I99">ROUND(G89*H89,2)</f>
        <v>0</v>
      </c>
      <c r="J89" s="172">
        <v>0</v>
      </c>
      <c r="K89" s="169">
        <f aca="true" t="shared" si="16" ref="K89:K99">G89*J89</f>
        <v>0</v>
      </c>
      <c r="L89" s="172">
        <v>0</v>
      </c>
      <c r="M89" s="169">
        <f aca="true" t="shared" si="17" ref="M89:M99">G89*L89</f>
        <v>0</v>
      </c>
      <c r="N89" s="173">
        <v>21</v>
      </c>
    </row>
    <row r="90" spans="1:14" ht="18.75" customHeight="1">
      <c r="A90" s="167" t="s">
        <v>302</v>
      </c>
      <c r="B90" s="174" t="s">
        <v>123</v>
      </c>
      <c r="C90" s="174" t="s">
        <v>124</v>
      </c>
      <c r="D90" s="175" t="s">
        <v>301</v>
      </c>
      <c r="E90" s="176" t="s">
        <v>425</v>
      </c>
      <c r="F90" s="174" t="s">
        <v>114</v>
      </c>
      <c r="G90" s="177">
        <v>1</v>
      </c>
      <c r="H90" s="178">
        <v>0</v>
      </c>
      <c r="I90" s="179">
        <f t="shared" si="15"/>
        <v>0</v>
      </c>
      <c r="J90" s="180">
        <v>0</v>
      </c>
      <c r="K90" s="177">
        <f t="shared" si="16"/>
        <v>0</v>
      </c>
      <c r="L90" s="180">
        <v>0</v>
      </c>
      <c r="M90" s="177">
        <f t="shared" si="17"/>
        <v>0</v>
      </c>
      <c r="N90" s="181">
        <v>21</v>
      </c>
    </row>
    <row r="91" spans="1:14" ht="18.75" customHeight="1">
      <c r="A91" s="174" t="s">
        <v>303</v>
      </c>
      <c r="B91" s="167" t="s">
        <v>103</v>
      </c>
      <c r="C91" s="167" t="s">
        <v>295</v>
      </c>
      <c r="D91" s="16" t="s">
        <v>298</v>
      </c>
      <c r="E91" s="168" t="s">
        <v>299</v>
      </c>
      <c r="F91" s="167" t="s">
        <v>114</v>
      </c>
      <c r="G91" s="169">
        <v>1</v>
      </c>
      <c r="H91" s="170">
        <v>0</v>
      </c>
      <c r="I91" s="171">
        <f t="shared" si="15"/>
        <v>0</v>
      </c>
      <c r="J91" s="172">
        <v>0</v>
      </c>
      <c r="K91" s="169">
        <f t="shared" si="16"/>
        <v>0</v>
      </c>
      <c r="L91" s="172">
        <v>0</v>
      </c>
      <c r="M91" s="169">
        <f t="shared" si="17"/>
        <v>0</v>
      </c>
      <c r="N91" s="173">
        <v>21</v>
      </c>
    </row>
    <row r="92" spans="1:14" ht="18.75" customHeight="1">
      <c r="A92" s="174" t="s">
        <v>303</v>
      </c>
      <c r="B92" s="174" t="s">
        <v>123</v>
      </c>
      <c r="C92" s="174" t="s">
        <v>124</v>
      </c>
      <c r="D92" s="175" t="s">
        <v>304</v>
      </c>
      <c r="E92" s="176" t="s">
        <v>427</v>
      </c>
      <c r="F92" s="174" t="s">
        <v>114</v>
      </c>
      <c r="G92" s="177">
        <v>3</v>
      </c>
      <c r="H92" s="178">
        <v>0</v>
      </c>
      <c r="I92" s="179">
        <f t="shared" si="15"/>
        <v>0</v>
      </c>
      <c r="J92" s="180">
        <v>0</v>
      </c>
      <c r="K92" s="177">
        <f t="shared" si="16"/>
        <v>0</v>
      </c>
      <c r="L92" s="180">
        <v>0</v>
      </c>
      <c r="M92" s="177">
        <f t="shared" si="17"/>
        <v>0</v>
      </c>
      <c r="N92" s="181">
        <v>21</v>
      </c>
    </row>
    <row r="93" spans="1:14" ht="18.75" customHeight="1">
      <c r="A93" s="167" t="s">
        <v>305</v>
      </c>
      <c r="B93" s="174"/>
      <c r="C93" s="174"/>
      <c r="D93" s="175"/>
      <c r="E93" s="176" t="s">
        <v>426</v>
      </c>
      <c r="F93" s="174" t="s">
        <v>114</v>
      </c>
      <c r="G93" s="177">
        <v>3</v>
      </c>
      <c r="H93" s="178">
        <v>0</v>
      </c>
      <c r="I93" s="179">
        <f>ROUND(G93*H93,2)</f>
        <v>0</v>
      </c>
      <c r="J93" s="180">
        <v>0</v>
      </c>
      <c r="K93" s="177">
        <f>G93*J93</f>
        <v>0</v>
      </c>
      <c r="L93" s="180">
        <v>0</v>
      </c>
      <c r="M93" s="177">
        <f>G93*L93</f>
        <v>0</v>
      </c>
      <c r="N93" s="181">
        <v>21</v>
      </c>
    </row>
    <row r="94" spans="1:14" ht="18.75" customHeight="1">
      <c r="A94" s="174" t="s">
        <v>308</v>
      </c>
      <c r="B94" s="167" t="s">
        <v>103</v>
      </c>
      <c r="C94" s="167" t="s">
        <v>295</v>
      </c>
      <c r="D94" s="16" t="s">
        <v>306</v>
      </c>
      <c r="E94" s="168" t="s">
        <v>307</v>
      </c>
      <c r="F94" s="167" t="s">
        <v>114</v>
      </c>
      <c r="G94" s="169">
        <v>1</v>
      </c>
      <c r="H94" s="170">
        <v>0</v>
      </c>
      <c r="I94" s="171">
        <f t="shared" si="15"/>
        <v>0</v>
      </c>
      <c r="J94" s="172">
        <v>0</v>
      </c>
      <c r="K94" s="169">
        <f t="shared" si="16"/>
        <v>0</v>
      </c>
      <c r="L94" s="172">
        <v>0</v>
      </c>
      <c r="M94" s="169">
        <f t="shared" si="17"/>
        <v>0</v>
      </c>
      <c r="N94" s="173">
        <v>21</v>
      </c>
    </row>
    <row r="95" spans="1:14" ht="18.75" customHeight="1">
      <c r="A95" s="167" t="s">
        <v>311</v>
      </c>
      <c r="B95" s="174" t="s">
        <v>123</v>
      </c>
      <c r="C95" s="174" t="s">
        <v>124</v>
      </c>
      <c r="D95" s="175" t="s">
        <v>309</v>
      </c>
      <c r="E95" s="176" t="s">
        <v>310</v>
      </c>
      <c r="F95" s="174" t="s">
        <v>114</v>
      </c>
      <c r="G95" s="177">
        <v>1</v>
      </c>
      <c r="H95" s="178">
        <v>0</v>
      </c>
      <c r="I95" s="179">
        <f t="shared" si="15"/>
        <v>0</v>
      </c>
      <c r="J95" s="180">
        <v>0</v>
      </c>
      <c r="K95" s="177">
        <f t="shared" si="16"/>
        <v>0</v>
      </c>
      <c r="L95" s="180">
        <v>0</v>
      </c>
      <c r="M95" s="177">
        <f t="shared" si="17"/>
        <v>0</v>
      </c>
      <c r="N95" s="181">
        <v>21</v>
      </c>
    </row>
    <row r="96" spans="1:14" ht="18.75" customHeight="1">
      <c r="A96" s="174" t="s">
        <v>314</v>
      </c>
      <c r="B96" s="167" t="s">
        <v>103</v>
      </c>
      <c r="C96" s="167" t="s">
        <v>295</v>
      </c>
      <c r="D96" s="16" t="s">
        <v>312</v>
      </c>
      <c r="E96" s="168" t="s">
        <v>313</v>
      </c>
      <c r="F96" s="167" t="s">
        <v>114</v>
      </c>
      <c r="G96" s="169">
        <v>10</v>
      </c>
      <c r="H96" s="170">
        <v>0</v>
      </c>
      <c r="I96" s="171">
        <f t="shared" si="15"/>
        <v>0</v>
      </c>
      <c r="J96" s="172">
        <v>0</v>
      </c>
      <c r="K96" s="169">
        <f t="shared" si="16"/>
        <v>0</v>
      </c>
      <c r="L96" s="172">
        <v>0</v>
      </c>
      <c r="M96" s="169">
        <f t="shared" si="17"/>
        <v>0</v>
      </c>
      <c r="N96" s="173">
        <v>21</v>
      </c>
    </row>
    <row r="97" spans="1:14" ht="18.75" customHeight="1">
      <c r="A97" s="174" t="s">
        <v>317</v>
      </c>
      <c r="B97" s="174" t="s">
        <v>123</v>
      </c>
      <c r="C97" s="174" t="s">
        <v>124</v>
      </c>
      <c r="D97" s="175" t="s">
        <v>315</v>
      </c>
      <c r="E97" s="176" t="s">
        <v>316</v>
      </c>
      <c r="F97" s="174" t="s">
        <v>114</v>
      </c>
      <c r="G97" s="177">
        <v>9</v>
      </c>
      <c r="H97" s="178">
        <v>0</v>
      </c>
      <c r="I97" s="179">
        <f t="shared" si="15"/>
        <v>0</v>
      </c>
      <c r="J97" s="180">
        <v>0</v>
      </c>
      <c r="K97" s="177">
        <f t="shared" si="16"/>
        <v>0</v>
      </c>
      <c r="L97" s="180">
        <v>0</v>
      </c>
      <c r="M97" s="177">
        <f t="shared" si="17"/>
        <v>0</v>
      </c>
      <c r="N97" s="181">
        <v>21</v>
      </c>
    </row>
    <row r="98" spans="1:14" ht="18.75" customHeight="1">
      <c r="A98" s="167" t="s">
        <v>320</v>
      </c>
      <c r="B98" s="174" t="s">
        <v>123</v>
      </c>
      <c r="C98" s="174" t="s">
        <v>124</v>
      </c>
      <c r="D98" s="175" t="s">
        <v>318</v>
      </c>
      <c r="E98" s="176" t="s">
        <v>319</v>
      </c>
      <c r="F98" s="174" t="s">
        <v>114</v>
      </c>
      <c r="G98" s="177">
        <v>1</v>
      </c>
      <c r="H98" s="178">
        <v>0</v>
      </c>
      <c r="I98" s="179">
        <f t="shared" si="15"/>
        <v>0</v>
      </c>
      <c r="J98" s="180">
        <v>0</v>
      </c>
      <c r="K98" s="177">
        <f t="shared" si="16"/>
        <v>0</v>
      </c>
      <c r="L98" s="180">
        <v>0</v>
      </c>
      <c r="M98" s="177">
        <f t="shared" si="17"/>
        <v>0</v>
      </c>
      <c r="N98" s="181">
        <v>21</v>
      </c>
    </row>
    <row r="99" spans="1:14" ht="18.75" customHeight="1">
      <c r="A99" s="142"/>
      <c r="B99" s="167" t="s">
        <v>103</v>
      </c>
      <c r="C99" s="167" t="s">
        <v>295</v>
      </c>
      <c r="D99" s="16" t="s">
        <v>321</v>
      </c>
      <c r="E99" s="168" t="s">
        <v>322</v>
      </c>
      <c r="F99" s="167" t="s">
        <v>114</v>
      </c>
      <c r="G99" s="169">
        <v>6</v>
      </c>
      <c r="H99" s="170">
        <v>0</v>
      </c>
      <c r="I99" s="171">
        <f t="shared" si="15"/>
        <v>0</v>
      </c>
      <c r="J99" s="172">
        <v>0</v>
      </c>
      <c r="K99" s="169">
        <f t="shared" si="16"/>
        <v>0</v>
      </c>
      <c r="L99" s="172">
        <v>0</v>
      </c>
      <c r="M99" s="169">
        <f t="shared" si="17"/>
        <v>0</v>
      </c>
      <c r="N99" s="173">
        <v>21</v>
      </c>
    </row>
    <row r="100" spans="1:14" ht="18.75" customHeight="1">
      <c r="A100" s="167" t="s">
        <v>325</v>
      </c>
      <c r="B100" s="143" t="s">
        <v>60</v>
      </c>
      <c r="C100" s="142"/>
      <c r="D100" s="144" t="s">
        <v>323</v>
      </c>
      <c r="E100" s="144" t="s">
        <v>324</v>
      </c>
      <c r="F100" s="142"/>
      <c r="G100" s="142"/>
      <c r="H100" s="166"/>
      <c r="I100" s="145">
        <f>SUM(I101:I103)</f>
        <v>0</v>
      </c>
      <c r="J100" s="142"/>
      <c r="K100" s="146">
        <f>SUM(K101:K103)</f>
        <v>0</v>
      </c>
      <c r="L100" s="142"/>
      <c r="M100" s="146">
        <f>SUM(M101:M103)</f>
        <v>0</v>
      </c>
      <c r="N100" s="166"/>
    </row>
    <row r="101" spans="1:14" ht="18.75" customHeight="1">
      <c r="A101" s="174" t="s">
        <v>327</v>
      </c>
      <c r="B101" s="167" t="s">
        <v>103</v>
      </c>
      <c r="C101" s="167" t="s">
        <v>159</v>
      </c>
      <c r="D101" s="16" t="s">
        <v>104</v>
      </c>
      <c r="E101" s="168" t="s">
        <v>326</v>
      </c>
      <c r="F101" s="167" t="s">
        <v>248</v>
      </c>
      <c r="G101" s="169">
        <v>1</v>
      </c>
      <c r="H101" s="170">
        <v>0</v>
      </c>
      <c r="I101" s="171">
        <f>ROUND(G101*H101,2)</f>
        <v>0</v>
      </c>
      <c r="J101" s="172">
        <v>0</v>
      </c>
      <c r="K101" s="169">
        <f>G101*J101</f>
        <v>0</v>
      </c>
      <c r="L101" s="172">
        <v>0</v>
      </c>
      <c r="M101" s="169">
        <f>G101*L101</f>
        <v>0</v>
      </c>
      <c r="N101" s="173">
        <v>21</v>
      </c>
    </row>
    <row r="102" spans="1:14" ht="18.75" customHeight="1">
      <c r="A102" s="167" t="s">
        <v>330</v>
      </c>
      <c r="B102" s="174" t="s">
        <v>123</v>
      </c>
      <c r="C102" s="174" t="s">
        <v>124</v>
      </c>
      <c r="D102" s="175" t="s">
        <v>328</v>
      </c>
      <c r="E102" s="176" t="s">
        <v>329</v>
      </c>
      <c r="F102" s="174" t="s">
        <v>248</v>
      </c>
      <c r="G102" s="177">
        <v>1</v>
      </c>
      <c r="H102" s="178">
        <v>0</v>
      </c>
      <c r="I102" s="179">
        <f>ROUND(G102*H102,2)</f>
        <v>0</v>
      </c>
      <c r="J102" s="180">
        <v>0</v>
      </c>
      <c r="K102" s="177">
        <f>G102*J102</f>
        <v>0</v>
      </c>
      <c r="L102" s="180">
        <v>0</v>
      </c>
      <c r="M102" s="177">
        <f>G102*L102</f>
        <v>0</v>
      </c>
      <c r="N102" s="181">
        <v>21</v>
      </c>
    </row>
    <row r="103" spans="1:14" ht="18.75" customHeight="1">
      <c r="A103" s="142"/>
      <c r="B103" s="167" t="s">
        <v>103</v>
      </c>
      <c r="C103" s="167" t="s">
        <v>159</v>
      </c>
      <c r="D103" s="16" t="s">
        <v>331</v>
      </c>
      <c r="E103" s="168" t="s">
        <v>332</v>
      </c>
      <c r="F103" s="167" t="s">
        <v>177</v>
      </c>
      <c r="G103" s="169">
        <v>1</v>
      </c>
      <c r="H103" s="170">
        <v>0</v>
      </c>
      <c r="I103" s="171">
        <f>ROUND(G103*H103,2)</f>
        <v>0</v>
      </c>
      <c r="J103" s="172">
        <v>0</v>
      </c>
      <c r="K103" s="169">
        <f>G103*J103</f>
        <v>0</v>
      </c>
      <c r="L103" s="172">
        <v>0</v>
      </c>
      <c r="M103" s="169">
        <f>G103*L103</f>
        <v>0</v>
      </c>
      <c r="N103" s="173">
        <v>21</v>
      </c>
    </row>
    <row r="104" spans="1:14" ht="18.75" customHeight="1">
      <c r="A104" s="167" t="s">
        <v>335</v>
      </c>
      <c r="B104" s="143" t="s">
        <v>60</v>
      </c>
      <c r="C104" s="142"/>
      <c r="D104" s="144" t="s">
        <v>333</v>
      </c>
      <c r="E104" s="144" t="s">
        <v>334</v>
      </c>
      <c r="F104" s="142"/>
      <c r="G104" s="142"/>
      <c r="H104" s="166"/>
      <c r="I104" s="145">
        <f>SUM(I105:I111)</f>
        <v>0</v>
      </c>
      <c r="J104" s="142"/>
      <c r="K104" s="146">
        <f>SUM(K105:K111)</f>
        <v>0</v>
      </c>
      <c r="L104" s="142"/>
      <c r="M104" s="146">
        <f>SUM(M105:M111)</f>
        <v>0</v>
      </c>
      <c r="N104" s="166"/>
    </row>
    <row r="105" spans="1:14" ht="18.75" customHeight="1">
      <c r="A105" s="174" t="s">
        <v>338</v>
      </c>
      <c r="B105" s="167" t="s">
        <v>103</v>
      </c>
      <c r="C105" s="167" t="s">
        <v>333</v>
      </c>
      <c r="D105" s="16" t="s">
        <v>336</v>
      </c>
      <c r="E105" s="168" t="s">
        <v>337</v>
      </c>
      <c r="F105" s="167" t="s">
        <v>135</v>
      </c>
      <c r="G105" s="169">
        <v>15</v>
      </c>
      <c r="H105" s="170">
        <v>0</v>
      </c>
      <c r="I105" s="171">
        <f aca="true" t="shared" si="18" ref="I105:I111">ROUND(G105*H105,2)</f>
        <v>0</v>
      </c>
      <c r="J105" s="172">
        <v>0</v>
      </c>
      <c r="K105" s="169">
        <f aca="true" t="shared" si="19" ref="K105:K111">G105*J105</f>
        <v>0</v>
      </c>
      <c r="L105" s="172">
        <v>0</v>
      </c>
      <c r="M105" s="169">
        <f aca="true" t="shared" si="20" ref="M105:M111">G105*L105</f>
        <v>0</v>
      </c>
      <c r="N105" s="173">
        <v>21</v>
      </c>
    </row>
    <row r="106" spans="1:14" ht="18.75" customHeight="1">
      <c r="A106" s="167" t="s">
        <v>341</v>
      </c>
      <c r="B106" s="174" t="s">
        <v>123</v>
      </c>
      <c r="C106" s="174" t="s">
        <v>124</v>
      </c>
      <c r="D106" s="175" t="s">
        <v>339</v>
      </c>
      <c r="E106" s="176" t="s">
        <v>340</v>
      </c>
      <c r="F106" s="174" t="s">
        <v>127</v>
      </c>
      <c r="G106" s="177">
        <v>3</v>
      </c>
      <c r="H106" s="178">
        <v>0</v>
      </c>
      <c r="I106" s="179">
        <f t="shared" si="18"/>
        <v>0</v>
      </c>
      <c r="J106" s="180">
        <v>0</v>
      </c>
      <c r="K106" s="177">
        <f t="shared" si="19"/>
        <v>0</v>
      </c>
      <c r="L106" s="180">
        <v>0</v>
      </c>
      <c r="M106" s="177">
        <f t="shared" si="20"/>
        <v>0</v>
      </c>
      <c r="N106" s="181">
        <v>21</v>
      </c>
    </row>
    <row r="107" spans="1:14" ht="18.75" customHeight="1">
      <c r="A107" s="174" t="s">
        <v>344</v>
      </c>
      <c r="B107" s="167" t="s">
        <v>103</v>
      </c>
      <c r="C107" s="167" t="s">
        <v>333</v>
      </c>
      <c r="D107" s="16" t="s">
        <v>342</v>
      </c>
      <c r="E107" s="168" t="s">
        <v>343</v>
      </c>
      <c r="F107" s="167" t="s">
        <v>127</v>
      </c>
      <c r="G107" s="169">
        <v>44</v>
      </c>
      <c r="H107" s="170">
        <v>0</v>
      </c>
      <c r="I107" s="171">
        <f t="shared" si="18"/>
        <v>0</v>
      </c>
      <c r="J107" s="172">
        <v>0</v>
      </c>
      <c r="K107" s="169">
        <f t="shared" si="19"/>
        <v>0</v>
      </c>
      <c r="L107" s="172">
        <v>0</v>
      </c>
      <c r="M107" s="169">
        <f t="shared" si="20"/>
        <v>0</v>
      </c>
      <c r="N107" s="173">
        <v>21</v>
      </c>
    </row>
    <row r="108" spans="1:14" ht="18.75" customHeight="1">
      <c r="A108" s="174" t="s">
        <v>345</v>
      </c>
      <c r="B108" s="174" t="s">
        <v>123</v>
      </c>
      <c r="C108" s="174" t="s">
        <v>124</v>
      </c>
      <c r="D108" s="175" t="s">
        <v>339</v>
      </c>
      <c r="E108" s="176" t="s">
        <v>340</v>
      </c>
      <c r="F108" s="174" t="s">
        <v>127</v>
      </c>
      <c r="G108" s="177">
        <v>49</v>
      </c>
      <c r="H108" s="178">
        <v>0</v>
      </c>
      <c r="I108" s="179">
        <f t="shared" si="18"/>
        <v>0</v>
      </c>
      <c r="J108" s="180">
        <v>0</v>
      </c>
      <c r="K108" s="177">
        <f t="shared" si="19"/>
        <v>0</v>
      </c>
      <c r="L108" s="180">
        <v>0</v>
      </c>
      <c r="M108" s="177">
        <f t="shared" si="20"/>
        <v>0</v>
      </c>
      <c r="N108" s="181">
        <v>21</v>
      </c>
    </row>
    <row r="109" spans="1:14" ht="18.75" customHeight="1">
      <c r="A109" s="167" t="s">
        <v>346</v>
      </c>
      <c r="B109" s="174" t="s">
        <v>123</v>
      </c>
      <c r="C109" s="174" t="s">
        <v>124</v>
      </c>
      <c r="D109" s="175" t="s">
        <v>339</v>
      </c>
      <c r="E109" s="176" t="s">
        <v>340</v>
      </c>
      <c r="F109" s="174" t="s">
        <v>127</v>
      </c>
      <c r="G109" s="177">
        <v>6.05</v>
      </c>
      <c r="H109" s="178">
        <v>0</v>
      </c>
      <c r="I109" s="179">
        <f t="shared" si="18"/>
        <v>0</v>
      </c>
      <c r="J109" s="180">
        <v>0</v>
      </c>
      <c r="K109" s="177">
        <f t="shared" si="19"/>
        <v>0</v>
      </c>
      <c r="L109" s="180">
        <v>0</v>
      </c>
      <c r="M109" s="177">
        <f t="shared" si="20"/>
        <v>0</v>
      </c>
      <c r="N109" s="181">
        <v>21</v>
      </c>
    </row>
    <row r="110" spans="1:14" ht="18.75" customHeight="1">
      <c r="A110" s="167" t="s">
        <v>347</v>
      </c>
      <c r="B110" s="167" t="s">
        <v>103</v>
      </c>
      <c r="C110" s="167" t="s">
        <v>333</v>
      </c>
      <c r="D110" s="16" t="s">
        <v>342</v>
      </c>
      <c r="E110" s="168" t="s">
        <v>343</v>
      </c>
      <c r="F110" s="167" t="s">
        <v>127</v>
      </c>
      <c r="G110" s="169">
        <v>6.05</v>
      </c>
      <c r="H110" s="170">
        <v>0</v>
      </c>
      <c r="I110" s="171">
        <f t="shared" si="18"/>
        <v>0</v>
      </c>
      <c r="J110" s="172">
        <v>0</v>
      </c>
      <c r="K110" s="169">
        <f t="shared" si="19"/>
        <v>0</v>
      </c>
      <c r="L110" s="172">
        <v>0</v>
      </c>
      <c r="M110" s="169">
        <f t="shared" si="20"/>
        <v>0</v>
      </c>
      <c r="N110" s="173">
        <v>21</v>
      </c>
    </row>
    <row r="111" spans="1:14" ht="18.75" customHeight="1">
      <c r="A111" s="142"/>
      <c r="B111" s="167" t="s">
        <v>103</v>
      </c>
      <c r="C111" s="167" t="s">
        <v>333</v>
      </c>
      <c r="D111" s="16" t="s">
        <v>348</v>
      </c>
      <c r="E111" s="168" t="s">
        <v>349</v>
      </c>
      <c r="F111" s="167" t="s">
        <v>127</v>
      </c>
      <c r="G111" s="169">
        <v>165</v>
      </c>
      <c r="H111" s="170">
        <v>0</v>
      </c>
      <c r="I111" s="171">
        <f t="shared" si="18"/>
        <v>0</v>
      </c>
      <c r="J111" s="172">
        <v>0</v>
      </c>
      <c r="K111" s="169">
        <f t="shared" si="19"/>
        <v>0</v>
      </c>
      <c r="L111" s="172">
        <v>0</v>
      </c>
      <c r="M111" s="169">
        <f t="shared" si="20"/>
        <v>0</v>
      </c>
      <c r="N111" s="173">
        <v>21</v>
      </c>
    </row>
    <row r="112" spans="1:14" ht="22.5" customHeight="1">
      <c r="A112" s="167" t="s">
        <v>352</v>
      </c>
      <c r="B112" s="143" t="s">
        <v>60</v>
      </c>
      <c r="C112" s="142"/>
      <c r="D112" s="144" t="s">
        <v>350</v>
      </c>
      <c r="E112" s="144" t="s">
        <v>351</v>
      </c>
      <c r="F112" s="142"/>
      <c r="G112" s="142"/>
      <c r="H112" s="166"/>
      <c r="I112" s="145">
        <f>I113</f>
        <v>0</v>
      </c>
      <c r="J112" s="142"/>
      <c r="K112" s="146">
        <f>K113</f>
        <v>0</v>
      </c>
      <c r="L112" s="142"/>
      <c r="M112" s="146">
        <f>M113</f>
        <v>0</v>
      </c>
      <c r="N112" s="166"/>
    </row>
    <row r="113" spans="1:14" ht="18.75" customHeight="1">
      <c r="A113" s="142"/>
      <c r="B113" s="167" t="s">
        <v>103</v>
      </c>
      <c r="C113" s="167" t="s">
        <v>350</v>
      </c>
      <c r="D113" s="16" t="s">
        <v>353</v>
      </c>
      <c r="E113" s="168" t="s">
        <v>354</v>
      </c>
      <c r="F113" s="167" t="s">
        <v>114</v>
      </c>
      <c r="G113" s="169">
        <v>6</v>
      </c>
      <c r="H113" s="170">
        <v>0</v>
      </c>
      <c r="I113" s="171">
        <f>ROUND(G113*H113,2)</f>
        <v>0</v>
      </c>
      <c r="J113" s="172">
        <v>0</v>
      </c>
      <c r="K113" s="169">
        <f>G113*J113</f>
        <v>0</v>
      </c>
      <c r="L113" s="172">
        <v>0</v>
      </c>
      <c r="M113" s="169">
        <f>G113*L113</f>
        <v>0</v>
      </c>
      <c r="N113" s="173">
        <v>21</v>
      </c>
    </row>
    <row r="114" spans="1:14" ht="27.75" customHeight="1">
      <c r="A114" s="167" t="s">
        <v>357</v>
      </c>
      <c r="B114" s="143" t="s">
        <v>60</v>
      </c>
      <c r="C114" s="142"/>
      <c r="D114" s="144" t="s">
        <v>355</v>
      </c>
      <c r="E114" s="144" t="s">
        <v>356</v>
      </c>
      <c r="F114" s="142"/>
      <c r="G114" s="142"/>
      <c r="H114" s="166"/>
      <c r="I114" s="145">
        <f>SUM(I115:I118)</f>
        <v>0</v>
      </c>
      <c r="J114" s="142"/>
      <c r="K114" s="146">
        <f>SUM(K115:K118)</f>
        <v>0</v>
      </c>
      <c r="L114" s="142"/>
      <c r="M114" s="146">
        <f>SUM(M115:M118)</f>
        <v>0</v>
      </c>
      <c r="N114" s="166"/>
    </row>
    <row r="115" spans="1:14" ht="24.75" customHeight="1">
      <c r="A115" s="167" t="s">
        <v>360</v>
      </c>
      <c r="B115" s="167" t="s">
        <v>103</v>
      </c>
      <c r="C115" s="167" t="s">
        <v>355</v>
      </c>
      <c r="D115" s="16" t="s">
        <v>358</v>
      </c>
      <c r="E115" s="168" t="s">
        <v>359</v>
      </c>
      <c r="F115" s="167" t="s">
        <v>135</v>
      </c>
      <c r="G115" s="169">
        <v>110</v>
      </c>
      <c r="H115" s="170">
        <v>0</v>
      </c>
      <c r="I115" s="171">
        <f>ROUND(G115*H115,2)</f>
        <v>0</v>
      </c>
      <c r="J115" s="172">
        <v>0</v>
      </c>
      <c r="K115" s="169">
        <f>G115*J115</f>
        <v>0</v>
      </c>
      <c r="L115" s="172">
        <v>0</v>
      </c>
      <c r="M115" s="169">
        <f>G115*L115</f>
        <v>0</v>
      </c>
      <c r="N115" s="173">
        <v>21</v>
      </c>
    </row>
    <row r="116" spans="1:14" ht="18.75" customHeight="1">
      <c r="A116" s="167" t="s">
        <v>363</v>
      </c>
      <c r="B116" s="167" t="s">
        <v>103</v>
      </c>
      <c r="C116" s="167" t="s">
        <v>355</v>
      </c>
      <c r="D116" s="16" t="s">
        <v>361</v>
      </c>
      <c r="E116" s="168" t="s">
        <v>362</v>
      </c>
      <c r="F116" s="167" t="s">
        <v>127</v>
      </c>
      <c r="G116" s="169">
        <v>60.192</v>
      </c>
      <c r="H116" s="170">
        <v>0</v>
      </c>
      <c r="I116" s="171">
        <f>ROUND(G116*H116,2)</f>
        <v>0</v>
      </c>
      <c r="J116" s="172">
        <v>0</v>
      </c>
      <c r="K116" s="169">
        <f>G116*J116</f>
        <v>0</v>
      </c>
      <c r="L116" s="172">
        <v>0</v>
      </c>
      <c r="M116" s="169">
        <f>G116*L116</f>
        <v>0</v>
      </c>
      <c r="N116" s="173">
        <v>21</v>
      </c>
    </row>
    <row r="117" spans="1:14" ht="18.75" customHeight="1">
      <c r="A117" s="174" t="s">
        <v>366</v>
      </c>
      <c r="B117" s="167" t="s">
        <v>103</v>
      </c>
      <c r="C117" s="167" t="s">
        <v>355</v>
      </c>
      <c r="D117" s="16" t="s">
        <v>364</v>
      </c>
      <c r="E117" s="168" t="s">
        <v>365</v>
      </c>
      <c r="F117" s="167" t="s">
        <v>127</v>
      </c>
      <c r="G117" s="169">
        <v>118</v>
      </c>
      <c r="H117" s="170">
        <v>0</v>
      </c>
      <c r="I117" s="171">
        <f>ROUND(G117*H117,2)</f>
        <v>0</v>
      </c>
      <c r="J117" s="172">
        <v>0</v>
      </c>
      <c r="K117" s="169">
        <f>G117*J117</f>
        <v>0</v>
      </c>
      <c r="L117" s="172">
        <v>0</v>
      </c>
      <c r="M117" s="169">
        <f>G117*L117</f>
        <v>0</v>
      </c>
      <c r="N117" s="173">
        <v>21</v>
      </c>
    </row>
    <row r="118" spans="1:14" ht="18.75" customHeight="1">
      <c r="A118" s="142"/>
      <c r="B118" s="174" t="s">
        <v>123</v>
      </c>
      <c r="C118" s="174" t="s">
        <v>124</v>
      </c>
      <c r="D118" s="175" t="s">
        <v>367</v>
      </c>
      <c r="E118" s="176" t="s">
        <v>368</v>
      </c>
      <c r="F118" s="174" t="s">
        <v>127</v>
      </c>
      <c r="G118" s="177">
        <v>129.8</v>
      </c>
      <c r="H118" s="178">
        <v>0</v>
      </c>
      <c r="I118" s="179">
        <f>ROUND(G118*H118,2)</f>
        <v>0</v>
      </c>
      <c r="J118" s="180">
        <v>0</v>
      </c>
      <c r="K118" s="177">
        <f>G118*J118</f>
        <v>0</v>
      </c>
      <c r="L118" s="180">
        <v>0</v>
      </c>
      <c r="M118" s="177">
        <f>G118*L118</f>
        <v>0</v>
      </c>
      <c r="N118" s="181">
        <v>21</v>
      </c>
    </row>
    <row r="119" spans="1:14" ht="18.75" customHeight="1">
      <c r="A119" s="167" t="s">
        <v>371</v>
      </c>
      <c r="B119" s="143" t="s">
        <v>60</v>
      </c>
      <c r="C119" s="142"/>
      <c r="D119" s="144" t="s">
        <v>369</v>
      </c>
      <c r="E119" s="144" t="s">
        <v>370</v>
      </c>
      <c r="F119" s="142"/>
      <c r="G119" s="142"/>
      <c r="H119" s="166"/>
      <c r="I119" s="145">
        <f>SUM(I120:I121)</f>
        <v>0</v>
      </c>
      <c r="J119" s="142"/>
      <c r="K119" s="146">
        <f>SUM(K120:K121)</f>
        <v>0</v>
      </c>
      <c r="L119" s="142"/>
      <c r="M119" s="146">
        <f>SUM(M120:M121)</f>
        <v>0</v>
      </c>
      <c r="N119" s="166"/>
    </row>
    <row r="120" spans="1:14" ht="18.75" customHeight="1">
      <c r="A120" s="174" t="s">
        <v>374</v>
      </c>
      <c r="B120" s="167" t="s">
        <v>103</v>
      </c>
      <c r="C120" s="167" t="s">
        <v>369</v>
      </c>
      <c r="D120" s="16" t="s">
        <v>372</v>
      </c>
      <c r="E120" s="168" t="s">
        <v>373</v>
      </c>
      <c r="F120" s="167" t="s">
        <v>127</v>
      </c>
      <c r="G120" s="169">
        <v>76</v>
      </c>
      <c r="H120" s="170">
        <v>0</v>
      </c>
      <c r="I120" s="171">
        <f>ROUND(G120*H120,2)</f>
        <v>0</v>
      </c>
      <c r="J120" s="172">
        <v>0</v>
      </c>
      <c r="K120" s="169">
        <f>G120*J120</f>
        <v>0</v>
      </c>
      <c r="L120" s="172">
        <v>0</v>
      </c>
      <c r="M120" s="169">
        <f>G120*L120</f>
        <v>0</v>
      </c>
      <c r="N120" s="173">
        <v>21</v>
      </c>
    </row>
    <row r="121" spans="1:14" ht="18.75" customHeight="1">
      <c r="A121" s="142"/>
      <c r="B121" s="174" t="s">
        <v>123</v>
      </c>
      <c r="C121" s="174" t="s">
        <v>124</v>
      </c>
      <c r="D121" s="175" t="s">
        <v>375</v>
      </c>
      <c r="E121" s="176" t="s">
        <v>376</v>
      </c>
      <c r="F121" s="174" t="s">
        <v>127</v>
      </c>
      <c r="G121" s="177">
        <v>84</v>
      </c>
      <c r="H121" s="178">
        <v>0</v>
      </c>
      <c r="I121" s="179">
        <f>ROUND(G121*H121,2)</f>
        <v>0</v>
      </c>
      <c r="J121" s="180">
        <v>0</v>
      </c>
      <c r="K121" s="177">
        <f>G121*J121</f>
        <v>0</v>
      </c>
      <c r="L121" s="180">
        <v>0</v>
      </c>
      <c r="M121" s="177">
        <f>G121*L121</f>
        <v>0</v>
      </c>
      <c r="N121" s="181">
        <v>21</v>
      </c>
    </row>
    <row r="122" spans="1:14" ht="18.75" customHeight="1">
      <c r="A122" s="167" t="s">
        <v>379</v>
      </c>
      <c r="B122" s="143" t="s">
        <v>60</v>
      </c>
      <c r="C122" s="142"/>
      <c r="D122" s="144" t="s">
        <v>377</v>
      </c>
      <c r="E122" s="144" t="s">
        <v>378</v>
      </c>
      <c r="F122" s="142"/>
      <c r="G122" s="142"/>
      <c r="H122" s="166"/>
      <c r="I122" s="145">
        <f>SUM(I123:I124)</f>
        <v>0</v>
      </c>
      <c r="J122" s="142"/>
      <c r="K122" s="146">
        <f>SUM(K123:K124)</f>
        <v>0</v>
      </c>
      <c r="L122" s="142"/>
      <c r="M122" s="146">
        <f>SUM(M123:M124)</f>
        <v>0</v>
      </c>
      <c r="N122" s="166"/>
    </row>
    <row r="123" spans="1:14" ht="18.75" customHeight="1">
      <c r="A123" s="167" t="s">
        <v>382</v>
      </c>
      <c r="B123" s="167" t="s">
        <v>103</v>
      </c>
      <c r="C123" s="167" t="s">
        <v>377</v>
      </c>
      <c r="D123" s="16" t="s">
        <v>380</v>
      </c>
      <c r="E123" s="168" t="s">
        <v>381</v>
      </c>
      <c r="F123" s="167" t="s">
        <v>127</v>
      </c>
      <c r="G123" s="169">
        <v>75</v>
      </c>
      <c r="H123" s="170">
        <v>0</v>
      </c>
      <c r="I123" s="171">
        <f>ROUND(G123*H123,2)</f>
        <v>0</v>
      </c>
      <c r="J123" s="172">
        <v>0</v>
      </c>
      <c r="K123" s="169">
        <f>G123*J123</f>
        <v>0</v>
      </c>
      <c r="L123" s="172">
        <v>0</v>
      </c>
      <c r="M123" s="169">
        <f>G123*L123</f>
        <v>0</v>
      </c>
      <c r="N123" s="173">
        <v>21</v>
      </c>
    </row>
    <row r="124" spans="1:14" ht="18.75" customHeight="1">
      <c r="A124" s="167"/>
      <c r="B124" s="167" t="s">
        <v>103</v>
      </c>
      <c r="C124" s="167" t="s">
        <v>377</v>
      </c>
      <c r="D124" s="16" t="s">
        <v>383</v>
      </c>
      <c r="E124" s="168" t="s">
        <v>384</v>
      </c>
      <c r="F124" s="167" t="s">
        <v>127</v>
      </c>
      <c r="G124" s="169">
        <v>405</v>
      </c>
      <c r="H124" s="170">
        <v>0</v>
      </c>
      <c r="I124" s="171">
        <f>ROUND(G124*H124,2)</f>
        <v>0</v>
      </c>
      <c r="J124" s="172">
        <v>0</v>
      </c>
      <c r="K124" s="169">
        <f>G124*J124</f>
        <v>0</v>
      </c>
      <c r="L124" s="172">
        <v>0</v>
      </c>
      <c r="M124" s="169">
        <f>G124*L124</f>
        <v>0</v>
      </c>
      <c r="N124" s="173">
        <v>21</v>
      </c>
    </row>
    <row r="125" spans="1:14" ht="18.75" customHeight="1">
      <c r="A125" s="167"/>
      <c r="B125" s="167"/>
      <c r="C125" s="167"/>
      <c r="D125" s="16"/>
      <c r="E125" s="168" t="s">
        <v>432</v>
      </c>
      <c r="F125" s="167" t="s">
        <v>127</v>
      </c>
      <c r="G125" s="169">
        <v>10</v>
      </c>
      <c r="H125" s="170">
        <v>0</v>
      </c>
      <c r="I125" s="171">
        <f>ROUND(G125*H125,2)</f>
        <v>0</v>
      </c>
      <c r="J125" s="172">
        <v>0</v>
      </c>
      <c r="K125" s="169">
        <f>G125*J125</f>
        <v>0</v>
      </c>
      <c r="L125" s="172">
        <v>0</v>
      </c>
      <c r="M125" s="169">
        <f>G125*L125</f>
        <v>0</v>
      </c>
      <c r="N125" s="173">
        <v>21</v>
      </c>
    </row>
    <row r="126" spans="1:14" ht="18.75" customHeight="1">
      <c r="A126" s="167"/>
      <c r="B126" s="167"/>
      <c r="C126" s="167"/>
      <c r="D126" s="16"/>
      <c r="E126" s="168" t="s">
        <v>433</v>
      </c>
      <c r="F126" s="167" t="s">
        <v>127</v>
      </c>
      <c r="G126" s="169">
        <v>6</v>
      </c>
      <c r="H126" s="170">
        <v>0</v>
      </c>
      <c r="I126" s="171">
        <f>ROUND(G126*H126,2)</f>
        <v>0</v>
      </c>
      <c r="J126" s="172">
        <v>0</v>
      </c>
      <c r="K126" s="169">
        <f>G126*J126</f>
        <v>0</v>
      </c>
      <c r="L126" s="172">
        <v>0</v>
      </c>
      <c r="M126" s="169">
        <f>G126*L126</f>
        <v>0</v>
      </c>
      <c r="N126" s="173">
        <v>21</v>
      </c>
    </row>
    <row r="127" spans="1:14" ht="18.75" customHeight="1">
      <c r="A127" s="142"/>
      <c r="B127" s="167"/>
      <c r="C127" s="167"/>
      <c r="D127" s="16"/>
      <c r="E127" s="168" t="s">
        <v>434</v>
      </c>
      <c r="F127" s="167" t="s">
        <v>248</v>
      </c>
      <c r="G127" s="169">
        <v>10</v>
      </c>
      <c r="H127" s="170">
        <v>0</v>
      </c>
      <c r="I127" s="171">
        <f>ROUND(G127*H127,2)</f>
        <v>0</v>
      </c>
      <c r="J127" s="172">
        <v>0</v>
      </c>
      <c r="K127" s="169">
        <f>G127*J127</f>
        <v>0</v>
      </c>
      <c r="L127" s="172">
        <v>0</v>
      </c>
      <c r="M127" s="169">
        <f>G127*L127</f>
        <v>0</v>
      </c>
      <c r="N127" s="173">
        <v>21</v>
      </c>
    </row>
    <row r="128" spans="1:14" ht="18.75" customHeight="1">
      <c r="A128" s="167" t="s">
        <v>387</v>
      </c>
      <c r="B128" s="143" t="s">
        <v>60</v>
      </c>
      <c r="C128" s="142"/>
      <c r="D128" s="144" t="s">
        <v>385</v>
      </c>
      <c r="E128" s="144" t="s">
        <v>386</v>
      </c>
      <c r="F128" s="142"/>
      <c r="G128" s="142"/>
      <c r="H128" s="166"/>
      <c r="I128" s="145">
        <f>I129</f>
        <v>0</v>
      </c>
      <c r="J128" s="142"/>
      <c r="K128" s="146">
        <f>K129</f>
        <v>0</v>
      </c>
      <c r="L128" s="142"/>
      <c r="M128" s="146">
        <f>M129</f>
        <v>0</v>
      </c>
      <c r="N128" s="166"/>
    </row>
    <row r="129" spans="1:14" ht="18.75" customHeight="1">
      <c r="A129" s="142"/>
      <c r="B129" s="167" t="s">
        <v>103</v>
      </c>
      <c r="C129" s="167" t="s">
        <v>385</v>
      </c>
      <c r="D129" s="16" t="s">
        <v>388</v>
      </c>
      <c r="E129" s="168" t="s">
        <v>389</v>
      </c>
      <c r="F129" s="167" t="s">
        <v>127</v>
      </c>
      <c r="G129" s="169">
        <v>1715</v>
      </c>
      <c r="H129" s="170">
        <v>0</v>
      </c>
      <c r="I129" s="171">
        <f>ROUND(G129*H129,2)</f>
        <v>0</v>
      </c>
      <c r="J129" s="172">
        <v>0</v>
      </c>
      <c r="K129" s="169">
        <f>G129*J129</f>
        <v>0</v>
      </c>
      <c r="L129" s="172">
        <v>0</v>
      </c>
      <c r="M129" s="169">
        <f>G129*L129</f>
        <v>0</v>
      </c>
      <c r="N129" s="173">
        <v>21</v>
      </c>
    </row>
    <row r="130" spans="1:14" ht="26.25" customHeight="1">
      <c r="A130" s="167" t="s">
        <v>392</v>
      </c>
      <c r="B130" s="143" t="s">
        <v>60</v>
      </c>
      <c r="C130" s="142"/>
      <c r="D130" s="144" t="s">
        <v>390</v>
      </c>
      <c r="E130" s="144" t="s">
        <v>391</v>
      </c>
      <c r="F130" s="142"/>
      <c r="G130" s="142"/>
      <c r="H130" s="166"/>
      <c r="I130" s="145">
        <f>I131</f>
        <v>0</v>
      </c>
      <c r="J130" s="142"/>
      <c r="K130" s="146">
        <f>K131</f>
        <v>0</v>
      </c>
      <c r="L130" s="142"/>
      <c r="M130" s="146">
        <f>M131</f>
        <v>0</v>
      </c>
      <c r="N130" s="166"/>
    </row>
    <row r="131" spans="1:14" ht="18.75" customHeight="1">
      <c r="A131" s="142"/>
      <c r="B131" s="167" t="s">
        <v>103</v>
      </c>
      <c r="C131" s="167" t="s">
        <v>390</v>
      </c>
      <c r="D131" s="16" t="s">
        <v>393</v>
      </c>
      <c r="E131" s="168" t="s">
        <v>394</v>
      </c>
      <c r="F131" s="167" t="s">
        <v>248</v>
      </c>
      <c r="G131" s="169">
        <v>1</v>
      </c>
      <c r="H131" s="170">
        <v>0</v>
      </c>
      <c r="I131" s="171">
        <f>ROUND(G131*H131,2)</f>
        <v>0</v>
      </c>
      <c r="J131" s="172">
        <v>0</v>
      </c>
      <c r="K131" s="169">
        <f>G131*J131</f>
        <v>0</v>
      </c>
      <c r="L131" s="172">
        <v>0</v>
      </c>
      <c r="M131" s="169">
        <f>G131*L131</f>
        <v>0</v>
      </c>
      <c r="N131" s="173">
        <v>21</v>
      </c>
    </row>
    <row r="132" spans="1:14" ht="18.75" customHeight="1">
      <c r="A132" s="142"/>
      <c r="B132" s="138" t="s">
        <v>60</v>
      </c>
      <c r="C132" s="142"/>
      <c r="D132" s="139" t="s">
        <v>123</v>
      </c>
      <c r="E132" s="139" t="s">
        <v>395</v>
      </c>
      <c r="F132" s="142"/>
      <c r="G132" s="142"/>
      <c r="H132" s="166"/>
      <c r="I132" s="140">
        <f>I133+I139+I142</f>
        <v>0</v>
      </c>
      <c r="J132" s="142"/>
      <c r="K132" s="141">
        <f>K133+K139+K142</f>
        <v>0</v>
      </c>
      <c r="L132" s="142"/>
      <c r="M132" s="141">
        <f>M133+M139+M142</f>
        <v>0</v>
      </c>
      <c r="N132" s="166"/>
    </row>
    <row r="133" spans="1:14" ht="18.75" customHeight="1">
      <c r="A133" s="167" t="s">
        <v>399</v>
      </c>
      <c r="B133" s="143" t="s">
        <v>60</v>
      </c>
      <c r="C133" s="142"/>
      <c r="D133" s="144" t="s">
        <v>396</v>
      </c>
      <c r="E133" s="144" t="s">
        <v>397</v>
      </c>
      <c r="F133" s="142"/>
      <c r="G133" s="142"/>
      <c r="H133" s="166"/>
      <c r="I133" s="145">
        <f>SUM(I135:I138)</f>
        <v>0</v>
      </c>
      <c r="J133" s="142"/>
      <c r="K133" s="146">
        <f>SUM(K135:K138)</f>
        <v>0</v>
      </c>
      <c r="L133" s="142"/>
      <c r="M133" s="146">
        <f>SUM(M135:M138)</f>
        <v>0</v>
      </c>
      <c r="N133" s="166"/>
    </row>
    <row r="134" spans="1:14" ht="18.75" customHeight="1">
      <c r="A134" s="167"/>
      <c r="B134" s="143"/>
      <c r="C134" s="142"/>
      <c r="D134" s="144"/>
      <c r="E134" s="168" t="s">
        <v>442</v>
      </c>
      <c r="F134" s="167" t="s">
        <v>177</v>
      </c>
      <c r="G134" s="169">
        <v>1</v>
      </c>
      <c r="H134" s="170">
        <v>0</v>
      </c>
      <c r="I134" s="171">
        <f>ROUND(G134*H134,2)</f>
        <v>0</v>
      </c>
      <c r="J134" s="172">
        <v>0</v>
      </c>
      <c r="K134" s="169">
        <f>G134*J134</f>
        <v>0</v>
      </c>
      <c r="L134" s="172">
        <v>0</v>
      </c>
      <c r="M134" s="169">
        <f>G134*L134</f>
        <v>0</v>
      </c>
      <c r="N134" s="173">
        <v>21</v>
      </c>
    </row>
    <row r="135" spans="1:14" ht="18.75" customHeight="1">
      <c r="A135" s="167" t="s">
        <v>208</v>
      </c>
      <c r="B135" s="167" t="s">
        <v>103</v>
      </c>
      <c r="C135" s="167" t="s">
        <v>398</v>
      </c>
      <c r="D135" s="16" t="s">
        <v>400</v>
      </c>
      <c r="E135" s="168" t="s">
        <v>401</v>
      </c>
      <c r="F135" s="167" t="s">
        <v>135</v>
      </c>
      <c r="G135" s="169">
        <v>66</v>
      </c>
      <c r="H135" s="170">
        <v>0</v>
      </c>
      <c r="I135" s="171">
        <f>ROUND(G135*H135,2)</f>
        <v>0</v>
      </c>
      <c r="J135" s="172">
        <v>0</v>
      </c>
      <c r="K135" s="169">
        <f>G135*J135</f>
        <v>0</v>
      </c>
      <c r="L135" s="172">
        <v>0</v>
      </c>
      <c r="M135" s="169">
        <f>G135*L135</f>
        <v>0</v>
      </c>
      <c r="N135" s="173">
        <v>21</v>
      </c>
    </row>
    <row r="136" spans="1:14" ht="21.75" customHeight="1">
      <c r="A136" s="167" t="s">
        <v>404</v>
      </c>
      <c r="B136" s="167" t="s">
        <v>103</v>
      </c>
      <c r="C136" s="167" t="s">
        <v>398</v>
      </c>
      <c r="D136" s="16" t="s">
        <v>402</v>
      </c>
      <c r="E136" s="168" t="s">
        <v>403</v>
      </c>
      <c r="F136" s="167" t="s">
        <v>114</v>
      </c>
      <c r="G136" s="169">
        <v>2</v>
      </c>
      <c r="H136" s="170">
        <v>0</v>
      </c>
      <c r="I136" s="171">
        <f>ROUND(G136*H136,2)</f>
        <v>0</v>
      </c>
      <c r="J136" s="172">
        <v>0</v>
      </c>
      <c r="K136" s="169">
        <f>G136*J136</f>
        <v>0</v>
      </c>
      <c r="L136" s="172">
        <v>0</v>
      </c>
      <c r="M136" s="169">
        <f>G136*L136</f>
        <v>0</v>
      </c>
      <c r="N136" s="173">
        <v>21</v>
      </c>
    </row>
    <row r="137" spans="1:14" ht="18.75" customHeight="1">
      <c r="A137" s="167"/>
      <c r="B137" s="167" t="s">
        <v>103</v>
      </c>
      <c r="C137" s="167" t="s">
        <v>159</v>
      </c>
      <c r="D137" s="16" t="s">
        <v>405</v>
      </c>
      <c r="E137" s="168" t="s">
        <v>428</v>
      </c>
      <c r="F137" s="167" t="s">
        <v>114</v>
      </c>
      <c r="G137" s="169">
        <v>4</v>
      </c>
      <c r="H137" s="170">
        <v>0</v>
      </c>
      <c r="I137" s="171">
        <f>ROUND(G137*H137,2)</f>
        <v>0</v>
      </c>
      <c r="J137" s="172">
        <v>0</v>
      </c>
      <c r="K137" s="169">
        <f>G137*J137</f>
        <v>0</v>
      </c>
      <c r="L137" s="172">
        <v>0</v>
      </c>
      <c r="M137" s="169">
        <f>G137*L137</f>
        <v>0</v>
      </c>
      <c r="N137" s="173">
        <v>21</v>
      </c>
    </row>
    <row r="138" spans="1:14" ht="18.75" customHeight="1">
      <c r="A138" s="142"/>
      <c r="B138" s="167"/>
      <c r="C138" s="167"/>
      <c r="D138" s="16"/>
      <c r="E138" s="168"/>
      <c r="F138" s="167"/>
      <c r="G138" s="169"/>
      <c r="H138" s="170"/>
      <c r="I138" s="171"/>
      <c r="J138" s="172"/>
      <c r="K138" s="169"/>
      <c r="L138" s="172"/>
      <c r="M138" s="169"/>
      <c r="N138" s="173"/>
    </row>
    <row r="139" spans="1:14" ht="18.75" customHeight="1">
      <c r="A139" s="167" t="s">
        <v>408</v>
      </c>
      <c r="B139" s="143" t="s">
        <v>60</v>
      </c>
      <c r="C139" s="142"/>
      <c r="D139" s="144" t="s">
        <v>406</v>
      </c>
      <c r="E139" s="144" t="s">
        <v>407</v>
      </c>
      <c r="F139" s="142"/>
      <c r="G139" s="142"/>
      <c r="H139" s="166"/>
      <c r="I139" s="145">
        <f>SUM(I140:I141)</f>
        <v>0</v>
      </c>
      <c r="J139" s="142"/>
      <c r="K139" s="146">
        <f>SUM(K140:K141)</f>
        <v>0</v>
      </c>
      <c r="L139" s="142"/>
      <c r="M139" s="146">
        <f>SUM(M140:M141)</f>
        <v>0</v>
      </c>
      <c r="N139" s="166"/>
    </row>
    <row r="140" spans="1:14" ht="18.75" customHeight="1">
      <c r="A140" s="167" t="s">
        <v>412</v>
      </c>
      <c r="B140" s="167" t="s">
        <v>103</v>
      </c>
      <c r="C140" s="167" t="s">
        <v>409</v>
      </c>
      <c r="D140" s="16" t="s">
        <v>410</v>
      </c>
      <c r="E140" s="168" t="s">
        <v>411</v>
      </c>
      <c r="F140" s="167" t="s">
        <v>135</v>
      </c>
      <c r="G140" s="169">
        <v>90</v>
      </c>
      <c r="H140" s="170">
        <v>0</v>
      </c>
      <c r="I140" s="171">
        <f>ROUND(G140*H140,2)</f>
        <v>0</v>
      </c>
      <c r="J140" s="172">
        <v>0</v>
      </c>
      <c r="K140" s="169">
        <f>G140*J140</f>
        <v>0</v>
      </c>
      <c r="L140" s="172">
        <v>0</v>
      </c>
      <c r="M140" s="169">
        <f>G140*L140</f>
        <v>0</v>
      </c>
      <c r="N140" s="173">
        <v>21</v>
      </c>
    </row>
    <row r="141" spans="1:14" ht="18.75" customHeight="1">
      <c r="A141" s="142"/>
      <c r="B141" s="167" t="s">
        <v>103</v>
      </c>
      <c r="C141" s="167" t="s">
        <v>409</v>
      </c>
      <c r="D141" s="16" t="s">
        <v>413</v>
      </c>
      <c r="E141" s="168" t="s">
        <v>414</v>
      </c>
      <c r="F141" s="167" t="s">
        <v>135</v>
      </c>
      <c r="G141" s="169">
        <v>90</v>
      </c>
      <c r="H141" s="170">
        <v>0</v>
      </c>
      <c r="I141" s="171">
        <f>ROUND(G141*H141,2)</f>
        <v>0</v>
      </c>
      <c r="J141" s="172">
        <v>0</v>
      </c>
      <c r="K141" s="169">
        <f>G141*J141</f>
        <v>0</v>
      </c>
      <c r="L141" s="172">
        <v>0</v>
      </c>
      <c r="M141" s="169">
        <f>G141*L141</f>
        <v>0</v>
      </c>
      <c r="N141" s="173">
        <v>21</v>
      </c>
    </row>
    <row r="142" spans="1:14" ht="18.75" customHeight="1">
      <c r="A142" s="167" t="s">
        <v>417</v>
      </c>
      <c r="B142" s="143" t="s">
        <v>60</v>
      </c>
      <c r="C142" s="142"/>
      <c r="D142" s="144" t="s">
        <v>415</v>
      </c>
      <c r="E142" s="144" t="s">
        <v>416</v>
      </c>
      <c r="F142" s="142"/>
      <c r="G142" s="142"/>
      <c r="H142" s="166"/>
      <c r="I142" s="145">
        <f>SUM(I143:I144)</f>
        <v>0</v>
      </c>
      <c r="J142" s="142"/>
      <c r="K142" s="146">
        <f>SUM(K143:K144)</f>
        <v>0</v>
      </c>
      <c r="L142" s="142"/>
      <c r="M142" s="146">
        <f>SUM(M143:M144)</f>
        <v>0</v>
      </c>
      <c r="N142" s="166"/>
    </row>
    <row r="143" spans="1:14" ht="18.75" customHeight="1">
      <c r="A143" s="167" t="s">
        <v>419</v>
      </c>
      <c r="B143" s="167" t="s">
        <v>103</v>
      </c>
      <c r="C143" s="167" t="s">
        <v>159</v>
      </c>
      <c r="D143" s="16" t="s">
        <v>328</v>
      </c>
      <c r="E143" s="168" t="s">
        <v>418</v>
      </c>
      <c r="F143" s="167" t="s">
        <v>135</v>
      </c>
      <c r="G143" s="169">
        <v>37.51</v>
      </c>
      <c r="H143" s="170">
        <v>0</v>
      </c>
      <c r="I143" s="171">
        <f>ROUND(G143*H143,2)</f>
        <v>0</v>
      </c>
      <c r="J143" s="172">
        <v>0</v>
      </c>
      <c r="K143" s="169">
        <f>G143*J143</f>
        <v>0</v>
      </c>
      <c r="L143" s="172">
        <v>0</v>
      </c>
      <c r="M143" s="169">
        <f>G143*L143</f>
        <v>0</v>
      </c>
      <c r="N143" s="173">
        <v>21</v>
      </c>
    </row>
    <row r="144" spans="1:14" ht="18.75" customHeight="1">
      <c r="A144" s="142"/>
      <c r="B144" s="167" t="s">
        <v>103</v>
      </c>
      <c r="C144" s="167" t="s">
        <v>420</v>
      </c>
      <c r="D144" s="16" t="s">
        <v>421</v>
      </c>
      <c r="E144" s="168" t="s">
        <v>429</v>
      </c>
      <c r="F144" s="167" t="s">
        <v>114</v>
      </c>
      <c r="G144" s="169">
        <v>3</v>
      </c>
      <c r="H144" s="170">
        <v>0</v>
      </c>
      <c r="I144" s="171">
        <f>ROUND(G144*H144,2)</f>
        <v>0</v>
      </c>
      <c r="J144" s="172">
        <v>0</v>
      </c>
      <c r="K144" s="169">
        <f>G144*J144</f>
        <v>0</v>
      </c>
      <c r="L144" s="172">
        <v>0</v>
      </c>
      <c r="M144" s="169">
        <f>G144*L144</f>
        <v>0</v>
      </c>
      <c r="N144" s="173">
        <v>21</v>
      </c>
    </row>
    <row r="145" spans="1:14" ht="18.75" customHeight="1">
      <c r="A145" s="142"/>
      <c r="B145" s="138" t="s">
        <v>60</v>
      </c>
      <c r="C145" s="142"/>
      <c r="D145" s="139" t="s">
        <v>422</v>
      </c>
      <c r="E145" s="139" t="s">
        <v>52</v>
      </c>
      <c r="F145" s="142"/>
      <c r="G145" s="142"/>
      <c r="H145" s="166"/>
      <c r="I145" s="184">
        <f>I146</f>
        <v>0</v>
      </c>
      <c r="J145" s="142"/>
      <c r="K145" s="141" t="e">
        <f>K146</f>
        <v>#REF!</v>
      </c>
      <c r="L145" s="142"/>
      <c r="M145" s="141" t="e">
        <f>M146</f>
        <v>#REF!</v>
      </c>
      <c r="N145" s="166"/>
    </row>
    <row r="146" spans="1:14" ht="18.75" customHeight="1">
      <c r="A146" s="151"/>
      <c r="B146" s="143" t="s">
        <v>60</v>
      </c>
      <c r="C146" s="142"/>
      <c r="D146" s="144" t="s">
        <v>423</v>
      </c>
      <c r="E146" s="144" t="s">
        <v>52</v>
      </c>
      <c r="F146" s="142"/>
      <c r="G146" s="142"/>
      <c r="H146" s="166"/>
      <c r="I146" s="185"/>
      <c r="J146" s="142"/>
      <c r="K146" s="146" t="e">
        <f>#REF!</f>
        <v>#REF!</v>
      </c>
      <c r="L146" s="142"/>
      <c r="M146" s="146" t="e">
        <f>#REF!</f>
        <v>#REF!</v>
      </c>
      <c r="N146" s="166"/>
    </row>
    <row r="147" spans="2:14" ht="18.75" customHeight="1">
      <c r="B147" s="151"/>
      <c r="C147" s="151"/>
      <c r="D147" s="151"/>
      <c r="E147" s="152" t="s">
        <v>86</v>
      </c>
      <c r="F147" s="151"/>
      <c r="G147" s="151"/>
      <c r="H147" s="182"/>
      <c r="I147" s="183">
        <f>I14+I57+I132+I145</f>
        <v>0</v>
      </c>
      <c r="J147" s="151"/>
      <c r="K147" s="154" t="e">
        <f>K14+K57+K132+K145</f>
        <v>#REF!</v>
      </c>
      <c r="L147" s="151"/>
      <c r="M147" s="154" t="e">
        <f>M14+M57+M132+M145</f>
        <v>#REF!</v>
      </c>
      <c r="N147" s="182"/>
    </row>
    <row r="148" ht="18.75" customHeight="1"/>
    <row r="149" ht="18.75" customHeight="1"/>
    <row r="150" ht="23.2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</sheetData>
  <sheetProtection selectLockedCells="1" selectUnlockedCells="1"/>
  <printOptions/>
  <pageMargins left="0.7875" right="0.7875" top="1.0527777777777778" bottom="1.0527777777777778" header="0.7875" footer="0.7875"/>
  <pageSetup fitToHeight="99" fitToWidth="1" horizontalDpi="300" verticalDpi="300" orientation="portrait" paperSize="9" scale="68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prikryl</cp:lastModifiedBy>
  <cp:lastPrinted>2014-07-04T05:52:03Z</cp:lastPrinted>
  <dcterms:created xsi:type="dcterms:W3CDTF">2014-05-29T20:16:11Z</dcterms:created>
  <dcterms:modified xsi:type="dcterms:W3CDTF">2014-07-04T05:52:07Z</dcterms:modified>
  <cp:category/>
  <cp:version/>
  <cp:contentType/>
  <cp:contentStatus/>
</cp:coreProperties>
</file>