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ekapitulace stavby" sheetId="1" r:id="rId1"/>
    <sheet name="10 - Vodovodní přípojka" sheetId="2" r:id="rId2"/>
    <sheet name="Pokyny pro vyplnění" sheetId="3" r:id="rId3"/>
  </sheets>
  <definedNames>
    <definedName name="_xlnm._FilterDatabase" localSheetId="1" hidden="1">'10 - Vodovodní přípojka'!$C$89:$K$89</definedName>
    <definedName name="_xlnm.Print_Titles" localSheetId="1">'10 - Vodovodní přípojka'!$89:$89</definedName>
    <definedName name="_xlnm.Print_Titles" localSheetId="0">'Rekapitulace stavby'!$49:$49</definedName>
    <definedName name="_xlnm.Print_Area" localSheetId="1">'10 - Vodovodní přípojka'!$C$4:$J$36,'10 - Vodovodní přípojka'!$C$42:$J$71,'10 - Vodovodní přípojka'!$C$77:$K$211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<sst xmlns="http://schemas.openxmlformats.org/spreadsheetml/2006/main" count="2061" uniqueCount="637">
  <si>
    <t>Export VZ</t>
  </si>
  <si>
    <t>List obsahuje:</t>
  </si>
  <si>
    <t>3.0</t>
  </si>
  <si>
    <t>False</t>
  </si>
  <si>
    <t>{4C572154-7590-404E-807B-E8A51239F3B2}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</si>
  <si>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</si>
  <si>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</si>
  <si>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</si>
  <si>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</si>
  <si>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</si>
  <si>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</si>
  <si>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</si>
  <si>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</si>
  <si>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Y004</t>
  </si>
  <si>
    <t>Stavba:</t>
  </si>
  <si>
    <t>Vodovodní přípojka pro areál KŘP KVK</t>
  </si>
  <si>
    <t>0,1</t>
  </si>
  <si>
    <t>KSO:</t>
  </si>
  <si>
    <t>CC-CZ:</t>
  </si>
  <si>
    <t>1</t>
  </si>
  <si>
    <t>Místo:</t>
  </si>
  <si>
    <t>Cheb</t>
  </si>
  <si>
    <t>Datum:</t>
  </si>
  <si>
    <t>16.12.2016</t>
  </si>
  <si>
    <t>10</t>
  </si>
  <si>
    <t>100</t>
  </si>
  <si>
    <t>Zadavatel:</t>
  </si>
  <si>
    <t>IČ:</t>
  </si>
  <si>
    <t>Krajské ředitelství policie KK</t>
  </si>
  <si>
    <t>DIČ:</t>
  </si>
  <si>
    <t>Uchazeč:</t>
  </si>
  <si>
    <t xml:space="preserve"> </t>
  </si>
  <si>
    <t>Projektant:</t>
  </si>
  <si>
    <t>Zoufalý M.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</si>
  <si>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</si>
  <si>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</si>
  <si>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</si>
  <si>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</si>
  <si>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</si>
  <si>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</si>
  <si>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</si>
  <si>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</si>
  <si>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</si>
  <si>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</si>
  <si>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</si>
  <si>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</si>
  <si>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</si>
  <si>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</si>
  <si>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</si>
  <si>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</si>
  <si>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</si>
  <si>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</si>
  <si>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</si>
  <si>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</si>
  <si>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</si>
  <si>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</si>
  <si>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</si>
  <si>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</si>
  <si>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</si>
  <si>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</si>
  <si>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</si>
  <si>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</si>
  <si>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</si>
  <si>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</si>
  <si>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</si>
  <si>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</si>
  <si>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</si>
  <si>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</si>
  <si>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</si>
  <si>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</si>
  <si>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</si>
  <si>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</si>
  <si>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</si>
  <si>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</si>
  <si>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Vodovodní přípojka</t>
  </si>
  <si>
    <t>STA</t>
  </si>
  <si>
    <t>{A7290B10-B0D7-4C17-9457-2CD6AB29A4E3}</t>
  </si>
  <si>
    <t>2</t>
  </si>
  <si>
    <t>Zpět na list:</t>
  </si>
  <si>
    <t>KRYCÍ LIST SOUPISU</t>
  </si>
  <si>
    <t>Objekt:</t>
  </si>
  <si>
    <t>10 - Vodovodní přípojka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</si>
  <si>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</si>
  <si>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</si>
  <si>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</si>
  <si>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</si>
  <si>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</si>
  <si>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</si>
  <si>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 Zemní práce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</si>
  <si>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</si>
  <si>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</si>
  <si>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</si>
  <si>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</si>
  <si>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</si>
  <si>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</si>
  <si>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</si>
  <si>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</si>
  <si>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</si>
  <si>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771 - Podlahy z dlaždic</t>
  </si>
  <si>
    <t>OST - Ostatní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</si>
  <si>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</si>
  <si>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</si>
  <si>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</si>
  <si>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</si>
  <si>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</si>
  <si>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</si>
  <si>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</si>
  <si>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</si>
  <si>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</si>
  <si>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</si>
  <si>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</si>
  <si>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</si>
  <si>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</si>
  <si>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</si>
  <si>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</si>
  <si>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</si>
  <si>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</si>
  <si>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</si>
  <si>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</si>
  <si>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 xml:space="preserve"> Zemní práce</t>
  </si>
  <si>
    <t>K</t>
  </si>
  <si>
    <t>113107042</t>
  </si>
  <si>
    <t>Odstranění podkladu plochy do 15 m2 živičných tl 100 mm při překopech inž sítí</t>
  </si>
  <si>
    <t>m2</t>
  </si>
  <si>
    <t>CS ÚRS 2015 01</t>
  </si>
  <si>
    <t>4</t>
  </si>
  <si>
    <t>870353953</t>
  </si>
  <si>
    <t>121101101</t>
  </si>
  <si>
    <t>Sejmutí ornice s přemístěním na vzdálenost do 50 m</t>
  </si>
  <si>
    <t>m3</t>
  </si>
  <si>
    <t>-393831025</t>
  </si>
  <si>
    <t>VV</t>
  </si>
  <si>
    <t>69*0,8*0,1</t>
  </si>
  <si>
    <t>3</t>
  </si>
  <si>
    <t>131201101</t>
  </si>
  <si>
    <t>Hloubení jam nezapažených v hornině tř. 3 objemu do 100 m3</t>
  </si>
  <si>
    <t>-781532661</t>
  </si>
  <si>
    <t>1,5*2,5*1,7</t>
  </si>
  <si>
    <t>1,5*1,5*1,7</t>
  </si>
  <si>
    <t>132201101</t>
  </si>
  <si>
    <t>Hloubení rýh š do 600 mm v hornině tř. 3 objemu do 100 m3</t>
  </si>
  <si>
    <t>862361430</t>
  </si>
  <si>
    <t>69*0,6*1,5</t>
  </si>
  <si>
    <t>5</t>
  </si>
  <si>
    <t>139711101</t>
  </si>
  <si>
    <t>Vykopávky v uzavřených prostorách v hornině tř. 1 až 4</t>
  </si>
  <si>
    <t>87637309</t>
  </si>
  <si>
    <t>0,5*0,5*1</t>
  </si>
  <si>
    <t>6</t>
  </si>
  <si>
    <t>141721111</t>
  </si>
  <si>
    <t>Řízený zemní protlak hloubky do 6 m vnějšího průměru do 63 mm v hornině tř 1 až 4</t>
  </si>
  <si>
    <t>m</t>
  </si>
  <si>
    <t>-1986408083</t>
  </si>
  <si>
    <t>7</t>
  </si>
  <si>
    <t>M</t>
  </si>
  <si>
    <t>286131130</t>
  </si>
  <si>
    <t>potrubí vodovodní PE100 PN16 SDR11 6 m, 100 m, 63 x 5,8 mm</t>
  </si>
  <si>
    <t>8</t>
  </si>
  <si>
    <t>1444578303</t>
  </si>
  <si>
    <t>7*1,092 'Přepočtené koeficientem množství</t>
  </si>
  <si>
    <t>151101101</t>
  </si>
  <si>
    <t>Zřízení příložného pažení a rozepření stěn rýh hl do 2 m</t>
  </si>
  <si>
    <t>67877963</t>
  </si>
  <si>
    <t>(1,5*2+2,5*2)*1,7 "startovací jámu</t>
  </si>
  <si>
    <t>1,5*4*1,7</t>
  </si>
  <si>
    <t>9</t>
  </si>
  <si>
    <t>151101111</t>
  </si>
  <si>
    <t>Odstranění příložného pažení a rozepření stěn rýh hl do 2 m</t>
  </si>
  <si>
    <t>474356919</t>
  </si>
  <si>
    <t>161101101</t>
  </si>
  <si>
    <t>Svislé přemístění výkopku z horniny tř. 1 až 4 hl výkopu do 2,5 m</t>
  </si>
  <si>
    <t>559459659</t>
  </si>
  <si>
    <t>10,2+62,1+0,25</t>
  </si>
  <si>
    <t>11</t>
  </si>
  <si>
    <t>162701105</t>
  </si>
  <si>
    <t>Vodorovné přemístění do 10000 m výkopku/sypaniny z horniny tř. 1 až 4</t>
  </si>
  <si>
    <t>-1981686830</t>
  </si>
  <si>
    <t>12</t>
  </si>
  <si>
    <t>171201201</t>
  </si>
  <si>
    <t>Uložení sypaniny na skládky</t>
  </si>
  <si>
    <t>-684688326</t>
  </si>
  <si>
    <t>13</t>
  </si>
  <si>
    <t>171201211</t>
  </si>
  <si>
    <t>Poplatek za uložení odpadu ze sypaniny na skládce (skládkovné)</t>
  </si>
  <si>
    <t>t</t>
  </si>
  <si>
    <t>70304754</t>
  </si>
  <si>
    <t>72,55*2 'Přepočtené koeficientem množství</t>
  </si>
  <si>
    <t>14</t>
  </si>
  <si>
    <t>174101101</t>
  </si>
  <si>
    <t>Zásyp jam, šachet rýh nebo kolem objektů sypaninou se zhutněním</t>
  </si>
  <si>
    <t>1815159077</t>
  </si>
  <si>
    <t>583313490</t>
  </si>
  <si>
    <t>kamenivo těžené drobné frakce 0-4</t>
  </si>
  <si>
    <t>-1369008616</t>
  </si>
  <si>
    <t>10,2*2 'Přepočtené koeficientem množství</t>
  </si>
  <si>
    <t>16</t>
  </si>
  <si>
    <t>174101102</t>
  </si>
  <si>
    <t>Zásyp v uzavřených prostorech sypaninou se zhutněním</t>
  </si>
  <si>
    <t>1403369776</t>
  </si>
  <si>
    <t>17</t>
  </si>
  <si>
    <t>583312810</t>
  </si>
  <si>
    <t>kamenivo těžené drobné frakce 0-1</t>
  </si>
  <si>
    <t>CS ÚRS 2014 01</t>
  </si>
  <si>
    <t>-846072482</t>
  </si>
  <si>
    <t>0,25*2 'Přepočtené koeficientem množství</t>
  </si>
  <si>
    <t>18</t>
  </si>
  <si>
    <t>175102101</t>
  </si>
  <si>
    <t>Obsypání potrubí při překopech inž sítí ručně objem do 10 m3 z hor tř. 1 až 4</t>
  </si>
  <si>
    <t>-2046389476</t>
  </si>
  <si>
    <t>69*0,6*1,4</t>
  </si>
  <si>
    <t>19</t>
  </si>
  <si>
    <t>1958889839</t>
  </si>
  <si>
    <t>57,96*2 'Přepočtené koeficientem množství</t>
  </si>
  <si>
    <t>20</t>
  </si>
  <si>
    <t>181102302</t>
  </si>
  <si>
    <t>Úprava pláně v zářezech se zhutněním</t>
  </si>
  <si>
    <t>-111538644</t>
  </si>
  <si>
    <t>1,5*1,5</t>
  </si>
  <si>
    <t>181301101</t>
  </si>
  <si>
    <t>Rozprostření ornice tl vrstvy do 100 mm pl do 500 m2 v rovině nebo ve svahu do 1:5</t>
  </si>
  <si>
    <t>-1314282472</t>
  </si>
  <si>
    <t>69*0,8</t>
  </si>
  <si>
    <t>22</t>
  </si>
  <si>
    <t>181411131</t>
  </si>
  <si>
    <t>Založení parkového trávníku výsevem plochy do 1000 m2 v rovině a ve svahu do 1:5</t>
  </si>
  <si>
    <t>533912642</t>
  </si>
  <si>
    <t>23</t>
  </si>
  <si>
    <t>005724100</t>
  </si>
  <si>
    <t>osivo směs travní parková</t>
  </si>
  <si>
    <t>kg</t>
  </si>
  <si>
    <t>-1856355101</t>
  </si>
  <si>
    <t>55,2*0,08 'Přepočtené koeficientem množství</t>
  </si>
  <si>
    <t>Vodorovné konstrukce</t>
  </si>
  <si>
    <t>24</t>
  </si>
  <si>
    <t>451572111</t>
  </si>
  <si>
    <t>Lože pod potrubí otevřený výkop z kameniva drobného těženého</t>
  </si>
  <si>
    <t>-1164389734</t>
  </si>
  <si>
    <t>69*0,6*0,1</t>
  </si>
  <si>
    <t>25</t>
  </si>
  <si>
    <t>457621411</t>
  </si>
  <si>
    <t>Plášťové těsnění z asfaltobetonu úprava spár asfaltovou zálivkou do 1 kg/m</t>
  </si>
  <si>
    <t>1804579762</t>
  </si>
  <si>
    <t>1,5*4</t>
  </si>
  <si>
    <t>Komunikace pozemní</t>
  </si>
  <si>
    <t>26</t>
  </si>
  <si>
    <t>564861111</t>
  </si>
  <si>
    <t>Podklad ze štěrkodrtě ŠD tl 200 mm</t>
  </si>
  <si>
    <t>1453683477</t>
  </si>
  <si>
    <t>27</t>
  </si>
  <si>
    <t>572330111</t>
  </si>
  <si>
    <t>Vyspravení krytu komunikací po překopech plochy do 15 m2 obalovaným kamenivem tl 50 mm</t>
  </si>
  <si>
    <t>1196075478</t>
  </si>
  <si>
    <t>28</t>
  </si>
  <si>
    <t>572340112</t>
  </si>
  <si>
    <t>Vyspravení krytu komunikací po překopech plochy do 15 m2 asfaltovým betonem ACO (AB) tl 70 mm</t>
  </si>
  <si>
    <t>1547428618</t>
  </si>
  <si>
    <t>29</t>
  </si>
  <si>
    <t>573111113</t>
  </si>
  <si>
    <t>Postřik živičný infiltrační s posypem z asfaltu množství 1,5 kg/m2</t>
  </si>
  <si>
    <t>-1901338391</t>
  </si>
  <si>
    <t>30</t>
  </si>
  <si>
    <t>573211111</t>
  </si>
  <si>
    <t>Postřik živičný spojovací z asfaltu v množství do 0,70 kg/m2</t>
  </si>
  <si>
    <t>-1863337401</t>
  </si>
  <si>
    <t>Úpravy povrchů, podlahy a osazování výplní</t>
  </si>
  <si>
    <t>31</t>
  </si>
  <si>
    <t>631311131</t>
  </si>
  <si>
    <t>Doplnění dosavadních mazanin betonem prostým plochy do 1 m2 tloušťky přes 80 mm</t>
  </si>
  <si>
    <t>-666244020</t>
  </si>
  <si>
    <t>0,5*0,5*0,2</t>
  </si>
  <si>
    <t>Trubní vedení</t>
  </si>
  <si>
    <t>32</t>
  </si>
  <si>
    <t>871151121</t>
  </si>
  <si>
    <t>Montáž potrubí z trubek z tlakového polyetylénu otevřený výkop svařovaných vnější průměr 25 mm</t>
  </si>
  <si>
    <t>-1403645053</t>
  </si>
  <si>
    <t>33</t>
  </si>
  <si>
    <t>286131090</t>
  </si>
  <si>
    <t>potrubí vodovodní PE100 PN16 SDR11 6 m, 100 m, 25 x 2,3 mm</t>
  </si>
  <si>
    <t>-1129315503</t>
  </si>
  <si>
    <t>6*1,092 'Přepočtené koeficientem množství</t>
  </si>
  <si>
    <t>34</t>
  </si>
  <si>
    <t>871181121</t>
  </si>
  <si>
    <t>Montáž potrubí z trubek z tlakového polyetylénu otevřený výkop svařovaných vnější průměr 50 mm</t>
  </si>
  <si>
    <t>-1903606033</t>
  </si>
  <si>
    <t>8+63</t>
  </si>
  <si>
    <t>35</t>
  </si>
  <si>
    <t>286131120</t>
  </si>
  <si>
    <t>potrubí vodovodní PE100 PN16 SDR11 6 m, 100 m, 50 x 4,6 mm</t>
  </si>
  <si>
    <t>-997050676</t>
  </si>
  <si>
    <t>71*1,092 'Přepočtené koeficientem množství</t>
  </si>
  <si>
    <t>36</t>
  </si>
  <si>
    <t>871990001</t>
  </si>
  <si>
    <t>Napojení vodovodu na stávající rozvod</t>
  </si>
  <si>
    <t>soubor</t>
  </si>
  <si>
    <t>R-pol.</t>
  </si>
  <si>
    <t>1350678500</t>
  </si>
  <si>
    <t>37</t>
  </si>
  <si>
    <t>877325226</t>
  </si>
  <si>
    <t>Montáž elektro navrtávacích T-kusů ventil a 360° otočná odbočka na potrubí z PE trub D 160/63</t>
  </si>
  <si>
    <t>kus</t>
  </si>
  <si>
    <t>-1250638740</t>
  </si>
  <si>
    <t>38</t>
  </si>
  <si>
    <t>286140570</t>
  </si>
  <si>
    <t>navrtávací T-kus s ventilem, s odbočkou 360°, 160-63</t>
  </si>
  <si>
    <t>863413620</t>
  </si>
  <si>
    <t>39</t>
  </si>
  <si>
    <t>422910530</t>
  </si>
  <si>
    <t>souprava zemní pro navrtávací pas se šoupátkem Rd 1,5 m</t>
  </si>
  <si>
    <t>-1544851691</t>
  </si>
  <si>
    <t>40</t>
  </si>
  <si>
    <t>891249111</t>
  </si>
  <si>
    <t>Montáž navrtávacích pasů na potrubí z jakýchkoli trub DN 80</t>
  </si>
  <si>
    <t>-2113519129</t>
  </si>
  <si>
    <t>41</t>
  </si>
  <si>
    <t>422735360</t>
  </si>
  <si>
    <t>navrtávací T kus odbočkový d 50/25 s ventilem</t>
  </si>
  <si>
    <t>1179585086</t>
  </si>
  <si>
    <t>42</t>
  </si>
  <si>
    <t>1799240481</t>
  </si>
  <si>
    <t>43</t>
  </si>
  <si>
    <t>892233121</t>
  </si>
  <si>
    <t>Proplach a desinfekce vodovodního potrubí DN od 40 do 70</t>
  </si>
  <si>
    <t>-1607840610</t>
  </si>
  <si>
    <t>44</t>
  </si>
  <si>
    <t>892241111</t>
  </si>
  <si>
    <t>Tlaková zkouška vodou potrubí do 80</t>
  </si>
  <si>
    <t>-1212945126</t>
  </si>
  <si>
    <t>45</t>
  </si>
  <si>
    <t>893811111</t>
  </si>
  <si>
    <t>Osazení vodoměrné šachty hranaté z PP samonosné pro běžné zatížení plochy do 1,1 m2 hloubky do 1,2 m</t>
  </si>
  <si>
    <t>-820627962</t>
  </si>
  <si>
    <t>46</t>
  </si>
  <si>
    <t>562305510</t>
  </si>
  <si>
    <t>šachta vodoměrná samonosná hranatá typ VS H S 0,9/1,2/1,2 m</t>
  </si>
  <si>
    <t>-738403796</t>
  </si>
  <si>
    <t>47</t>
  </si>
  <si>
    <t>899401112</t>
  </si>
  <si>
    <t>Osazení poklopů litinových šoupátkových</t>
  </si>
  <si>
    <t>98934396</t>
  </si>
  <si>
    <t>48</t>
  </si>
  <si>
    <t>422913520</t>
  </si>
  <si>
    <t>poklop litinový typ 504-šoupátkový</t>
  </si>
  <si>
    <t>-45098342</t>
  </si>
  <si>
    <t>49</t>
  </si>
  <si>
    <t>899721111</t>
  </si>
  <si>
    <t>Signalizační vodič 6 mm</t>
  </si>
  <si>
    <t>-998851250</t>
  </si>
  <si>
    <t>77+1,5*6</t>
  </si>
  <si>
    <t>50</t>
  </si>
  <si>
    <t>899722113</t>
  </si>
  <si>
    <t>Krytí potrubí z plastů výstražnou fólií z PVC 34cm</t>
  </si>
  <si>
    <t>-2109307519</t>
  </si>
  <si>
    <t>71+6</t>
  </si>
  <si>
    <t>Ostatní konstrukce a práce, bourání</t>
  </si>
  <si>
    <t>51</t>
  </si>
  <si>
    <t>919731121</t>
  </si>
  <si>
    <t>Zarovnání styčné plochy podkladu nebo krytu živičného tl do 50 mm</t>
  </si>
  <si>
    <t>-1888214754</t>
  </si>
  <si>
    <t>52</t>
  </si>
  <si>
    <t>919735112</t>
  </si>
  <si>
    <t>Řezání stávajícího živičného krytu hl do 100 mm</t>
  </si>
  <si>
    <t>862207459</t>
  </si>
  <si>
    <t>53</t>
  </si>
  <si>
    <t>965042221</t>
  </si>
  <si>
    <t>Bourání podkladů pod dlažby nebo mazanin betonových nebo z litého asfaltu tl přes 100 mm pl do 1 m2</t>
  </si>
  <si>
    <t>1622054723</t>
  </si>
  <si>
    <t>54</t>
  </si>
  <si>
    <t>977151112</t>
  </si>
  <si>
    <t>Jádrové vrty diamantovými korunkami do D 40 mm do stavebních materiálů</t>
  </si>
  <si>
    <t>-1011910764</t>
  </si>
  <si>
    <t>998</t>
  </si>
  <si>
    <t>Přesun hmot</t>
  </si>
  <si>
    <t>55</t>
  </si>
  <si>
    <t>998276101</t>
  </si>
  <si>
    <t>Přesun hmot pro trubní vedení z trub z plastických hmot otevřený výkop</t>
  </si>
  <si>
    <t>827226737</t>
  </si>
  <si>
    <t>PSV</t>
  </si>
  <si>
    <t>Práce a dodávky PSV</t>
  </si>
  <si>
    <t>721</t>
  </si>
  <si>
    <t>Zdravotechnika - vnitřní kanalizace</t>
  </si>
  <si>
    <t>56</t>
  </si>
  <si>
    <t>721174042</t>
  </si>
  <si>
    <t>Potrubí z PP systém HT DN 40 - chránička</t>
  </si>
  <si>
    <t>-1162999336</t>
  </si>
  <si>
    <t>722</t>
  </si>
  <si>
    <t>Zdravotechnika - vnitřní vodovod</t>
  </si>
  <si>
    <t>57</t>
  </si>
  <si>
    <t>722010001</t>
  </si>
  <si>
    <t>Propojení se stávajíím rozvodem vrátnicee</t>
  </si>
  <si>
    <t>2102245631</t>
  </si>
  <si>
    <t>58</t>
  </si>
  <si>
    <t>722174003</t>
  </si>
  <si>
    <t>Potrubí vodovodní plastové PPR svar polyfuze PN 16 D 25 x 3,5 mm</t>
  </si>
  <si>
    <t>-770272234</t>
  </si>
  <si>
    <t>59</t>
  </si>
  <si>
    <t>722181212</t>
  </si>
  <si>
    <t>Ochrana vodovodního potrubí přilepenými tepelně izolačními trubicemi z PE tl do 6 mm DN do 32 mm</t>
  </si>
  <si>
    <t>364768064</t>
  </si>
  <si>
    <t>60</t>
  </si>
  <si>
    <t>722224115</t>
  </si>
  <si>
    <t>Kohout plnicí nebo vypouštěcí G 1/2 PN 10 s jedním závitem</t>
  </si>
  <si>
    <t>1614750623</t>
  </si>
  <si>
    <t>61</t>
  </si>
  <si>
    <t>722232044</t>
  </si>
  <si>
    <t>Kohout kulový přímý G 3/4 PN 42 do 185°C vnitřní závit</t>
  </si>
  <si>
    <t>106010221</t>
  </si>
  <si>
    <t>62</t>
  </si>
  <si>
    <t>722234265</t>
  </si>
  <si>
    <t>Filtr mosazný G 1 PN 16 do 120°C s 2x vnitřním závitem</t>
  </si>
  <si>
    <t>-244633649</t>
  </si>
  <si>
    <t>63</t>
  </si>
  <si>
    <t>722270102</t>
  </si>
  <si>
    <t>Sestava vodoměrová závitová G 1</t>
  </si>
  <si>
    <t>174725691</t>
  </si>
  <si>
    <t>64</t>
  </si>
  <si>
    <t>722290226</t>
  </si>
  <si>
    <t>Zkouška těsnosti vodovodního potrubí závitového do DN 50</t>
  </si>
  <si>
    <t>1360841652</t>
  </si>
  <si>
    <t>65</t>
  </si>
  <si>
    <t>722290234</t>
  </si>
  <si>
    <t>Proplach a dezinfekce vodovodního potrubí do DN 80</t>
  </si>
  <si>
    <t>2004067779</t>
  </si>
  <si>
    <t>66</t>
  </si>
  <si>
    <t>998722201</t>
  </si>
  <si>
    <t>Přesun hmot procentní pro vnitřní vodovod v objektech v do 6 m</t>
  </si>
  <si>
    <t>%</t>
  </si>
  <si>
    <t>172757226</t>
  </si>
  <si>
    <t>771</t>
  </si>
  <si>
    <t>Podlahy z dlaždic</t>
  </si>
  <si>
    <t>67</t>
  </si>
  <si>
    <t>771571916</t>
  </si>
  <si>
    <t>Oprava podlah z keramických dlaždic režných do malty do 25 ks/m2</t>
  </si>
  <si>
    <t>-1708305296</t>
  </si>
  <si>
    <t>68</t>
  </si>
  <si>
    <t>597611550</t>
  </si>
  <si>
    <t>dlaždice keramické 20 x 20 x 0,75 cm I. j.</t>
  </si>
  <si>
    <t>1579255485</t>
  </si>
  <si>
    <t>8*0,2*0,2</t>
  </si>
  <si>
    <t>0,32*1,1 'Přepočtené koeficientem množství</t>
  </si>
  <si>
    <t>69</t>
  </si>
  <si>
    <t>998771201</t>
  </si>
  <si>
    <t>Přesun hmot procentní pro podlahy z dlaždic v objektech v do 6 m</t>
  </si>
  <si>
    <t>605476943</t>
  </si>
  <si>
    <t>OST</t>
  </si>
  <si>
    <t>Ostatní</t>
  </si>
  <si>
    <t>70</t>
  </si>
  <si>
    <t>999020001</t>
  </si>
  <si>
    <t>Vytyčovací práce</t>
  </si>
  <si>
    <t>-1681246469</t>
  </si>
  <si>
    <t>71</t>
  </si>
  <si>
    <t>999020002</t>
  </si>
  <si>
    <t>Geodetické zaměření přípojky</t>
  </si>
  <si>
    <t>126863618</t>
  </si>
  <si>
    <t>72</t>
  </si>
  <si>
    <t>999020003</t>
  </si>
  <si>
    <t>Zaměření pro věcné břemeno</t>
  </si>
  <si>
    <t>-900615960</t>
  </si>
  <si>
    <t>VRN</t>
  </si>
  <si>
    <t>Vedlejší rozpočtové náklady</t>
  </si>
  <si>
    <t>73</t>
  </si>
  <si>
    <t>999010001</t>
  </si>
  <si>
    <t>Přechodné dopravní značení</t>
  </si>
  <si>
    <t>-1285452657</t>
  </si>
  <si>
    <t>74</t>
  </si>
  <si>
    <t>999010002</t>
  </si>
  <si>
    <t>Vedlejší náklady</t>
  </si>
  <si>
    <t>-1557333068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</si>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</sst>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6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34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12" fillId="0" borderId="3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4" fontId="12" fillId="0" borderId="24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64" fontId="20" fillId="0" borderId="32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/>
    </xf>
    <xf numFmtId="167" fontId="23" fillId="0" borderId="22" xfId="0" applyNumberFormat="1" applyFont="1" applyBorder="1" applyAlignment="1">
      <alignment horizontal="right"/>
    </xf>
    <xf numFmtId="167" fontId="23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5" fillId="0" borderId="30" xfId="0" applyFont="1" applyBorder="1" applyAlignment="1">
      <alignment horizontal="left"/>
    </xf>
    <xf numFmtId="167" fontId="25" fillId="0" borderId="0" xfId="0" applyNumberFormat="1" applyFont="1" applyAlignment="1">
      <alignment horizontal="right"/>
    </xf>
    <xf numFmtId="167" fontId="25" fillId="0" borderId="24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8" fontId="26" fillId="0" borderId="0" xfId="0" applyNumberFormat="1" applyFont="1" applyAlignment="1">
      <alignment horizontal="right" vertical="center"/>
    </xf>
    <xf numFmtId="0" fontId="26" fillId="0" borderId="30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36" xfId="0" applyFont="1" applyBorder="1" applyAlignment="1">
      <alignment horizontal="center" vertical="center" wrapText="1"/>
    </xf>
    <xf numFmtId="49" fontId="28" fillId="0" borderId="36" xfId="0" applyNumberFormat="1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168" fontId="28" fillId="0" borderId="36" xfId="0" applyNumberFormat="1" applyFont="1" applyBorder="1" applyAlignment="1">
      <alignment horizontal="right" vertical="center"/>
    </xf>
    <xf numFmtId="164" fontId="28" fillId="0" borderId="36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167" fontId="9" fillId="0" borderId="32" xfId="0" applyNumberFormat="1" applyFont="1" applyBorder="1" applyAlignment="1">
      <alignment horizontal="right" vertical="center"/>
    </xf>
    <xf numFmtId="167" fontId="9" fillId="0" borderId="33" xfId="0" applyNumberFormat="1" applyFont="1" applyBorder="1" applyAlignment="1">
      <alignment horizontal="right" vertical="center"/>
    </xf>
    <xf numFmtId="0" fontId="53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53" fillId="33" borderId="0" xfId="36" applyFill="1" applyAlignment="1" applyProtection="1">
      <alignment horizontal="left" vertical="top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4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25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0" fillId="33" borderId="0" xfId="36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412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2E0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412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2E0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1" t="s">
        <v>0</v>
      </c>
      <c r="B1" s="142"/>
      <c r="C1" s="142"/>
      <c r="D1" s="143" t="s">
        <v>1</v>
      </c>
      <c r="E1" s="142"/>
      <c r="F1" s="142"/>
      <c r="G1" s="142"/>
      <c r="H1" s="142"/>
      <c r="I1" s="142"/>
      <c r="J1" s="142"/>
      <c r="K1" s="144" t="s">
        <v>467</v>
      </c>
      <c r="L1" s="144"/>
      <c r="M1" s="144"/>
      <c r="N1" s="144"/>
      <c r="O1" s="144"/>
      <c r="P1" s="144"/>
      <c r="Q1" s="144"/>
      <c r="R1" s="144"/>
      <c r="S1" s="144"/>
      <c r="T1" s="142"/>
      <c r="U1" s="142"/>
      <c r="V1" s="142"/>
      <c r="W1" s="144" t="s">
        <v>468</v>
      </c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3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2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S4" s="6" t="s">
        <v>11</v>
      </c>
    </row>
    <row r="5" spans="2:71" s="2" customFormat="1" ht="15" customHeight="1">
      <c r="B5" s="10"/>
      <c r="D5" s="14" t="s">
        <v>12</v>
      </c>
      <c r="K5" s="232" t="s">
        <v>13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Q5" s="12"/>
      <c r="BS5" s="6" t="s">
        <v>6</v>
      </c>
    </row>
    <row r="6" spans="2:71" s="2" customFormat="1" ht="37.5" customHeight="1">
      <c r="B6" s="10"/>
      <c r="D6" s="16" t="s">
        <v>14</v>
      </c>
      <c r="K6" s="247" t="s">
        <v>15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Q6" s="12"/>
      <c r="BS6" s="6" t="s">
        <v>16</v>
      </c>
    </row>
    <row r="7" spans="2:71" s="2" customFormat="1" ht="15" customHeight="1">
      <c r="B7" s="10"/>
      <c r="D7" s="17" t="s">
        <v>17</v>
      </c>
      <c r="K7" s="15"/>
      <c r="AK7" s="17" t="s">
        <v>18</v>
      </c>
      <c r="AN7" s="15"/>
      <c r="AQ7" s="12"/>
      <c r="BS7" s="6" t="s">
        <v>19</v>
      </c>
    </row>
    <row r="8" spans="2:71" s="2" customFormat="1" ht="15" customHeight="1">
      <c r="B8" s="10"/>
      <c r="D8" s="17" t="s">
        <v>20</v>
      </c>
      <c r="K8" s="15" t="s">
        <v>21</v>
      </c>
      <c r="AK8" s="17" t="s">
        <v>22</v>
      </c>
      <c r="AN8" s="15" t="s">
        <v>23</v>
      </c>
      <c r="AQ8" s="12"/>
      <c r="BS8" s="6" t="s">
        <v>24</v>
      </c>
    </row>
    <row r="9" spans="2:71" s="2" customFormat="1" ht="15" customHeight="1">
      <c r="B9" s="10"/>
      <c r="AQ9" s="12"/>
      <c r="BS9" s="6" t="s">
        <v>25</v>
      </c>
    </row>
    <row r="10" spans="2:71" s="2" customFormat="1" ht="15" customHeight="1">
      <c r="B10" s="10"/>
      <c r="D10" s="17" t="s">
        <v>26</v>
      </c>
      <c r="AK10" s="17" t="s">
        <v>27</v>
      </c>
      <c r="AN10" s="15"/>
      <c r="AQ10" s="12"/>
      <c r="BS10" s="6" t="s">
        <v>16</v>
      </c>
    </row>
    <row r="11" spans="2:71" s="2" customFormat="1" ht="19.5" customHeight="1">
      <c r="B11" s="10"/>
      <c r="E11" s="15" t="s">
        <v>28</v>
      </c>
      <c r="AK11" s="17" t="s">
        <v>29</v>
      </c>
      <c r="AN11" s="15"/>
      <c r="AQ11" s="12"/>
      <c r="BS11" s="6" t="s">
        <v>16</v>
      </c>
    </row>
    <row r="12" spans="2:71" s="2" customFormat="1" ht="7.5" customHeight="1">
      <c r="B12" s="10"/>
      <c r="AQ12" s="12"/>
      <c r="BS12" s="6" t="s">
        <v>16</v>
      </c>
    </row>
    <row r="13" spans="2:71" s="2" customFormat="1" ht="15" customHeight="1">
      <c r="B13" s="10"/>
      <c r="D13" s="17" t="s">
        <v>30</v>
      </c>
      <c r="AK13" s="17" t="s">
        <v>27</v>
      </c>
      <c r="AN13" s="15"/>
      <c r="AQ13" s="12"/>
      <c r="BS13" s="6" t="s">
        <v>16</v>
      </c>
    </row>
    <row r="14" spans="2:71" s="2" customFormat="1" ht="15.75" customHeight="1">
      <c r="B14" s="10"/>
      <c r="E14" s="15" t="s">
        <v>31</v>
      </c>
      <c r="AK14" s="17" t="s">
        <v>29</v>
      </c>
      <c r="AN14" s="15"/>
      <c r="AQ14" s="12"/>
      <c r="BS14" s="6" t="s">
        <v>16</v>
      </c>
    </row>
    <row r="15" spans="2:71" s="2" customFormat="1" ht="7.5" customHeight="1">
      <c r="B15" s="10"/>
      <c r="AQ15" s="12"/>
      <c r="BS15" s="6" t="s">
        <v>3</v>
      </c>
    </row>
    <row r="16" spans="2:71" s="2" customFormat="1" ht="15" customHeight="1">
      <c r="B16" s="10"/>
      <c r="D16" s="17" t="s">
        <v>32</v>
      </c>
      <c r="AK16" s="17" t="s">
        <v>27</v>
      </c>
      <c r="AN16" s="15"/>
      <c r="AQ16" s="12"/>
      <c r="BS16" s="6" t="s">
        <v>3</v>
      </c>
    </row>
    <row r="17" spans="2:71" s="2" customFormat="1" ht="19.5" customHeight="1">
      <c r="B17" s="10"/>
      <c r="E17" s="15" t="s">
        <v>33</v>
      </c>
      <c r="AK17" s="17" t="s">
        <v>29</v>
      </c>
      <c r="AN17" s="15"/>
      <c r="AQ17" s="12"/>
      <c r="BS17" s="6" t="s">
        <v>34</v>
      </c>
    </row>
    <row r="18" spans="2:71" s="2" customFormat="1" ht="7.5" customHeight="1">
      <c r="B18" s="10"/>
      <c r="AQ18" s="12"/>
      <c r="BS18" s="6" t="s">
        <v>6</v>
      </c>
    </row>
    <row r="19" spans="2:71" s="2" customFormat="1" ht="15" customHeight="1">
      <c r="B19" s="10"/>
      <c r="D19" s="17" t="s">
        <v>35</v>
      </c>
      <c r="AQ19" s="12"/>
      <c r="BS19" s="6" t="s">
        <v>6</v>
      </c>
    </row>
    <row r="20" spans="2:71" s="2" customFormat="1" ht="15.75" customHeight="1">
      <c r="B20" s="10"/>
      <c r="E20" s="248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Q20" s="12"/>
      <c r="BS20" s="6" t="s">
        <v>34</v>
      </c>
    </row>
    <row r="21" spans="2:43" s="2" customFormat="1" ht="7.5" customHeight="1">
      <c r="B21" s="10"/>
      <c r="AQ21" s="12"/>
    </row>
    <row r="22" spans="2:43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2"/>
    </row>
    <row r="23" spans="2:43" s="6" customFormat="1" ht="27" customHeight="1">
      <c r="B23" s="19"/>
      <c r="D23" s="20" t="s">
        <v>36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49">
        <f>ROUND($AG$51,2)</f>
        <v>0</v>
      </c>
      <c r="AL23" s="250"/>
      <c r="AM23" s="250"/>
      <c r="AN23" s="250"/>
      <c r="AO23" s="250"/>
      <c r="AQ23" s="22"/>
    </row>
    <row r="24" spans="2:43" s="6" customFormat="1" ht="7.5" customHeight="1">
      <c r="B24" s="19"/>
      <c r="AQ24" s="22"/>
    </row>
    <row r="25" spans="2:43" s="6" customFormat="1" ht="14.25" customHeight="1">
      <c r="B25" s="19"/>
      <c r="L25" s="251" t="s">
        <v>37</v>
      </c>
      <c r="M25" s="231"/>
      <c r="N25" s="231"/>
      <c r="O25" s="231"/>
      <c r="W25" s="251" t="s">
        <v>38</v>
      </c>
      <c r="X25" s="231"/>
      <c r="Y25" s="231"/>
      <c r="Z25" s="231"/>
      <c r="AA25" s="231"/>
      <c r="AB25" s="231"/>
      <c r="AC25" s="231"/>
      <c r="AD25" s="231"/>
      <c r="AE25" s="231"/>
      <c r="AK25" s="251" t="s">
        <v>39</v>
      </c>
      <c r="AL25" s="231"/>
      <c r="AM25" s="231"/>
      <c r="AN25" s="231"/>
      <c r="AO25" s="231"/>
      <c r="AQ25" s="22"/>
    </row>
    <row r="26" spans="2:43" s="6" customFormat="1" ht="15" customHeight="1">
      <c r="B26" s="24"/>
      <c r="D26" s="25" t="s">
        <v>40</v>
      </c>
      <c r="F26" s="25" t="s">
        <v>41</v>
      </c>
      <c r="L26" s="240">
        <v>0.21</v>
      </c>
      <c r="M26" s="241"/>
      <c r="N26" s="241"/>
      <c r="O26" s="241"/>
      <c r="W26" s="242">
        <f>ROUND($AZ$51,2)</f>
        <v>0</v>
      </c>
      <c r="X26" s="241"/>
      <c r="Y26" s="241"/>
      <c r="Z26" s="241"/>
      <c r="AA26" s="241"/>
      <c r="AB26" s="241"/>
      <c r="AC26" s="241"/>
      <c r="AD26" s="241"/>
      <c r="AE26" s="241"/>
      <c r="AK26" s="242">
        <f>ROUND($AV$51,2)</f>
        <v>0</v>
      </c>
      <c r="AL26" s="241"/>
      <c r="AM26" s="241"/>
      <c r="AN26" s="241"/>
      <c r="AO26" s="241"/>
      <c r="AQ26" s="26"/>
    </row>
    <row r="27" spans="2:43" s="6" customFormat="1" ht="15" customHeight="1">
      <c r="B27" s="24"/>
      <c r="F27" s="25" t="s">
        <v>42</v>
      </c>
      <c r="L27" s="240">
        <v>0.15</v>
      </c>
      <c r="M27" s="241"/>
      <c r="N27" s="241"/>
      <c r="O27" s="241"/>
      <c r="W27" s="242">
        <f>ROUND($BA$51,2)</f>
        <v>0</v>
      </c>
      <c r="X27" s="241"/>
      <c r="Y27" s="241"/>
      <c r="Z27" s="241"/>
      <c r="AA27" s="241"/>
      <c r="AB27" s="241"/>
      <c r="AC27" s="241"/>
      <c r="AD27" s="241"/>
      <c r="AE27" s="241"/>
      <c r="AK27" s="242">
        <f>ROUND($AW$51,2)</f>
        <v>0</v>
      </c>
      <c r="AL27" s="241"/>
      <c r="AM27" s="241"/>
      <c r="AN27" s="241"/>
      <c r="AO27" s="241"/>
      <c r="AQ27" s="26"/>
    </row>
    <row r="28" spans="2:43" s="6" customFormat="1" ht="15" customHeight="1" hidden="1">
      <c r="B28" s="24"/>
      <c r="F28" s="25" t="s">
        <v>43</v>
      </c>
      <c r="L28" s="240">
        <v>0.21</v>
      </c>
      <c r="M28" s="241"/>
      <c r="N28" s="241"/>
      <c r="O28" s="241"/>
      <c r="W28" s="242">
        <f>ROUND($BB$51,2)</f>
        <v>0</v>
      </c>
      <c r="X28" s="241"/>
      <c r="Y28" s="241"/>
      <c r="Z28" s="241"/>
      <c r="AA28" s="241"/>
      <c r="AB28" s="241"/>
      <c r="AC28" s="241"/>
      <c r="AD28" s="241"/>
      <c r="AE28" s="241"/>
      <c r="AK28" s="242">
        <v>0</v>
      </c>
      <c r="AL28" s="241"/>
      <c r="AM28" s="241"/>
      <c r="AN28" s="241"/>
      <c r="AO28" s="241"/>
      <c r="AQ28" s="26"/>
    </row>
    <row r="29" spans="2:43" s="6" customFormat="1" ht="15" customHeight="1" hidden="1">
      <c r="B29" s="24"/>
      <c r="F29" s="25" t="s">
        <v>44</v>
      </c>
      <c r="L29" s="240">
        <v>0.15</v>
      </c>
      <c r="M29" s="241"/>
      <c r="N29" s="241"/>
      <c r="O29" s="241"/>
      <c r="W29" s="242">
        <f>ROUND($BC$51,2)</f>
        <v>0</v>
      </c>
      <c r="X29" s="241"/>
      <c r="Y29" s="241"/>
      <c r="Z29" s="241"/>
      <c r="AA29" s="241"/>
      <c r="AB29" s="241"/>
      <c r="AC29" s="241"/>
      <c r="AD29" s="241"/>
      <c r="AE29" s="241"/>
      <c r="AK29" s="242">
        <v>0</v>
      </c>
      <c r="AL29" s="241"/>
      <c r="AM29" s="241"/>
      <c r="AN29" s="241"/>
      <c r="AO29" s="241"/>
      <c r="AQ29" s="26"/>
    </row>
    <row r="30" spans="2:43" s="6" customFormat="1" ht="15" customHeight="1" hidden="1">
      <c r="B30" s="24"/>
      <c r="F30" s="25" t="s">
        <v>45</v>
      </c>
      <c r="L30" s="240">
        <v>0</v>
      </c>
      <c r="M30" s="241"/>
      <c r="N30" s="241"/>
      <c r="O30" s="241"/>
      <c r="W30" s="242">
        <f>ROUND($BD$51,2)</f>
        <v>0</v>
      </c>
      <c r="X30" s="241"/>
      <c r="Y30" s="241"/>
      <c r="Z30" s="241"/>
      <c r="AA30" s="241"/>
      <c r="AB30" s="241"/>
      <c r="AC30" s="241"/>
      <c r="AD30" s="241"/>
      <c r="AE30" s="241"/>
      <c r="AK30" s="242">
        <v>0</v>
      </c>
      <c r="AL30" s="241"/>
      <c r="AM30" s="241"/>
      <c r="AN30" s="241"/>
      <c r="AO30" s="241"/>
      <c r="AQ30" s="26"/>
    </row>
    <row r="31" spans="2:43" s="6" customFormat="1" ht="7.5" customHeight="1">
      <c r="B31" s="19"/>
      <c r="AQ31" s="22"/>
    </row>
    <row r="32" spans="2:43" s="6" customFormat="1" ht="27" customHeight="1">
      <c r="B32" s="19"/>
      <c r="C32" s="27"/>
      <c r="D32" s="28" t="s">
        <v>46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 t="s">
        <v>47</v>
      </c>
      <c r="U32" s="29"/>
      <c r="V32" s="29"/>
      <c r="W32" s="29"/>
      <c r="X32" s="243" t="s">
        <v>48</v>
      </c>
      <c r="Y32" s="237"/>
      <c r="Z32" s="237"/>
      <c r="AA32" s="237"/>
      <c r="AB32" s="237"/>
      <c r="AC32" s="29"/>
      <c r="AD32" s="29"/>
      <c r="AE32" s="29"/>
      <c r="AF32" s="29"/>
      <c r="AG32" s="29"/>
      <c r="AH32" s="29"/>
      <c r="AI32" s="29"/>
      <c r="AJ32" s="29"/>
      <c r="AK32" s="244">
        <f>SUM($AK$23:$AK$30)</f>
        <v>0</v>
      </c>
      <c r="AL32" s="237"/>
      <c r="AM32" s="237"/>
      <c r="AN32" s="237"/>
      <c r="AO32" s="245"/>
      <c r="AP32" s="27"/>
      <c r="AQ32" s="32"/>
    </row>
    <row r="33" spans="2:43" s="6" customFormat="1" ht="7.5" customHeight="1">
      <c r="B33" s="19"/>
      <c r="AQ33" s="22"/>
    </row>
    <row r="34" spans="2:43" s="6" customFormat="1" ht="7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8" spans="2:44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19"/>
    </row>
    <row r="39" spans="2:44" s="6" customFormat="1" ht="37.5" customHeight="1">
      <c r="B39" s="19"/>
      <c r="C39" s="11" t="s">
        <v>49</v>
      </c>
      <c r="AR39" s="19"/>
    </row>
    <row r="40" spans="2:44" s="6" customFormat="1" ht="7.5" customHeight="1">
      <c r="B40" s="19"/>
      <c r="AR40" s="19"/>
    </row>
    <row r="41" spans="2:44" s="15" customFormat="1" ht="15" customHeight="1">
      <c r="B41" s="38"/>
      <c r="C41" s="17" t="s">
        <v>12</v>
      </c>
      <c r="L41" s="15" t="str">
        <f>$K$5</f>
        <v>Y004</v>
      </c>
      <c r="AR41" s="38"/>
    </row>
    <row r="42" spans="2:44" s="39" customFormat="1" ht="37.5" customHeight="1">
      <c r="B42" s="40"/>
      <c r="C42" s="39" t="s">
        <v>14</v>
      </c>
      <c r="L42" s="246" t="str">
        <f>$K$6</f>
        <v>Vodovodní přípojka pro areál KŘP KVK</v>
      </c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R42" s="40"/>
    </row>
    <row r="43" spans="2:44" s="6" customFormat="1" ht="7.5" customHeight="1">
      <c r="B43" s="19"/>
      <c r="AR43" s="19"/>
    </row>
    <row r="44" spans="2:44" s="6" customFormat="1" ht="15.75" customHeight="1">
      <c r="B44" s="19"/>
      <c r="C44" s="17" t="s">
        <v>20</v>
      </c>
      <c r="L44" s="41" t="str">
        <f>IF($K$8="","",$K$8)</f>
        <v>Cheb</v>
      </c>
      <c r="AI44" s="17" t="s">
        <v>22</v>
      </c>
      <c r="AM44" s="230" t="str">
        <f>IF($AN$8="","",$AN$8)</f>
        <v>16.12.2016</v>
      </c>
      <c r="AN44" s="231"/>
      <c r="AR44" s="19"/>
    </row>
    <row r="45" spans="2:44" s="6" customFormat="1" ht="7.5" customHeight="1">
      <c r="B45" s="19"/>
      <c r="AR45" s="19"/>
    </row>
    <row r="46" spans="2:56" s="6" customFormat="1" ht="18.75" customHeight="1">
      <c r="B46" s="19"/>
      <c r="C46" s="17" t="s">
        <v>26</v>
      </c>
      <c r="L46" s="15" t="str">
        <f>IF($E$11="","",$E$11)</f>
        <v>Krajské ředitelství policie KK</v>
      </c>
      <c r="AI46" s="17" t="s">
        <v>32</v>
      </c>
      <c r="AM46" s="232" t="str">
        <f>IF($E$17="","",$E$17)</f>
        <v>Zoufalý M.</v>
      </c>
      <c r="AN46" s="231"/>
      <c r="AO46" s="231"/>
      <c r="AP46" s="231"/>
      <c r="AR46" s="19"/>
      <c r="AS46" s="233" t="s">
        <v>50</v>
      </c>
      <c r="AT46" s="234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19"/>
      <c r="C47" s="17" t="s">
        <v>30</v>
      </c>
      <c r="L47" s="15" t="str">
        <f>IF($E$14="","",$E$14)</f>
        <v> </v>
      </c>
      <c r="AR47" s="19"/>
      <c r="AS47" s="235"/>
      <c r="AT47" s="231"/>
      <c r="BD47" s="45"/>
    </row>
    <row r="48" spans="2:56" s="6" customFormat="1" ht="12" customHeight="1">
      <c r="B48" s="19"/>
      <c r="AR48" s="19"/>
      <c r="AS48" s="235"/>
      <c r="AT48" s="231"/>
      <c r="BD48" s="45"/>
    </row>
    <row r="49" spans="2:57" s="6" customFormat="1" ht="30" customHeight="1">
      <c r="B49" s="19"/>
      <c r="C49" s="236" t="s">
        <v>51</v>
      </c>
      <c r="D49" s="237"/>
      <c r="E49" s="237"/>
      <c r="F49" s="237"/>
      <c r="G49" s="237"/>
      <c r="H49" s="29"/>
      <c r="I49" s="238" t="s">
        <v>52</v>
      </c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9" t="s">
        <v>53</v>
      </c>
      <c r="AH49" s="237"/>
      <c r="AI49" s="237"/>
      <c r="AJ49" s="237"/>
      <c r="AK49" s="237"/>
      <c r="AL49" s="237"/>
      <c r="AM49" s="237"/>
      <c r="AN49" s="238" t="s">
        <v>54</v>
      </c>
      <c r="AO49" s="237"/>
      <c r="AP49" s="237"/>
      <c r="AQ49" s="46" t="s">
        <v>55</v>
      </c>
      <c r="AR49" s="19"/>
      <c r="AS49" s="47" t="s">
        <v>56</v>
      </c>
      <c r="AT49" s="48" t="s">
        <v>57</v>
      </c>
      <c r="AU49" s="48" t="s">
        <v>58</v>
      </c>
      <c r="AV49" s="48" t="s">
        <v>59</v>
      </c>
      <c r="AW49" s="48" t="s">
        <v>60</v>
      </c>
      <c r="AX49" s="48" t="s">
        <v>61</v>
      </c>
      <c r="AY49" s="48" t="s">
        <v>62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9" t="s">
        <v>67</v>
      </c>
      <c r="BE49" s="50"/>
    </row>
    <row r="50" spans="2:56" s="6" customFormat="1" ht="12" customHeight="1">
      <c r="B50" s="19"/>
      <c r="AR50" s="19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39" customFormat="1" ht="33" customHeight="1">
      <c r="B51" s="40"/>
      <c r="C51" s="52" t="s">
        <v>68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228">
        <f>ROUND($AG$52,2)</f>
        <v>0</v>
      </c>
      <c r="AH51" s="229"/>
      <c r="AI51" s="229"/>
      <c r="AJ51" s="229"/>
      <c r="AK51" s="229"/>
      <c r="AL51" s="229"/>
      <c r="AM51" s="229"/>
      <c r="AN51" s="228">
        <f>SUM($AG$51,$AT$51)</f>
        <v>0</v>
      </c>
      <c r="AO51" s="229"/>
      <c r="AP51" s="229"/>
      <c r="AQ51" s="54"/>
      <c r="AR51" s="40"/>
      <c r="AS51" s="55">
        <f>ROUND($AS$52,2)</f>
        <v>0</v>
      </c>
      <c r="AT51" s="56">
        <f>ROUND(SUM($AV$51:$AW$51),2)</f>
        <v>0</v>
      </c>
      <c r="AU51" s="57">
        <f>ROUND($AU$52,5)</f>
        <v>432.52199</v>
      </c>
      <c r="AV51" s="56">
        <f>ROUND($AZ$51*$L$26,2)</f>
        <v>0</v>
      </c>
      <c r="AW51" s="56">
        <f>ROUND($BA$51*$L$27,2)</f>
        <v>0</v>
      </c>
      <c r="AX51" s="56">
        <f>ROUND($BB$51*$L$26,2)</f>
        <v>0</v>
      </c>
      <c r="AY51" s="56">
        <f>ROUND($BC$51*$L$27,2)</f>
        <v>0</v>
      </c>
      <c r="AZ51" s="56">
        <f>ROUND($AZ$52,2)</f>
        <v>0</v>
      </c>
      <c r="BA51" s="56">
        <f>ROUND($BA$52,2)</f>
        <v>0</v>
      </c>
      <c r="BB51" s="56">
        <f>ROUND($BB$52,2)</f>
        <v>0</v>
      </c>
      <c r="BC51" s="56">
        <f>ROUND($BC$52,2)</f>
        <v>0</v>
      </c>
      <c r="BD51" s="58">
        <f>ROUND($BD$52,2)</f>
        <v>0</v>
      </c>
      <c r="BS51" s="39" t="s">
        <v>69</v>
      </c>
      <c r="BT51" s="39" t="s">
        <v>70</v>
      </c>
      <c r="BU51" s="59" t="s">
        <v>71</v>
      </c>
      <c r="BV51" s="39" t="s">
        <v>72</v>
      </c>
      <c r="BW51" s="39" t="s">
        <v>4</v>
      </c>
      <c r="BX51" s="39" t="s">
        <v>73</v>
      </c>
    </row>
    <row r="52" spans="1:91" s="60" customFormat="1" ht="28.5" customHeight="1">
      <c r="A52" s="140" t="s">
        <v>469</v>
      </c>
      <c r="B52" s="61"/>
      <c r="C52" s="62"/>
      <c r="D52" s="226" t="s">
        <v>24</v>
      </c>
      <c r="E52" s="227"/>
      <c r="F52" s="227"/>
      <c r="G52" s="227"/>
      <c r="H52" s="227"/>
      <c r="I52" s="62"/>
      <c r="J52" s="226" t="s">
        <v>74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4">
        <f>'10 - Vodovodní přípojka'!$J$27</f>
        <v>0</v>
      </c>
      <c r="AH52" s="225"/>
      <c r="AI52" s="225"/>
      <c r="AJ52" s="225"/>
      <c r="AK52" s="225"/>
      <c r="AL52" s="225"/>
      <c r="AM52" s="225"/>
      <c r="AN52" s="224">
        <f>SUM($AG$52,$AT$52)</f>
        <v>0</v>
      </c>
      <c r="AO52" s="225"/>
      <c r="AP52" s="225"/>
      <c r="AQ52" s="63" t="s">
        <v>75</v>
      </c>
      <c r="AR52" s="61"/>
      <c r="AS52" s="64">
        <v>0</v>
      </c>
      <c r="AT52" s="65">
        <f>ROUND(SUM($AV$52:$AW$52),2)</f>
        <v>0</v>
      </c>
      <c r="AU52" s="66">
        <f>'10 - Vodovodní přípojka'!$P$90</f>
        <v>432.5219900000001</v>
      </c>
      <c r="AV52" s="65">
        <f>'10 - Vodovodní přípojka'!$J$30</f>
        <v>0</v>
      </c>
      <c r="AW52" s="65">
        <f>'10 - Vodovodní přípojka'!$J$31</f>
        <v>0</v>
      </c>
      <c r="AX52" s="65">
        <f>'10 - Vodovodní přípojka'!$J$32</f>
        <v>0</v>
      </c>
      <c r="AY52" s="65">
        <f>'10 - Vodovodní přípojka'!$J$33</f>
        <v>0</v>
      </c>
      <c r="AZ52" s="65">
        <f>'10 - Vodovodní přípojka'!$F$30</f>
        <v>0</v>
      </c>
      <c r="BA52" s="65">
        <f>'10 - Vodovodní přípojka'!$F$31</f>
        <v>0</v>
      </c>
      <c r="BB52" s="65">
        <f>'10 - Vodovodní přípojka'!$F$32</f>
        <v>0</v>
      </c>
      <c r="BC52" s="65">
        <f>'10 - Vodovodní přípojka'!$F$33</f>
        <v>0</v>
      </c>
      <c r="BD52" s="67">
        <f>'10 - Vodovodní přípojka'!$F$34</f>
        <v>0</v>
      </c>
      <c r="BT52" s="60" t="s">
        <v>19</v>
      </c>
      <c r="BV52" s="60" t="s">
        <v>72</v>
      </c>
      <c r="BW52" s="60" t="s">
        <v>76</v>
      </c>
      <c r="BX52" s="60" t="s">
        <v>4</v>
      </c>
      <c r="CM52" s="60" t="s">
        <v>77</v>
      </c>
    </row>
    <row r="53" spans="2:44" s="6" customFormat="1" ht="30.75" customHeight="1">
      <c r="B53" s="19"/>
      <c r="AR53" s="19"/>
    </row>
    <row r="54" spans="2:44" s="6" customFormat="1" ht="7.5" customHeight="1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19"/>
    </row>
  </sheetData>
  <sheetProtection/>
  <mergeCells count="39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42:AO42"/>
    <mergeCell ref="AR2:BE2"/>
    <mergeCell ref="AN52:AP52"/>
    <mergeCell ref="AG52:AM52"/>
    <mergeCell ref="D52:H52"/>
    <mergeCell ref="J52:AF52"/>
    <mergeCell ref="AG51:AM51"/>
    <mergeCell ref="AN51:AP51"/>
    <mergeCell ref="AM44:AN44"/>
    <mergeCell ref="AM46:AP46"/>
    <mergeCell ref="AS46:AT4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0 - Vodovodní přípojka'!C2" tooltip="10 - Vodovodní přípojka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211" sqref="I21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5"/>
      <c r="B1" s="142"/>
      <c r="C1" s="142"/>
      <c r="D1" s="143" t="s">
        <v>1</v>
      </c>
      <c r="E1" s="142"/>
      <c r="F1" s="144" t="s">
        <v>470</v>
      </c>
      <c r="G1" s="252" t="s">
        <v>471</v>
      </c>
      <c r="H1" s="252"/>
      <c r="I1" s="142"/>
      <c r="J1" s="144" t="s">
        <v>472</v>
      </c>
      <c r="K1" s="143" t="s">
        <v>78</v>
      </c>
      <c r="L1" s="144" t="s">
        <v>473</v>
      </c>
      <c r="M1" s="144"/>
      <c r="N1" s="144"/>
      <c r="O1" s="144"/>
      <c r="P1" s="144"/>
      <c r="Q1" s="144"/>
      <c r="R1" s="144"/>
      <c r="S1" s="144"/>
      <c r="T1" s="144"/>
      <c r="U1" s="146"/>
      <c r="V1" s="14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77</v>
      </c>
    </row>
    <row r="4" spans="2:46" s="2" customFormat="1" ht="37.5" customHeight="1">
      <c r="B4" s="10"/>
      <c r="D4" s="11" t="s">
        <v>79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7" t="s">
        <v>14</v>
      </c>
      <c r="K6" s="12"/>
    </row>
    <row r="7" spans="2:11" s="2" customFormat="1" ht="15.75" customHeight="1">
      <c r="B7" s="10"/>
      <c r="E7" s="253" t="str">
        <f>'Rekapitulace stavby'!$K$6</f>
        <v>Vodovodní přípojka pro areál KŘP KVK</v>
      </c>
      <c r="F7" s="223"/>
      <c r="G7" s="223"/>
      <c r="H7" s="223"/>
      <c r="K7" s="12"/>
    </row>
    <row r="8" spans="2:11" s="6" customFormat="1" ht="15.75" customHeight="1">
      <c r="B8" s="19"/>
      <c r="D8" s="17" t="s">
        <v>80</v>
      </c>
      <c r="K8" s="22"/>
    </row>
    <row r="9" spans="2:11" s="6" customFormat="1" ht="37.5" customHeight="1">
      <c r="B9" s="19"/>
      <c r="E9" s="246" t="s">
        <v>81</v>
      </c>
      <c r="F9" s="231"/>
      <c r="G9" s="231"/>
      <c r="H9" s="231"/>
      <c r="K9" s="22"/>
    </row>
    <row r="10" spans="2:11" s="6" customFormat="1" ht="14.25" customHeight="1">
      <c r="B10" s="19"/>
      <c r="K10" s="22"/>
    </row>
    <row r="11" spans="2:11" s="6" customFormat="1" ht="15" customHeight="1">
      <c r="B11" s="19"/>
      <c r="D11" s="17" t="s">
        <v>17</v>
      </c>
      <c r="F11" s="15"/>
      <c r="I11" s="17" t="s">
        <v>18</v>
      </c>
      <c r="J11" s="15"/>
      <c r="K11" s="22"/>
    </row>
    <row r="12" spans="2:11" s="6" customFormat="1" ht="15" customHeight="1">
      <c r="B12" s="19"/>
      <c r="D12" s="17" t="s">
        <v>20</v>
      </c>
      <c r="F12" s="15" t="s">
        <v>21</v>
      </c>
      <c r="I12" s="17" t="s">
        <v>22</v>
      </c>
      <c r="J12" s="42" t="str">
        <f>'Rekapitulace stavby'!$AN$8</f>
        <v>16.12.2016</v>
      </c>
      <c r="K12" s="22"/>
    </row>
    <row r="13" spans="2:11" s="6" customFormat="1" ht="12" customHeight="1">
      <c r="B13" s="19"/>
      <c r="K13" s="22"/>
    </row>
    <row r="14" spans="2:11" s="6" customFormat="1" ht="15" customHeight="1">
      <c r="B14" s="19"/>
      <c r="D14" s="17" t="s">
        <v>26</v>
      </c>
      <c r="I14" s="17" t="s">
        <v>27</v>
      </c>
      <c r="J14" s="15"/>
      <c r="K14" s="22"/>
    </row>
    <row r="15" spans="2:11" s="6" customFormat="1" ht="18.75" customHeight="1">
      <c r="B15" s="19"/>
      <c r="E15" s="15" t="s">
        <v>28</v>
      </c>
      <c r="I15" s="17" t="s">
        <v>29</v>
      </c>
      <c r="J15" s="15"/>
      <c r="K15" s="22"/>
    </row>
    <row r="16" spans="2:11" s="6" customFormat="1" ht="7.5" customHeight="1">
      <c r="B16" s="19"/>
      <c r="K16" s="22"/>
    </row>
    <row r="17" spans="2:11" s="6" customFormat="1" ht="15" customHeight="1">
      <c r="B17" s="19"/>
      <c r="D17" s="17" t="s">
        <v>30</v>
      </c>
      <c r="I17" s="17" t="s">
        <v>27</v>
      </c>
      <c r="J17" s="15">
        <f>IF('Rekapitulace stavby'!$AN$13="Vyplň údaj","",IF('Rekapitulace stavby'!$AN$13="","",'Rekapitulace stavby'!$AN$13))</f>
      </c>
      <c r="K17" s="22"/>
    </row>
    <row r="18" spans="2:11" s="6" customFormat="1" ht="18.75" customHeight="1">
      <c r="B18" s="19"/>
      <c r="E18" s="15" t="str">
        <f>IF('Rekapitulace stavby'!$E$14="Vyplň údaj","",IF('Rekapitulace stavby'!$E$14="","",'Rekapitulace stavby'!$E$14))</f>
        <v> </v>
      </c>
      <c r="I18" s="17" t="s">
        <v>29</v>
      </c>
      <c r="J18" s="15">
        <f>IF('Rekapitulace stavby'!$AN$14="Vyplň údaj","",IF('Rekapitulace stavby'!$AN$14="","",'Rekapitulace stavby'!$AN$14))</f>
      </c>
      <c r="K18" s="22"/>
    </row>
    <row r="19" spans="2:11" s="6" customFormat="1" ht="7.5" customHeight="1">
      <c r="B19" s="19"/>
      <c r="K19" s="22"/>
    </row>
    <row r="20" spans="2:11" s="6" customFormat="1" ht="15" customHeight="1">
      <c r="B20" s="19"/>
      <c r="D20" s="17" t="s">
        <v>32</v>
      </c>
      <c r="I20" s="17" t="s">
        <v>27</v>
      </c>
      <c r="J20" s="15"/>
      <c r="K20" s="22"/>
    </row>
    <row r="21" spans="2:11" s="6" customFormat="1" ht="18.75" customHeight="1">
      <c r="B21" s="19"/>
      <c r="E21" s="15" t="s">
        <v>33</v>
      </c>
      <c r="I21" s="17" t="s">
        <v>29</v>
      </c>
      <c r="J21" s="15"/>
      <c r="K21" s="22"/>
    </row>
    <row r="22" spans="2:11" s="6" customFormat="1" ht="7.5" customHeight="1">
      <c r="B22" s="19"/>
      <c r="K22" s="22"/>
    </row>
    <row r="23" spans="2:11" s="6" customFormat="1" ht="15" customHeight="1">
      <c r="B23" s="19"/>
      <c r="D23" s="17" t="s">
        <v>35</v>
      </c>
      <c r="K23" s="22"/>
    </row>
    <row r="24" spans="2:11" s="68" customFormat="1" ht="15.75" customHeight="1">
      <c r="B24" s="69"/>
      <c r="E24" s="248"/>
      <c r="F24" s="254"/>
      <c r="G24" s="254"/>
      <c r="H24" s="254"/>
      <c r="K24" s="70"/>
    </row>
    <row r="25" spans="2:11" s="6" customFormat="1" ht="7.5" customHeight="1">
      <c r="B25" s="19"/>
      <c r="K25" s="22"/>
    </row>
    <row r="26" spans="2:11" s="6" customFormat="1" ht="7.5" customHeight="1">
      <c r="B26" s="19"/>
      <c r="D26" s="43"/>
      <c r="E26" s="43"/>
      <c r="F26" s="43"/>
      <c r="G26" s="43"/>
      <c r="H26" s="43"/>
      <c r="I26" s="43"/>
      <c r="J26" s="43"/>
      <c r="K26" s="71"/>
    </row>
    <row r="27" spans="2:11" s="6" customFormat="1" ht="26.25" customHeight="1">
      <c r="B27" s="19"/>
      <c r="D27" s="72" t="s">
        <v>36</v>
      </c>
      <c r="J27" s="53">
        <f>ROUND($J$90,2)</f>
        <v>0</v>
      </c>
      <c r="K27" s="22"/>
    </row>
    <row r="28" spans="2:11" s="6" customFormat="1" ht="7.5" customHeight="1">
      <c r="B28" s="19"/>
      <c r="D28" s="43"/>
      <c r="E28" s="43"/>
      <c r="F28" s="43"/>
      <c r="G28" s="43"/>
      <c r="H28" s="43"/>
      <c r="I28" s="43"/>
      <c r="J28" s="43"/>
      <c r="K28" s="71"/>
    </row>
    <row r="29" spans="2:11" s="6" customFormat="1" ht="15" customHeight="1">
      <c r="B29" s="19"/>
      <c r="F29" s="23" t="s">
        <v>38</v>
      </c>
      <c r="I29" s="23" t="s">
        <v>37</v>
      </c>
      <c r="J29" s="23" t="s">
        <v>39</v>
      </c>
      <c r="K29" s="22"/>
    </row>
    <row r="30" spans="2:11" s="6" customFormat="1" ht="15" customHeight="1">
      <c r="B30" s="19"/>
      <c r="D30" s="25" t="s">
        <v>40</v>
      </c>
      <c r="E30" s="25" t="s">
        <v>41</v>
      </c>
      <c r="F30" s="73">
        <f>ROUND(SUM($BE$90:$BE$211),2)</f>
        <v>0</v>
      </c>
      <c r="I30" s="74">
        <v>0.21</v>
      </c>
      <c r="J30" s="73">
        <f>ROUND(ROUND((SUM($BE$90:$BE$211)),2)*$I$30,2)</f>
        <v>0</v>
      </c>
      <c r="K30" s="22"/>
    </row>
    <row r="31" spans="2:11" s="6" customFormat="1" ht="15" customHeight="1">
      <c r="B31" s="19"/>
      <c r="E31" s="25" t="s">
        <v>42</v>
      </c>
      <c r="F31" s="73">
        <f>ROUND(SUM($BF$90:$BF$211),2)</f>
        <v>0</v>
      </c>
      <c r="I31" s="74">
        <v>0.15</v>
      </c>
      <c r="J31" s="73">
        <f>ROUND(ROUND((SUM($BF$90:$BF$211)),2)*$I$31,2)</f>
        <v>0</v>
      </c>
      <c r="K31" s="22"/>
    </row>
    <row r="32" spans="2:11" s="6" customFormat="1" ht="15" customHeight="1" hidden="1">
      <c r="B32" s="19"/>
      <c r="E32" s="25" t="s">
        <v>43</v>
      </c>
      <c r="F32" s="73">
        <f>ROUND(SUM($BG$90:$BG$211),2)</f>
        <v>0</v>
      </c>
      <c r="I32" s="74">
        <v>0.21</v>
      </c>
      <c r="J32" s="73">
        <v>0</v>
      </c>
      <c r="K32" s="22"/>
    </row>
    <row r="33" spans="2:11" s="6" customFormat="1" ht="15" customHeight="1" hidden="1">
      <c r="B33" s="19"/>
      <c r="E33" s="25" t="s">
        <v>44</v>
      </c>
      <c r="F33" s="73">
        <f>ROUND(SUM($BH$90:$BH$211),2)</f>
        <v>0</v>
      </c>
      <c r="I33" s="74">
        <v>0.15</v>
      </c>
      <c r="J33" s="73">
        <v>0</v>
      </c>
      <c r="K33" s="22"/>
    </row>
    <row r="34" spans="2:11" s="6" customFormat="1" ht="15" customHeight="1" hidden="1">
      <c r="B34" s="19"/>
      <c r="E34" s="25" t="s">
        <v>45</v>
      </c>
      <c r="F34" s="73">
        <f>ROUND(SUM($BI$90:$BI$211),2)</f>
        <v>0</v>
      </c>
      <c r="I34" s="74">
        <v>0</v>
      </c>
      <c r="J34" s="73">
        <v>0</v>
      </c>
      <c r="K34" s="22"/>
    </row>
    <row r="35" spans="2:11" s="6" customFormat="1" ht="7.5" customHeight="1">
      <c r="B35" s="19"/>
      <c r="K35" s="22"/>
    </row>
    <row r="36" spans="2:11" s="6" customFormat="1" ht="26.25" customHeight="1">
      <c r="B36" s="19"/>
      <c r="C36" s="27"/>
      <c r="D36" s="28" t="s">
        <v>46</v>
      </c>
      <c r="E36" s="29"/>
      <c r="F36" s="29"/>
      <c r="G36" s="75" t="s">
        <v>47</v>
      </c>
      <c r="H36" s="30" t="s">
        <v>48</v>
      </c>
      <c r="I36" s="29"/>
      <c r="J36" s="31">
        <f>SUM($J$27:$J$34)</f>
        <v>0</v>
      </c>
      <c r="K36" s="76"/>
    </row>
    <row r="37" spans="2:11" s="6" customFormat="1" ht="15" customHeight="1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41" spans="2:11" s="6" customFormat="1" ht="7.5" customHeight="1">
      <c r="B41" s="36"/>
      <c r="C41" s="37"/>
      <c r="D41" s="37"/>
      <c r="E41" s="37"/>
      <c r="F41" s="37"/>
      <c r="G41" s="37"/>
      <c r="H41" s="37"/>
      <c r="I41" s="37"/>
      <c r="J41" s="37"/>
      <c r="K41" s="77"/>
    </row>
    <row r="42" spans="2:11" s="6" customFormat="1" ht="37.5" customHeight="1">
      <c r="B42" s="19"/>
      <c r="C42" s="11" t="s">
        <v>82</v>
      </c>
      <c r="K42" s="22"/>
    </row>
    <row r="43" spans="2:11" s="6" customFormat="1" ht="7.5" customHeight="1">
      <c r="B43" s="19"/>
      <c r="K43" s="22"/>
    </row>
    <row r="44" spans="2:11" s="6" customFormat="1" ht="15" customHeight="1">
      <c r="B44" s="19"/>
      <c r="C44" s="17" t="s">
        <v>14</v>
      </c>
      <c r="K44" s="22"/>
    </row>
    <row r="45" spans="2:11" s="6" customFormat="1" ht="16.5" customHeight="1">
      <c r="B45" s="19"/>
      <c r="E45" s="253" t="str">
        <f>$E$7</f>
        <v>Vodovodní přípojka pro areál KŘP KVK</v>
      </c>
      <c r="F45" s="231"/>
      <c r="G45" s="231"/>
      <c r="H45" s="231"/>
      <c r="K45" s="22"/>
    </row>
    <row r="46" spans="2:11" s="6" customFormat="1" ht="15" customHeight="1">
      <c r="B46" s="19"/>
      <c r="C46" s="17" t="s">
        <v>80</v>
      </c>
      <c r="K46" s="22"/>
    </row>
    <row r="47" spans="2:11" s="6" customFormat="1" ht="19.5" customHeight="1">
      <c r="B47" s="19"/>
      <c r="E47" s="246" t="str">
        <f>$E$9</f>
        <v>10 - Vodovodní přípojka</v>
      </c>
      <c r="F47" s="231"/>
      <c r="G47" s="231"/>
      <c r="H47" s="231"/>
      <c r="K47" s="22"/>
    </row>
    <row r="48" spans="2:11" s="6" customFormat="1" ht="7.5" customHeight="1">
      <c r="B48" s="19"/>
      <c r="K48" s="22"/>
    </row>
    <row r="49" spans="2:11" s="6" customFormat="1" ht="18.75" customHeight="1">
      <c r="B49" s="19"/>
      <c r="C49" s="17" t="s">
        <v>20</v>
      </c>
      <c r="F49" s="15" t="str">
        <f>$F$12</f>
        <v>Cheb</v>
      </c>
      <c r="I49" s="17" t="s">
        <v>22</v>
      </c>
      <c r="J49" s="42" t="str">
        <f>IF($J$12="","",$J$12)</f>
        <v>16.12.2016</v>
      </c>
      <c r="K49" s="22"/>
    </row>
    <row r="50" spans="2:11" s="6" customFormat="1" ht="7.5" customHeight="1">
      <c r="B50" s="19"/>
      <c r="K50" s="22"/>
    </row>
    <row r="51" spans="2:11" s="6" customFormat="1" ht="15.75" customHeight="1">
      <c r="B51" s="19"/>
      <c r="C51" s="17" t="s">
        <v>26</v>
      </c>
      <c r="F51" s="15" t="str">
        <f>$E$15</f>
        <v>Krajské ředitelství policie KK</v>
      </c>
      <c r="I51" s="17" t="s">
        <v>32</v>
      </c>
      <c r="J51" s="15" t="str">
        <f>$E$21</f>
        <v>Zoufalý M.</v>
      </c>
      <c r="K51" s="22"/>
    </row>
    <row r="52" spans="2:11" s="6" customFormat="1" ht="15" customHeight="1">
      <c r="B52" s="19"/>
      <c r="C52" s="17" t="s">
        <v>30</v>
      </c>
      <c r="F52" s="15" t="str">
        <f>IF($E$18="","",$E$18)</f>
        <v> </v>
      </c>
      <c r="K52" s="22"/>
    </row>
    <row r="53" spans="2:11" s="6" customFormat="1" ht="11.25" customHeight="1">
      <c r="B53" s="19"/>
      <c r="K53" s="22"/>
    </row>
    <row r="54" spans="2:11" s="6" customFormat="1" ht="30" customHeight="1">
      <c r="B54" s="19"/>
      <c r="C54" s="78" t="s">
        <v>83</v>
      </c>
      <c r="D54" s="27"/>
      <c r="E54" s="27"/>
      <c r="F54" s="27"/>
      <c r="G54" s="27"/>
      <c r="H54" s="27"/>
      <c r="I54" s="27"/>
      <c r="J54" s="79" t="s">
        <v>84</v>
      </c>
      <c r="K54" s="32"/>
    </row>
    <row r="55" spans="2:11" s="6" customFormat="1" ht="11.25" customHeight="1">
      <c r="B55" s="19"/>
      <c r="K55" s="22"/>
    </row>
    <row r="56" spans="2:47" s="6" customFormat="1" ht="30" customHeight="1">
      <c r="B56" s="19"/>
      <c r="C56" s="52" t="s">
        <v>85</v>
      </c>
      <c r="J56" s="53">
        <f>$J$90</f>
        <v>0</v>
      </c>
      <c r="K56" s="22"/>
      <c r="AU56" s="6" t="s">
        <v>86</v>
      </c>
    </row>
    <row r="57" spans="2:11" s="59" customFormat="1" ht="25.5" customHeight="1">
      <c r="B57" s="80"/>
      <c r="D57" s="81" t="s">
        <v>87</v>
      </c>
      <c r="E57" s="81"/>
      <c r="F57" s="81"/>
      <c r="G57" s="81"/>
      <c r="H57" s="81"/>
      <c r="I57" s="81"/>
      <c r="J57" s="82">
        <f>$J$91</f>
        <v>0</v>
      </c>
      <c r="K57" s="83"/>
    </row>
    <row r="58" spans="2:11" s="84" customFormat="1" ht="21" customHeight="1">
      <c r="B58" s="85"/>
      <c r="D58" s="86" t="s">
        <v>88</v>
      </c>
      <c r="E58" s="86"/>
      <c r="F58" s="86"/>
      <c r="G58" s="86"/>
      <c r="H58" s="86"/>
      <c r="I58" s="86"/>
      <c r="J58" s="87">
        <f>$J$92</f>
        <v>0</v>
      </c>
      <c r="K58" s="88"/>
    </row>
    <row r="59" spans="2:11" s="84" customFormat="1" ht="21" customHeight="1">
      <c r="B59" s="85"/>
      <c r="D59" s="86" t="s">
        <v>89</v>
      </c>
      <c r="E59" s="86"/>
      <c r="F59" s="86"/>
      <c r="G59" s="86"/>
      <c r="H59" s="86"/>
      <c r="I59" s="86"/>
      <c r="J59" s="87">
        <f>$J$135</f>
        <v>0</v>
      </c>
      <c r="K59" s="88"/>
    </row>
    <row r="60" spans="2:11" s="84" customFormat="1" ht="21" customHeight="1">
      <c r="B60" s="85"/>
      <c r="D60" s="86" t="s">
        <v>90</v>
      </c>
      <c r="E60" s="86"/>
      <c r="F60" s="86"/>
      <c r="G60" s="86"/>
      <c r="H60" s="86"/>
      <c r="I60" s="86"/>
      <c r="J60" s="87">
        <f>$J$140</f>
        <v>0</v>
      </c>
      <c r="K60" s="88"/>
    </row>
    <row r="61" spans="2:11" s="84" customFormat="1" ht="21" customHeight="1">
      <c r="B61" s="85"/>
      <c r="D61" s="86" t="s">
        <v>91</v>
      </c>
      <c r="E61" s="86"/>
      <c r="F61" s="86"/>
      <c r="G61" s="86"/>
      <c r="H61" s="86"/>
      <c r="I61" s="86"/>
      <c r="J61" s="87">
        <f>$J$147</f>
        <v>0</v>
      </c>
      <c r="K61" s="88"/>
    </row>
    <row r="62" spans="2:11" s="84" customFormat="1" ht="21" customHeight="1">
      <c r="B62" s="85"/>
      <c r="D62" s="86" t="s">
        <v>92</v>
      </c>
      <c r="E62" s="86"/>
      <c r="F62" s="86"/>
      <c r="G62" s="86"/>
      <c r="H62" s="86"/>
      <c r="I62" s="86"/>
      <c r="J62" s="87">
        <f>$J$150</f>
        <v>0</v>
      </c>
      <c r="K62" s="88"/>
    </row>
    <row r="63" spans="2:11" s="84" customFormat="1" ht="21" customHeight="1">
      <c r="B63" s="85"/>
      <c r="D63" s="86" t="s">
        <v>93</v>
      </c>
      <c r="E63" s="86"/>
      <c r="F63" s="86"/>
      <c r="G63" s="86"/>
      <c r="H63" s="86"/>
      <c r="I63" s="86"/>
      <c r="J63" s="87">
        <f>$J$175</f>
        <v>0</v>
      </c>
      <c r="K63" s="88"/>
    </row>
    <row r="64" spans="2:11" s="84" customFormat="1" ht="21" customHeight="1">
      <c r="B64" s="85"/>
      <c r="D64" s="86" t="s">
        <v>94</v>
      </c>
      <c r="E64" s="86"/>
      <c r="F64" s="86"/>
      <c r="G64" s="86"/>
      <c r="H64" s="86"/>
      <c r="I64" s="86"/>
      <c r="J64" s="87">
        <f>$J$183</f>
        <v>0</v>
      </c>
      <c r="K64" s="88"/>
    </row>
    <row r="65" spans="2:11" s="59" customFormat="1" ht="25.5" customHeight="1">
      <c r="B65" s="80"/>
      <c r="D65" s="81" t="s">
        <v>95</v>
      </c>
      <c r="E65" s="81"/>
      <c r="F65" s="81"/>
      <c r="G65" s="81"/>
      <c r="H65" s="81"/>
      <c r="I65" s="81"/>
      <c r="J65" s="82">
        <f>$J$185</f>
        <v>0</v>
      </c>
      <c r="K65" s="83"/>
    </row>
    <row r="66" spans="2:11" s="84" customFormat="1" ht="21" customHeight="1">
      <c r="B66" s="85"/>
      <c r="D66" s="86" t="s">
        <v>96</v>
      </c>
      <c r="E66" s="86"/>
      <c r="F66" s="86"/>
      <c r="G66" s="86"/>
      <c r="H66" s="86"/>
      <c r="I66" s="86"/>
      <c r="J66" s="87">
        <f>$J$186</f>
        <v>0</v>
      </c>
      <c r="K66" s="88"/>
    </row>
    <row r="67" spans="2:11" s="84" customFormat="1" ht="21" customHeight="1">
      <c r="B67" s="85"/>
      <c r="D67" s="86" t="s">
        <v>97</v>
      </c>
      <c r="E67" s="86"/>
      <c r="F67" s="86"/>
      <c r="G67" s="86"/>
      <c r="H67" s="86"/>
      <c r="I67" s="86"/>
      <c r="J67" s="87">
        <f>$J$188</f>
        <v>0</v>
      </c>
      <c r="K67" s="88"/>
    </row>
    <row r="68" spans="2:11" s="84" customFormat="1" ht="21" customHeight="1">
      <c r="B68" s="85"/>
      <c r="D68" s="86" t="s">
        <v>98</v>
      </c>
      <c r="E68" s="86"/>
      <c r="F68" s="86"/>
      <c r="G68" s="86"/>
      <c r="H68" s="86"/>
      <c r="I68" s="86"/>
      <c r="J68" s="87">
        <f>$J$199</f>
        <v>0</v>
      </c>
      <c r="K68" s="88"/>
    </row>
    <row r="69" spans="2:11" s="59" customFormat="1" ht="25.5" customHeight="1">
      <c r="B69" s="80"/>
      <c r="D69" s="81" t="s">
        <v>99</v>
      </c>
      <c r="E69" s="81"/>
      <c r="F69" s="81"/>
      <c r="G69" s="81"/>
      <c r="H69" s="81"/>
      <c r="I69" s="81"/>
      <c r="J69" s="82">
        <f>$J$205</f>
        <v>0</v>
      </c>
      <c r="K69" s="83"/>
    </row>
    <row r="70" spans="2:11" s="59" customFormat="1" ht="25.5" customHeight="1">
      <c r="B70" s="80"/>
      <c r="D70" s="81" t="s">
        <v>100</v>
      </c>
      <c r="E70" s="81"/>
      <c r="F70" s="81"/>
      <c r="G70" s="81"/>
      <c r="H70" s="81"/>
      <c r="I70" s="81"/>
      <c r="J70" s="82">
        <f>$J$209</f>
        <v>0</v>
      </c>
      <c r="K70" s="83"/>
    </row>
    <row r="71" spans="2:11" s="6" customFormat="1" ht="22.5" customHeight="1">
      <c r="B71" s="19"/>
      <c r="K71" s="22"/>
    </row>
    <row r="72" spans="2:11" s="6" customFormat="1" ht="7.5" customHeight="1">
      <c r="B72" s="33"/>
      <c r="C72" s="34"/>
      <c r="D72" s="34"/>
      <c r="E72" s="34"/>
      <c r="F72" s="34"/>
      <c r="G72" s="34"/>
      <c r="H72" s="34"/>
      <c r="I72" s="34"/>
      <c r="J72" s="34"/>
      <c r="K72" s="35"/>
    </row>
    <row r="76" spans="2:12" s="6" customFormat="1" ht="7.5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9"/>
    </row>
    <row r="77" spans="2:12" s="6" customFormat="1" ht="37.5" customHeight="1">
      <c r="B77" s="19"/>
      <c r="C77" s="11" t="s">
        <v>101</v>
      </c>
      <c r="L77" s="19"/>
    </row>
    <row r="78" spans="2:12" s="6" customFormat="1" ht="7.5" customHeight="1">
      <c r="B78" s="19"/>
      <c r="L78" s="19"/>
    </row>
    <row r="79" spans="2:12" s="6" customFormat="1" ht="15" customHeight="1">
      <c r="B79" s="19"/>
      <c r="C79" s="17" t="s">
        <v>14</v>
      </c>
      <c r="L79" s="19"/>
    </row>
    <row r="80" spans="2:12" s="6" customFormat="1" ht="16.5" customHeight="1">
      <c r="B80" s="19"/>
      <c r="E80" s="253" t="str">
        <f>$E$7</f>
        <v>Vodovodní přípojka pro areál KŘP KVK</v>
      </c>
      <c r="F80" s="231"/>
      <c r="G80" s="231"/>
      <c r="H80" s="231"/>
      <c r="L80" s="19"/>
    </row>
    <row r="81" spans="2:12" s="6" customFormat="1" ht="15" customHeight="1">
      <c r="B81" s="19"/>
      <c r="C81" s="17" t="s">
        <v>80</v>
      </c>
      <c r="L81" s="19"/>
    </row>
    <row r="82" spans="2:12" s="6" customFormat="1" ht="19.5" customHeight="1">
      <c r="B82" s="19"/>
      <c r="E82" s="246" t="str">
        <f>$E$9</f>
        <v>10 - Vodovodní přípojka</v>
      </c>
      <c r="F82" s="231"/>
      <c r="G82" s="231"/>
      <c r="H82" s="231"/>
      <c r="L82" s="19"/>
    </row>
    <row r="83" spans="2:12" s="6" customFormat="1" ht="7.5" customHeight="1">
      <c r="B83" s="19"/>
      <c r="L83" s="19"/>
    </row>
    <row r="84" spans="2:12" s="6" customFormat="1" ht="18.75" customHeight="1">
      <c r="B84" s="19"/>
      <c r="C84" s="17" t="s">
        <v>20</v>
      </c>
      <c r="F84" s="15" t="str">
        <f>$F$12</f>
        <v>Cheb</v>
      </c>
      <c r="I84" s="17" t="s">
        <v>22</v>
      </c>
      <c r="J84" s="42" t="str">
        <f>IF($J$12="","",$J$12)</f>
        <v>16.12.2016</v>
      </c>
      <c r="L84" s="19"/>
    </row>
    <row r="85" spans="2:12" s="6" customFormat="1" ht="7.5" customHeight="1">
      <c r="B85" s="19"/>
      <c r="L85" s="19"/>
    </row>
    <row r="86" spans="2:12" s="6" customFormat="1" ht="15.75" customHeight="1">
      <c r="B86" s="19"/>
      <c r="C86" s="17" t="s">
        <v>26</v>
      </c>
      <c r="F86" s="15" t="str">
        <f>$E$15</f>
        <v>Krajské ředitelství policie KK</v>
      </c>
      <c r="I86" s="17" t="s">
        <v>32</v>
      </c>
      <c r="J86" s="15" t="str">
        <f>$E$21</f>
        <v>Zoufalý M.</v>
      </c>
      <c r="L86" s="19"/>
    </row>
    <row r="87" spans="2:12" s="6" customFormat="1" ht="15" customHeight="1">
      <c r="B87" s="19"/>
      <c r="C87" s="17" t="s">
        <v>30</v>
      </c>
      <c r="F87" s="15" t="str">
        <f>IF($E$18="","",$E$18)</f>
        <v> </v>
      </c>
      <c r="L87" s="19"/>
    </row>
    <row r="88" spans="2:12" s="6" customFormat="1" ht="11.25" customHeight="1">
      <c r="B88" s="19"/>
      <c r="L88" s="19"/>
    </row>
    <row r="89" spans="2:20" s="89" customFormat="1" ht="30" customHeight="1">
      <c r="B89" s="90"/>
      <c r="C89" s="91" t="s">
        <v>102</v>
      </c>
      <c r="D89" s="92" t="s">
        <v>55</v>
      </c>
      <c r="E89" s="92" t="s">
        <v>51</v>
      </c>
      <c r="F89" s="92" t="s">
        <v>103</v>
      </c>
      <c r="G89" s="92" t="s">
        <v>104</v>
      </c>
      <c r="H89" s="92" t="s">
        <v>105</v>
      </c>
      <c r="I89" s="92" t="s">
        <v>106</v>
      </c>
      <c r="J89" s="92" t="s">
        <v>107</v>
      </c>
      <c r="K89" s="93" t="s">
        <v>108</v>
      </c>
      <c r="L89" s="90"/>
      <c r="M89" s="47" t="s">
        <v>109</v>
      </c>
      <c r="N89" s="48" t="s">
        <v>40</v>
      </c>
      <c r="O89" s="48" t="s">
        <v>110</v>
      </c>
      <c r="P89" s="48" t="s">
        <v>111</v>
      </c>
      <c r="Q89" s="48" t="s">
        <v>112</v>
      </c>
      <c r="R89" s="48" t="s">
        <v>113</v>
      </c>
      <c r="S89" s="48" t="s">
        <v>114</v>
      </c>
      <c r="T89" s="49" t="s">
        <v>115</v>
      </c>
    </row>
    <row r="90" spans="2:63" s="6" customFormat="1" ht="30" customHeight="1">
      <c r="B90" s="19"/>
      <c r="C90" s="52" t="s">
        <v>85</v>
      </c>
      <c r="J90" s="94">
        <f>$BK$90</f>
        <v>0</v>
      </c>
      <c r="L90" s="19"/>
      <c r="M90" s="51"/>
      <c r="N90" s="43"/>
      <c r="O90" s="43"/>
      <c r="P90" s="95">
        <f>$P$91+$P$185+$P$205+$P$209</f>
        <v>432.5219900000001</v>
      </c>
      <c r="Q90" s="43"/>
      <c r="R90" s="95">
        <f>$R$91+$R$185+$R$205+$R$209</f>
        <v>22.175094919999996</v>
      </c>
      <c r="S90" s="43"/>
      <c r="T90" s="96">
        <f>$T$91+$T$185+$T$205+$T$209</f>
        <v>0.54781</v>
      </c>
      <c r="AT90" s="6" t="s">
        <v>69</v>
      </c>
      <c r="AU90" s="6" t="s">
        <v>86</v>
      </c>
      <c r="BK90" s="97">
        <f>$BK$91+$BK$185+$BK$205+$BK$209</f>
        <v>0</v>
      </c>
    </row>
    <row r="91" spans="2:63" s="98" customFormat="1" ht="37.5" customHeight="1">
      <c r="B91" s="99"/>
      <c r="D91" s="100" t="s">
        <v>69</v>
      </c>
      <c r="E91" s="101" t="s">
        <v>116</v>
      </c>
      <c r="F91" s="101" t="s">
        <v>117</v>
      </c>
      <c r="J91" s="102">
        <f>$BK$91</f>
        <v>0</v>
      </c>
      <c r="L91" s="99"/>
      <c r="M91" s="103"/>
      <c r="P91" s="104">
        <f>$P$92+$P$135+$P$140+$P$147+$P$150+$P$175+$P$183</f>
        <v>427.1167900000001</v>
      </c>
      <c r="R91" s="104">
        <f>$R$92+$R$135+$R$140+$R$147+$R$150+$R$175+$R$183</f>
        <v>22.155476919999995</v>
      </c>
      <c r="T91" s="105">
        <f>$T$92+$T$135+$T$140+$T$147+$T$150+$T$175+$T$183</f>
        <v>0.52125</v>
      </c>
      <c r="AR91" s="100" t="s">
        <v>19</v>
      </c>
      <c r="AT91" s="100" t="s">
        <v>69</v>
      </c>
      <c r="AU91" s="100" t="s">
        <v>70</v>
      </c>
      <c r="AY91" s="100" t="s">
        <v>118</v>
      </c>
      <c r="BK91" s="106">
        <f>$BK$92+$BK$135+$BK$140+$BK$147+$BK$150+$BK$175+$BK$183</f>
        <v>0</v>
      </c>
    </row>
    <row r="92" spans="2:63" s="98" customFormat="1" ht="21" customHeight="1">
      <c r="B92" s="99"/>
      <c r="D92" s="100" t="s">
        <v>69</v>
      </c>
      <c r="E92" s="107" t="s">
        <v>19</v>
      </c>
      <c r="F92" s="107" t="s">
        <v>119</v>
      </c>
      <c r="J92" s="108">
        <f>$BK$92</f>
        <v>0</v>
      </c>
      <c r="L92" s="99"/>
      <c r="M92" s="103"/>
      <c r="P92" s="104">
        <f>SUM($P$93:$P$134)</f>
        <v>353.85109</v>
      </c>
      <c r="R92" s="104">
        <f>SUM($R$93:$R$134)</f>
        <v>20.432510639999997</v>
      </c>
      <c r="T92" s="105">
        <f>SUM($T$93:$T$134)</f>
        <v>0.40725</v>
      </c>
      <c r="AR92" s="100" t="s">
        <v>19</v>
      </c>
      <c r="AT92" s="100" t="s">
        <v>69</v>
      </c>
      <c r="AU92" s="100" t="s">
        <v>19</v>
      </c>
      <c r="AY92" s="100" t="s">
        <v>118</v>
      </c>
      <c r="BK92" s="106">
        <f>SUM($BK$93:$BK$134)</f>
        <v>0</v>
      </c>
    </row>
    <row r="93" spans="2:65" s="6" customFormat="1" ht="15.75" customHeight="1">
      <c r="B93" s="19"/>
      <c r="C93" s="109" t="s">
        <v>19</v>
      </c>
      <c r="D93" s="109" t="s">
        <v>120</v>
      </c>
      <c r="E93" s="110" t="s">
        <v>121</v>
      </c>
      <c r="F93" s="111" t="s">
        <v>122</v>
      </c>
      <c r="G93" s="112" t="s">
        <v>123</v>
      </c>
      <c r="H93" s="113">
        <v>2.25</v>
      </c>
      <c r="I93" s="114"/>
      <c r="J93" s="114">
        <f>ROUND($I$93*$H$93,2)</f>
        <v>0</v>
      </c>
      <c r="K93" s="111" t="s">
        <v>124</v>
      </c>
      <c r="L93" s="19"/>
      <c r="M93" s="115"/>
      <c r="N93" s="116" t="s">
        <v>41</v>
      </c>
      <c r="O93" s="117">
        <v>0.772</v>
      </c>
      <c r="P93" s="117">
        <f>$O$93*$H$93</f>
        <v>1.737</v>
      </c>
      <c r="Q93" s="117">
        <v>0</v>
      </c>
      <c r="R93" s="117">
        <f>$Q$93*$H$93</f>
        <v>0</v>
      </c>
      <c r="S93" s="117">
        <v>0.181</v>
      </c>
      <c r="T93" s="118">
        <f>$S$93*$H$93</f>
        <v>0.40725</v>
      </c>
      <c r="AR93" s="68" t="s">
        <v>125</v>
      </c>
      <c r="AT93" s="68" t="s">
        <v>120</v>
      </c>
      <c r="AU93" s="68" t="s">
        <v>77</v>
      </c>
      <c r="AY93" s="6" t="s">
        <v>118</v>
      </c>
      <c r="BE93" s="119">
        <f>IF($N$93="základní",$J$93,0)</f>
        <v>0</v>
      </c>
      <c r="BF93" s="119">
        <f>IF($N$93="snížená",$J$93,0)</f>
        <v>0</v>
      </c>
      <c r="BG93" s="119">
        <f>IF($N$93="zákl. přenesená",$J$93,0)</f>
        <v>0</v>
      </c>
      <c r="BH93" s="119">
        <f>IF($N$93="sníž. přenesená",$J$93,0)</f>
        <v>0</v>
      </c>
      <c r="BI93" s="119">
        <f>IF($N$93="nulová",$J$93,0)</f>
        <v>0</v>
      </c>
      <c r="BJ93" s="68" t="s">
        <v>19</v>
      </c>
      <c r="BK93" s="119">
        <f>ROUND($I$93*$H$93,2)</f>
        <v>0</v>
      </c>
      <c r="BL93" s="68" t="s">
        <v>125</v>
      </c>
      <c r="BM93" s="68" t="s">
        <v>126</v>
      </c>
    </row>
    <row r="94" spans="2:65" s="6" customFormat="1" ht="15.75" customHeight="1">
      <c r="B94" s="19"/>
      <c r="C94" s="112" t="s">
        <v>77</v>
      </c>
      <c r="D94" s="112" t="s">
        <v>120</v>
      </c>
      <c r="E94" s="110" t="s">
        <v>127</v>
      </c>
      <c r="F94" s="111" t="s">
        <v>128</v>
      </c>
      <c r="G94" s="112" t="s">
        <v>129</v>
      </c>
      <c r="H94" s="113">
        <v>5.52</v>
      </c>
      <c r="I94" s="114"/>
      <c r="J94" s="114">
        <f>ROUND($I$94*$H$94,2)</f>
        <v>0</v>
      </c>
      <c r="K94" s="111" t="s">
        <v>124</v>
      </c>
      <c r="L94" s="19"/>
      <c r="M94" s="115"/>
      <c r="N94" s="116" t="s">
        <v>41</v>
      </c>
      <c r="O94" s="117">
        <v>0.097</v>
      </c>
      <c r="P94" s="117">
        <f>$O$94*$H$94</f>
        <v>0.53544</v>
      </c>
      <c r="Q94" s="117">
        <v>0</v>
      </c>
      <c r="R94" s="117">
        <f>$Q$94*$H$94</f>
        <v>0</v>
      </c>
      <c r="S94" s="117">
        <v>0</v>
      </c>
      <c r="T94" s="118">
        <f>$S$94*$H$94</f>
        <v>0</v>
      </c>
      <c r="AR94" s="68" t="s">
        <v>125</v>
      </c>
      <c r="AT94" s="68" t="s">
        <v>120</v>
      </c>
      <c r="AU94" s="68" t="s">
        <v>77</v>
      </c>
      <c r="AY94" s="68" t="s">
        <v>118</v>
      </c>
      <c r="BE94" s="119">
        <f>IF($N$94="základní",$J$94,0)</f>
        <v>0</v>
      </c>
      <c r="BF94" s="119">
        <f>IF($N$94="snížená",$J$94,0)</f>
        <v>0</v>
      </c>
      <c r="BG94" s="119">
        <f>IF($N$94="zákl. přenesená",$J$94,0)</f>
        <v>0</v>
      </c>
      <c r="BH94" s="119">
        <f>IF($N$94="sníž. přenesená",$J$94,0)</f>
        <v>0</v>
      </c>
      <c r="BI94" s="119">
        <f>IF($N$94="nulová",$J$94,0)</f>
        <v>0</v>
      </c>
      <c r="BJ94" s="68" t="s">
        <v>19</v>
      </c>
      <c r="BK94" s="119">
        <f>ROUND($I$94*$H$94,2)</f>
        <v>0</v>
      </c>
      <c r="BL94" s="68" t="s">
        <v>125</v>
      </c>
      <c r="BM94" s="68" t="s">
        <v>130</v>
      </c>
    </row>
    <row r="95" spans="2:51" s="6" customFormat="1" ht="15.75" customHeight="1">
      <c r="B95" s="120"/>
      <c r="D95" s="121" t="s">
        <v>131</v>
      </c>
      <c r="E95" s="122"/>
      <c r="F95" s="122" t="s">
        <v>132</v>
      </c>
      <c r="H95" s="123">
        <v>5.52</v>
      </c>
      <c r="L95" s="120"/>
      <c r="M95" s="124"/>
      <c r="T95" s="125"/>
      <c r="AT95" s="126" t="s">
        <v>131</v>
      </c>
      <c r="AU95" s="126" t="s">
        <v>77</v>
      </c>
      <c r="AV95" s="126" t="s">
        <v>77</v>
      </c>
      <c r="AW95" s="126" t="s">
        <v>86</v>
      </c>
      <c r="AX95" s="126" t="s">
        <v>19</v>
      </c>
      <c r="AY95" s="126" t="s">
        <v>118</v>
      </c>
    </row>
    <row r="96" spans="2:65" s="6" customFormat="1" ht="15.75" customHeight="1">
      <c r="B96" s="19"/>
      <c r="C96" s="109" t="s">
        <v>133</v>
      </c>
      <c r="D96" s="109" t="s">
        <v>120</v>
      </c>
      <c r="E96" s="110" t="s">
        <v>134</v>
      </c>
      <c r="F96" s="111" t="s">
        <v>135</v>
      </c>
      <c r="G96" s="112" t="s">
        <v>129</v>
      </c>
      <c r="H96" s="113">
        <v>10.2</v>
      </c>
      <c r="I96" s="114"/>
      <c r="J96" s="114">
        <f>ROUND($I$96*$H$96,2)</f>
        <v>0</v>
      </c>
      <c r="K96" s="111" t="s">
        <v>124</v>
      </c>
      <c r="L96" s="19"/>
      <c r="M96" s="115"/>
      <c r="N96" s="116" t="s">
        <v>41</v>
      </c>
      <c r="O96" s="117">
        <v>0.871</v>
      </c>
      <c r="P96" s="117">
        <f>$O$96*$H$96</f>
        <v>8.8842</v>
      </c>
      <c r="Q96" s="117">
        <v>0</v>
      </c>
      <c r="R96" s="117">
        <f>$Q$96*$H$96</f>
        <v>0</v>
      </c>
      <c r="S96" s="117">
        <v>0</v>
      </c>
      <c r="T96" s="118">
        <f>$S$96*$H$96</f>
        <v>0</v>
      </c>
      <c r="AR96" s="68" t="s">
        <v>125</v>
      </c>
      <c r="AT96" s="68" t="s">
        <v>120</v>
      </c>
      <c r="AU96" s="68" t="s">
        <v>77</v>
      </c>
      <c r="AY96" s="6" t="s">
        <v>118</v>
      </c>
      <c r="BE96" s="119">
        <f>IF($N$96="základní",$J$96,0)</f>
        <v>0</v>
      </c>
      <c r="BF96" s="119">
        <f>IF($N$96="snížená",$J$96,0)</f>
        <v>0</v>
      </c>
      <c r="BG96" s="119">
        <f>IF($N$96="zákl. přenesená",$J$96,0)</f>
        <v>0</v>
      </c>
      <c r="BH96" s="119">
        <f>IF($N$96="sníž. přenesená",$J$96,0)</f>
        <v>0</v>
      </c>
      <c r="BI96" s="119">
        <f>IF($N$96="nulová",$J$96,0)</f>
        <v>0</v>
      </c>
      <c r="BJ96" s="68" t="s">
        <v>19</v>
      </c>
      <c r="BK96" s="119">
        <f>ROUND($I$96*$H$96,2)</f>
        <v>0</v>
      </c>
      <c r="BL96" s="68" t="s">
        <v>125</v>
      </c>
      <c r="BM96" s="68" t="s">
        <v>136</v>
      </c>
    </row>
    <row r="97" spans="2:51" s="6" customFormat="1" ht="15.75" customHeight="1">
      <c r="B97" s="120"/>
      <c r="D97" s="121" t="s">
        <v>131</v>
      </c>
      <c r="E97" s="122"/>
      <c r="F97" s="122" t="s">
        <v>137</v>
      </c>
      <c r="H97" s="123">
        <v>6.375</v>
      </c>
      <c r="L97" s="120"/>
      <c r="M97" s="124"/>
      <c r="T97" s="125"/>
      <c r="AT97" s="126" t="s">
        <v>131</v>
      </c>
      <c r="AU97" s="126" t="s">
        <v>77</v>
      </c>
      <c r="AV97" s="126" t="s">
        <v>77</v>
      </c>
      <c r="AW97" s="126" t="s">
        <v>86</v>
      </c>
      <c r="AX97" s="126" t="s">
        <v>70</v>
      </c>
      <c r="AY97" s="126" t="s">
        <v>118</v>
      </c>
    </row>
    <row r="98" spans="2:51" s="6" customFormat="1" ht="15.75" customHeight="1">
      <c r="B98" s="120"/>
      <c r="D98" s="127" t="s">
        <v>131</v>
      </c>
      <c r="E98" s="126"/>
      <c r="F98" s="122" t="s">
        <v>138</v>
      </c>
      <c r="H98" s="123">
        <v>3.825</v>
      </c>
      <c r="L98" s="120"/>
      <c r="M98" s="124"/>
      <c r="T98" s="125"/>
      <c r="AT98" s="126" t="s">
        <v>131</v>
      </c>
      <c r="AU98" s="126" t="s">
        <v>77</v>
      </c>
      <c r="AV98" s="126" t="s">
        <v>77</v>
      </c>
      <c r="AW98" s="126" t="s">
        <v>86</v>
      </c>
      <c r="AX98" s="126" t="s">
        <v>70</v>
      </c>
      <c r="AY98" s="126" t="s">
        <v>118</v>
      </c>
    </row>
    <row r="99" spans="2:65" s="6" customFormat="1" ht="15.75" customHeight="1">
      <c r="B99" s="19"/>
      <c r="C99" s="109" t="s">
        <v>125</v>
      </c>
      <c r="D99" s="109" t="s">
        <v>120</v>
      </c>
      <c r="E99" s="110" t="s">
        <v>139</v>
      </c>
      <c r="F99" s="111" t="s">
        <v>140</v>
      </c>
      <c r="G99" s="112" t="s">
        <v>129</v>
      </c>
      <c r="H99" s="113">
        <v>62.1</v>
      </c>
      <c r="I99" s="114"/>
      <c r="J99" s="114">
        <f>ROUND($I$99*$H$99,2)</f>
        <v>0</v>
      </c>
      <c r="K99" s="111" t="s">
        <v>124</v>
      </c>
      <c r="L99" s="19"/>
      <c r="M99" s="115"/>
      <c r="N99" s="116" t="s">
        <v>41</v>
      </c>
      <c r="O99" s="117">
        <v>2.32</v>
      </c>
      <c r="P99" s="117">
        <f>$O$99*$H$99</f>
        <v>144.072</v>
      </c>
      <c r="Q99" s="117">
        <v>0</v>
      </c>
      <c r="R99" s="117">
        <f>$Q$99*$H$99</f>
        <v>0</v>
      </c>
      <c r="S99" s="117">
        <v>0</v>
      </c>
      <c r="T99" s="118">
        <f>$S$99*$H$99</f>
        <v>0</v>
      </c>
      <c r="AR99" s="68" t="s">
        <v>125</v>
      </c>
      <c r="AT99" s="68" t="s">
        <v>120</v>
      </c>
      <c r="AU99" s="68" t="s">
        <v>77</v>
      </c>
      <c r="AY99" s="6" t="s">
        <v>118</v>
      </c>
      <c r="BE99" s="119">
        <f>IF($N$99="základní",$J$99,0)</f>
        <v>0</v>
      </c>
      <c r="BF99" s="119">
        <f>IF($N$99="snížená",$J$99,0)</f>
        <v>0</v>
      </c>
      <c r="BG99" s="119">
        <f>IF($N$99="zákl. přenesená",$J$99,0)</f>
        <v>0</v>
      </c>
      <c r="BH99" s="119">
        <f>IF($N$99="sníž. přenesená",$J$99,0)</f>
        <v>0</v>
      </c>
      <c r="BI99" s="119">
        <f>IF($N$99="nulová",$J$99,0)</f>
        <v>0</v>
      </c>
      <c r="BJ99" s="68" t="s">
        <v>19</v>
      </c>
      <c r="BK99" s="119">
        <f>ROUND($I$99*$H$99,2)</f>
        <v>0</v>
      </c>
      <c r="BL99" s="68" t="s">
        <v>125</v>
      </c>
      <c r="BM99" s="68" t="s">
        <v>141</v>
      </c>
    </row>
    <row r="100" spans="2:51" s="6" customFormat="1" ht="15.75" customHeight="1">
      <c r="B100" s="120"/>
      <c r="D100" s="121" t="s">
        <v>131</v>
      </c>
      <c r="E100" s="122"/>
      <c r="F100" s="122" t="s">
        <v>142</v>
      </c>
      <c r="H100" s="123">
        <v>62.1</v>
      </c>
      <c r="L100" s="120"/>
      <c r="M100" s="124"/>
      <c r="T100" s="125"/>
      <c r="AT100" s="126" t="s">
        <v>131</v>
      </c>
      <c r="AU100" s="126" t="s">
        <v>77</v>
      </c>
      <c r="AV100" s="126" t="s">
        <v>77</v>
      </c>
      <c r="AW100" s="126" t="s">
        <v>86</v>
      </c>
      <c r="AX100" s="126" t="s">
        <v>19</v>
      </c>
      <c r="AY100" s="126" t="s">
        <v>118</v>
      </c>
    </row>
    <row r="101" spans="2:65" s="6" customFormat="1" ht="15.75" customHeight="1">
      <c r="B101" s="19"/>
      <c r="C101" s="109" t="s">
        <v>143</v>
      </c>
      <c r="D101" s="109" t="s">
        <v>120</v>
      </c>
      <c r="E101" s="110" t="s">
        <v>144</v>
      </c>
      <c r="F101" s="111" t="s">
        <v>145</v>
      </c>
      <c r="G101" s="112" t="s">
        <v>129</v>
      </c>
      <c r="H101" s="113">
        <v>0.25</v>
      </c>
      <c r="I101" s="114"/>
      <c r="J101" s="114">
        <f>ROUND($I$101*$H$101,2)</f>
        <v>0</v>
      </c>
      <c r="K101" s="111" t="s">
        <v>124</v>
      </c>
      <c r="L101" s="19"/>
      <c r="M101" s="115"/>
      <c r="N101" s="116" t="s">
        <v>41</v>
      </c>
      <c r="O101" s="117">
        <v>7.704</v>
      </c>
      <c r="P101" s="117">
        <f>$O$101*$H$101</f>
        <v>1.926</v>
      </c>
      <c r="Q101" s="117">
        <v>0</v>
      </c>
      <c r="R101" s="117">
        <f>$Q$101*$H$101</f>
        <v>0</v>
      </c>
      <c r="S101" s="117">
        <v>0</v>
      </c>
      <c r="T101" s="118">
        <f>$S$101*$H$101</f>
        <v>0</v>
      </c>
      <c r="AR101" s="68" t="s">
        <v>125</v>
      </c>
      <c r="AT101" s="68" t="s">
        <v>120</v>
      </c>
      <c r="AU101" s="68" t="s">
        <v>77</v>
      </c>
      <c r="AY101" s="6" t="s">
        <v>118</v>
      </c>
      <c r="BE101" s="119">
        <f>IF($N$101="základní",$J$101,0)</f>
        <v>0</v>
      </c>
      <c r="BF101" s="119">
        <f>IF($N$101="snížená",$J$101,0)</f>
        <v>0</v>
      </c>
      <c r="BG101" s="119">
        <f>IF($N$101="zákl. přenesená",$J$101,0)</f>
        <v>0</v>
      </c>
      <c r="BH101" s="119">
        <f>IF($N$101="sníž. přenesená",$J$101,0)</f>
        <v>0</v>
      </c>
      <c r="BI101" s="119">
        <f>IF($N$101="nulová",$J$101,0)</f>
        <v>0</v>
      </c>
      <c r="BJ101" s="68" t="s">
        <v>19</v>
      </c>
      <c r="BK101" s="119">
        <f>ROUND($I$101*$H$101,2)</f>
        <v>0</v>
      </c>
      <c r="BL101" s="68" t="s">
        <v>125</v>
      </c>
      <c r="BM101" s="68" t="s">
        <v>146</v>
      </c>
    </row>
    <row r="102" spans="2:51" s="6" customFormat="1" ht="15.75" customHeight="1">
      <c r="B102" s="120"/>
      <c r="D102" s="121" t="s">
        <v>131</v>
      </c>
      <c r="E102" s="122"/>
      <c r="F102" s="122" t="s">
        <v>147</v>
      </c>
      <c r="H102" s="123">
        <v>0.25</v>
      </c>
      <c r="L102" s="120"/>
      <c r="M102" s="124"/>
      <c r="T102" s="125"/>
      <c r="AT102" s="126" t="s">
        <v>131</v>
      </c>
      <c r="AU102" s="126" t="s">
        <v>77</v>
      </c>
      <c r="AV102" s="126" t="s">
        <v>77</v>
      </c>
      <c r="AW102" s="126" t="s">
        <v>86</v>
      </c>
      <c r="AX102" s="126" t="s">
        <v>19</v>
      </c>
      <c r="AY102" s="126" t="s">
        <v>118</v>
      </c>
    </row>
    <row r="103" spans="2:65" s="6" customFormat="1" ht="15.75" customHeight="1">
      <c r="B103" s="19"/>
      <c r="C103" s="109" t="s">
        <v>148</v>
      </c>
      <c r="D103" s="109" t="s">
        <v>120</v>
      </c>
      <c r="E103" s="110" t="s">
        <v>149</v>
      </c>
      <c r="F103" s="111" t="s">
        <v>150</v>
      </c>
      <c r="G103" s="112" t="s">
        <v>151</v>
      </c>
      <c r="H103" s="113">
        <v>7</v>
      </c>
      <c r="I103" s="114"/>
      <c r="J103" s="114">
        <f>ROUND($I$103*$H$103,2)</f>
        <v>0</v>
      </c>
      <c r="K103" s="111" t="s">
        <v>124</v>
      </c>
      <c r="L103" s="19"/>
      <c r="M103" s="115"/>
      <c r="N103" s="116" t="s">
        <v>41</v>
      </c>
      <c r="O103" s="117">
        <v>0.56</v>
      </c>
      <c r="P103" s="117">
        <f>$O$103*$H$103</f>
        <v>3.9200000000000004</v>
      </c>
      <c r="Q103" s="117">
        <v>0</v>
      </c>
      <c r="R103" s="117">
        <f>$Q$103*$H$103</f>
        <v>0</v>
      </c>
      <c r="S103" s="117">
        <v>0</v>
      </c>
      <c r="T103" s="118">
        <f>$S$103*$H$103</f>
        <v>0</v>
      </c>
      <c r="AR103" s="68" t="s">
        <v>125</v>
      </c>
      <c r="AT103" s="68" t="s">
        <v>120</v>
      </c>
      <c r="AU103" s="68" t="s">
        <v>77</v>
      </c>
      <c r="AY103" s="6" t="s">
        <v>118</v>
      </c>
      <c r="BE103" s="119">
        <f>IF($N$103="základní",$J$103,0)</f>
        <v>0</v>
      </c>
      <c r="BF103" s="119">
        <f>IF($N$103="snížená",$J$103,0)</f>
        <v>0</v>
      </c>
      <c r="BG103" s="119">
        <f>IF($N$103="zákl. přenesená",$J$103,0)</f>
        <v>0</v>
      </c>
      <c r="BH103" s="119">
        <f>IF($N$103="sníž. přenesená",$J$103,0)</f>
        <v>0</v>
      </c>
      <c r="BI103" s="119">
        <f>IF($N$103="nulová",$J$103,0)</f>
        <v>0</v>
      </c>
      <c r="BJ103" s="68" t="s">
        <v>19</v>
      </c>
      <c r="BK103" s="119">
        <f>ROUND($I$103*$H$103,2)</f>
        <v>0</v>
      </c>
      <c r="BL103" s="68" t="s">
        <v>125</v>
      </c>
      <c r="BM103" s="68" t="s">
        <v>152</v>
      </c>
    </row>
    <row r="104" spans="2:65" s="6" customFormat="1" ht="15.75" customHeight="1">
      <c r="B104" s="19"/>
      <c r="C104" s="128" t="s">
        <v>153</v>
      </c>
      <c r="D104" s="128" t="s">
        <v>154</v>
      </c>
      <c r="E104" s="129" t="s">
        <v>155</v>
      </c>
      <c r="F104" s="130" t="s">
        <v>156</v>
      </c>
      <c r="G104" s="128" t="s">
        <v>151</v>
      </c>
      <c r="H104" s="131">
        <v>7.644</v>
      </c>
      <c r="I104" s="132"/>
      <c r="J104" s="132">
        <f>ROUND($I$104*$H$104,2)</f>
        <v>0</v>
      </c>
      <c r="K104" s="130" t="s">
        <v>124</v>
      </c>
      <c r="L104" s="133"/>
      <c r="M104" s="130"/>
      <c r="N104" s="134" t="s">
        <v>41</v>
      </c>
      <c r="O104" s="117">
        <v>0</v>
      </c>
      <c r="P104" s="117">
        <f>$O$104*$H$104</f>
        <v>0</v>
      </c>
      <c r="Q104" s="117">
        <v>0.00106</v>
      </c>
      <c r="R104" s="117">
        <f>$Q$104*$H$104</f>
        <v>0.00810264</v>
      </c>
      <c r="S104" s="117">
        <v>0</v>
      </c>
      <c r="T104" s="118">
        <f>$S$104*$H$104</f>
        <v>0</v>
      </c>
      <c r="AR104" s="68" t="s">
        <v>157</v>
      </c>
      <c r="AT104" s="68" t="s">
        <v>154</v>
      </c>
      <c r="AU104" s="68" t="s">
        <v>77</v>
      </c>
      <c r="AY104" s="68" t="s">
        <v>118</v>
      </c>
      <c r="BE104" s="119">
        <f>IF($N$104="základní",$J$104,0)</f>
        <v>0</v>
      </c>
      <c r="BF104" s="119">
        <f>IF($N$104="snížená",$J$104,0)</f>
        <v>0</v>
      </c>
      <c r="BG104" s="119">
        <f>IF($N$104="zákl. přenesená",$J$104,0)</f>
        <v>0</v>
      </c>
      <c r="BH104" s="119">
        <f>IF($N$104="sníž. přenesená",$J$104,0)</f>
        <v>0</v>
      </c>
      <c r="BI104" s="119">
        <f>IF($N$104="nulová",$J$104,0)</f>
        <v>0</v>
      </c>
      <c r="BJ104" s="68" t="s">
        <v>19</v>
      </c>
      <c r="BK104" s="119">
        <f>ROUND($I$104*$H$104,2)</f>
        <v>0</v>
      </c>
      <c r="BL104" s="68" t="s">
        <v>125</v>
      </c>
      <c r="BM104" s="68" t="s">
        <v>158</v>
      </c>
    </row>
    <row r="105" spans="2:51" s="6" customFormat="1" ht="15.75" customHeight="1">
      <c r="B105" s="120"/>
      <c r="D105" s="127" t="s">
        <v>131</v>
      </c>
      <c r="F105" s="122" t="s">
        <v>159</v>
      </c>
      <c r="H105" s="123">
        <v>7.644</v>
      </c>
      <c r="L105" s="120"/>
      <c r="M105" s="124"/>
      <c r="T105" s="125"/>
      <c r="AT105" s="126" t="s">
        <v>131</v>
      </c>
      <c r="AU105" s="126" t="s">
        <v>77</v>
      </c>
      <c r="AV105" s="126" t="s">
        <v>77</v>
      </c>
      <c r="AW105" s="126" t="s">
        <v>70</v>
      </c>
      <c r="AX105" s="126" t="s">
        <v>19</v>
      </c>
      <c r="AY105" s="126" t="s">
        <v>118</v>
      </c>
    </row>
    <row r="106" spans="2:65" s="6" customFormat="1" ht="15.75" customHeight="1">
      <c r="B106" s="19"/>
      <c r="C106" s="109" t="s">
        <v>157</v>
      </c>
      <c r="D106" s="109" t="s">
        <v>120</v>
      </c>
      <c r="E106" s="110" t="s">
        <v>160</v>
      </c>
      <c r="F106" s="111" t="s">
        <v>161</v>
      </c>
      <c r="G106" s="112" t="s">
        <v>123</v>
      </c>
      <c r="H106" s="113">
        <v>23.8</v>
      </c>
      <c r="I106" s="114"/>
      <c r="J106" s="114">
        <f>ROUND($I$106*$H$106,2)</f>
        <v>0</v>
      </c>
      <c r="K106" s="111" t="s">
        <v>124</v>
      </c>
      <c r="L106" s="19"/>
      <c r="M106" s="115"/>
      <c r="N106" s="116" t="s">
        <v>41</v>
      </c>
      <c r="O106" s="117">
        <v>0.236</v>
      </c>
      <c r="P106" s="117">
        <f>$O$106*$H$106</f>
        <v>5.6168</v>
      </c>
      <c r="Q106" s="117">
        <v>0.00084</v>
      </c>
      <c r="R106" s="117">
        <f>$Q$106*$H$106</f>
        <v>0.019992000000000003</v>
      </c>
      <c r="S106" s="117">
        <v>0</v>
      </c>
      <c r="T106" s="118">
        <f>$S$106*$H$106</f>
        <v>0</v>
      </c>
      <c r="AR106" s="68" t="s">
        <v>125</v>
      </c>
      <c r="AT106" s="68" t="s">
        <v>120</v>
      </c>
      <c r="AU106" s="68" t="s">
        <v>77</v>
      </c>
      <c r="AY106" s="6" t="s">
        <v>118</v>
      </c>
      <c r="BE106" s="119">
        <f>IF($N$106="základní",$J$106,0)</f>
        <v>0</v>
      </c>
      <c r="BF106" s="119">
        <f>IF($N$106="snížená",$J$106,0)</f>
        <v>0</v>
      </c>
      <c r="BG106" s="119">
        <f>IF($N$106="zákl. přenesená",$J$106,0)</f>
        <v>0</v>
      </c>
      <c r="BH106" s="119">
        <f>IF($N$106="sníž. přenesená",$J$106,0)</f>
        <v>0</v>
      </c>
      <c r="BI106" s="119">
        <f>IF($N$106="nulová",$J$106,0)</f>
        <v>0</v>
      </c>
      <c r="BJ106" s="68" t="s">
        <v>19</v>
      </c>
      <c r="BK106" s="119">
        <f>ROUND($I$106*$H$106,2)</f>
        <v>0</v>
      </c>
      <c r="BL106" s="68" t="s">
        <v>125</v>
      </c>
      <c r="BM106" s="68" t="s">
        <v>162</v>
      </c>
    </row>
    <row r="107" spans="2:51" s="6" customFormat="1" ht="15.75" customHeight="1">
      <c r="B107" s="120"/>
      <c r="D107" s="121" t="s">
        <v>131</v>
      </c>
      <c r="E107" s="122"/>
      <c r="F107" s="122" t="s">
        <v>163</v>
      </c>
      <c r="H107" s="123">
        <v>13.6</v>
      </c>
      <c r="L107" s="120"/>
      <c r="M107" s="124"/>
      <c r="T107" s="125"/>
      <c r="AT107" s="126" t="s">
        <v>131</v>
      </c>
      <c r="AU107" s="126" t="s">
        <v>77</v>
      </c>
      <c r="AV107" s="126" t="s">
        <v>77</v>
      </c>
      <c r="AW107" s="126" t="s">
        <v>86</v>
      </c>
      <c r="AX107" s="126" t="s">
        <v>70</v>
      </c>
      <c r="AY107" s="126" t="s">
        <v>118</v>
      </c>
    </row>
    <row r="108" spans="2:51" s="6" customFormat="1" ht="15.75" customHeight="1">
      <c r="B108" s="120"/>
      <c r="D108" s="127" t="s">
        <v>131</v>
      </c>
      <c r="E108" s="126"/>
      <c r="F108" s="122" t="s">
        <v>164</v>
      </c>
      <c r="H108" s="123">
        <v>10.2</v>
      </c>
      <c r="L108" s="120"/>
      <c r="M108" s="124"/>
      <c r="T108" s="125"/>
      <c r="AT108" s="126" t="s">
        <v>131</v>
      </c>
      <c r="AU108" s="126" t="s">
        <v>77</v>
      </c>
      <c r="AV108" s="126" t="s">
        <v>77</v>
      </c>
      <c r="AW108" s="126" t="s">
        <v>86</v>
      </c>
      <c r="AX108" s="126" t="s">
        <v>70</v>
      </c>
      <c r="AY108" s="126" t="s">
        <v>118</v>
      </c>
    </row>
    <row r="109" spans="2:65" s="6" customFormat="1" ht="15.75" customHeight="1">
      <c r="B109" s="19"/>
      <c r="C109" s="109" t="s">
        <v>165</v>
      </c>
      <c r="D109" s="109" t="s">
        <v>120</v>
      </c>
      <c r="E109" s="110" t="s">
        <v>166</v>
      </c>
      <c r="F109" s="111" t="s">
        <v>167</v>
      </c>
      <c r="G109" s="112" t="s">
        <v>123</v>
      </c>
      <c r="H109" s="113">
        <v>23.8</v>
      </c>
      <c r="I109" s="114"/>
      <c r="J109" s="114">
        <f>ROUND($I$109*$H$109,2)</f>
        <v>0</v>
      </c>
      <c r="K109" s="111" t="s">
        <v>124</v>
      </c>
      <c r="L109" s="19"/>
      <c r="M109" s="115"/>
      <c r="N109" s="116" t="s">
        <v>41</v>
      </c>
      <c r="O109" s="117">
        <v>0.07</v>
      </c>
      <c r="P109" s="117">
        <f>$O$109*$H$109</f>
        <v>1.6660000000000001</v>
      </c>
      <c r="Q109" s="117">
        <v>0</v>
      </c>
      <c r="R109" s="117">
        <f>$Q$109*$H$109</f>
        <v>0</v>
      </c>
      <c r="S109" s="117">
        <v>0</v>
      </c>
      <c r="T109" s="118">
        <f>$S$109*$H$109</f>
        <v>0</v>
      </c>
      <c r="AR109" s="68" t="s">
        <v>125</v>
      </c>
      <c r="AT109" s="68" t="s">
        <v>120</v>
      </c>
      <c r="AU109" s="68" t="s">
        <v>77</v>
      </c>
      <c r="AY109" s="6" t="s">
        <v>118</v>
      </c>
      <c r="BE109" s="119">
        <f>IF($N$109="základní",$J$109,0)</f>
        <v>0</v>
      </c>
      <c r="BF109" s="119">
        <f>IF($N$109="snížená",$J$109,0)</f>
        <v>0</v>
      </c>
      <c r="BG109" s="119">
        <f>IF($N$109="zákl. přenesená",$J$109,0)</f>
        <v>0</v>
      </c>
      <c r="BH109" s="119">
        <f>IF($N$109="sníž. přenesená",$J$109,0)</f>
        <v>0</v>
      </c>
      <c r="BI109" s="119">
        <f>IF($N$109="nulová",$J$109,0)</f>
        <v>0</v>
      </c>
      <c r="BJ109" s="68" t="s">
        <v>19</v>
      </c>
      <c r="BK109" s="119">
        <f>ROUND($I$109*$H$109,2)</f>
        <v>0</v>
      </c>
      <c r="BL109" s="68" t="s">
        <v>125</v>
      </c>
      <c r="BM109" s="68" t="s">
        <v>168</v>
      </c>
    </row>
    <row r="110" spans="2:65" s="6" customFormat="1" ht="15.75" customHeight="1">
      <c r="B110" s="19"/>
      <c r="C110" s="112" t="s">
        <v>24</v>
      </c>
      <c r="D110" s="112" t="s">
        <v>120</v>
      </c>
      <c r="E110" s="110" t="s">
        <v>169</v>
      </c>
      <c r="F110" s="111" t="s">
        <v>170</v>
      </c>
      <c r="G110" s="112" t="s">
        <v>129</v>
      </c>
      <c r="H110" s="113">
        <v>72.55</v>
      </c>
      <c r="I110" s="114"/>
      <c r="J110" s="114">
        <f>ROUND($I$110*$H$110,2)</f>
        <v>0</v>
      </c>
      <c r="K110" s="111" t="s">
        <v>124</v>
      </c>
      <c r="L110" s="19"/>
      <c r="M110" s="115"/>
      <c r="N110" s="116" t="s">
        <v>41</v>
      </c>
      <c r="O110" s="117">
        <v>0.345</v>
      </c>
      <c r="P110" s="117">
        <f>$O$110*$H$110</f>
        <v>25.029749999999996</v>
      </c>
      <c r="Q110" s="117">
        <v>0</v>
      </c>
      <c r="R110" s="117">
        <f>$Q$110*$H$110</f>
        <v>0</v>
      </c>
      <c r="S110" s="117">
        <v>0</v>
      </c>
      <c r="T110" s="118">
        <f>$S$110*$H$110</f>
        <v>0</v>
      </c>
      <c r="AR110" s="68" t="s">
        <v>125</v>
      </c>
      <c r="AT110" s="68" t="s">
        <v>120</v>
      </c>
      <c r="AU110" s="68" t="s">
        <v>77</v>
      </c>
      <c r="AY110" s="68" t="s">
        <v>118</v>
      </c>
      <c r="BE110" s="119">
        <f>IF($N$110="základní",$J$110,0)</f>
        <v>0</v>
      </c>
      <c r="BF110" s="119">
        <f>IF($N$110="snížená",$J$110,0)</f>
        <v>0</v>
      </c>
      <c r="BG110" s="119">
        <f>IF($N$110="zákl. přenesená",$J$110,0)</f>
        <v>0</v>
      </c>
      <c r="BH110" s="119">
        <f>IF($N$110="sníž. přenesená",$J$110,0)</f>
        <v>0</v>
      </c>
      <c r="BI110" s="119">
        <f>IF($N$110="nulová",$J$110,0)</f>
        <v>0</v>
      </c>
      <c r="BJ110" s="68" t="s">
        <v>19</v>
      </c>
      <c r="BK110" s="119">
        <f>ROUND($I$110*$H$110,2)</f>
        <v>0</v>
      </c>
      <c r="BL110" s="68" t="s">
        <v>125</v>
      </c>
      <c r="BM110" s="68" t="s">
        <v>171</v>
      </c>
    </row>
    <row r="111" spans="2:51" s="6" customFormat="1" ht="15.75" customHeight="1">
      <c r="B111" s="120"/>
      <c r="D111" s="121" t="s">
        <v>131</v>
      </c>
      <c r="E111" s="122"/>
      <c r="F111" s="122" t="s">
        <v>172</v>
      </c>
      <c r="H111" s="123">
        <v>72.55</v>
      </c>
      <c r="L111" s="120"/>
      <c r="M111" s="124"/>
      <c r="T111" s="125"/>
      <c r="AT111" s="126" t="s">
        <v>131</v>
      </c>
      <c r="AU111" s="126" t="s">
        <v>77</v>
      </c>
      <c r="AV111" s="126" t="s">
        <v>77</v>
      </c>
      <c r="AW111" s="126" t="s">
        <v>86</v>
      </c>
      <c r="AX111" s="126" t="s">
        <v>19</v>
      </c>
      <c r="AY111" s="126" t="s">
        <v>118</v>
      </c>
    </row>
    <row r="112" spans="2:65" s="6" customFormat="1" ht="15.75" customHeight="1">
      <c r="B112" s="19"/>
      <c r="C112" s="109" t="s">
        <v>173</v>
      </c>
      <c r="D112" s="109" t="s">
        <v>120</v>
      </c>
      <c r="E112" s="110" t="s">
        <v>174</v>
      </c>
      <c r="F112" s="111" t="s">
        <v>175</v>
      </c>
      <c r="G112" s="112" t="s">
        <v>129</v>
      </c>
      <c r="H112" s="113">
        <v>72.55</v>
      </c>
      <c r="I112" s="114"/>
      <c r="J112" s="114">
        <f>ROUND($I$112*$H$112,2)</f>
        <v>0</v>
      </c>
      <c r="K112" s="111" t="s">
        <v>124</v>
      </c>
      <c r="L112" s="19"/>
      <c r="M112" s="115"/>
      <c r="N112" s="116" t="s">
        <v>41</v>
      </c>
      <c r="O112" s="117">
        <v>0.083</v>
      </c>
      <c r="P112" s="117">
        <f>$O$112*$H$112</f>
        <v>6.02165</v>
      </c>
      <c r="Q112" s="117">
        <v>0</v>
      </c>
      <c r="R112" s="117">
        <f>$Q$112*$H$112</f>
        <v>0</v>
      </c>
      <c r="S112" s="117">
        <v>0</v>
      </c>
      <c r="T112" s="118">
        <f>$S$112*$H$112</f>
        <v>0</v>
      </c>
      <c r="AR112" s="68" t="s">
        <v>125</v>
      </c>
      <c r="AT112" s="68" t="s">
        <v>120</v>
      </c>
      <c r="AU112" s="68" t="s">
        <v>77</v>
      </c>
      <c r="AY112" s="6" t="s">
        <v>118</v>
      </c>
      <c r="BE112" s="119">
        <f>IF($N$112="základní",$J$112,0)</f>
        <v>0</v>
      </c>
      <c r="BF112" s="119">
        <f>IF($N$112="snížená",$J$112,0)</f>
        <v>0</v>
      </c>
      <c r="BG112" s="119">
        <f>IF($N$112="zákl. přenesená",$J$112,0)</f>
        <v>0</v>
      </c>
      <c r="BH112" s="119">
        <f>IF($N$112="sníž. přenesená",$J$112,0)</f>
        <v>0</v>
      </c>
      <c r="BI112" s="119">
        <f>IF($N$112="nulová",$J$112,0)</f>
        <v>0</v>
      </c>
      <c r="BJ112" s="68" t="s">
        <v>19</v>
      </c>
      <c r="BK112" s="119">
        <f>ROUND($I$112*$H$112,2)</f>
        <v>0</v>
      </c>
      <c r="BL112" s="68" t="s">
        <v>125</v>
      </c>
      <c r="BM112" s="68" t="s">
        <v>176</v>
      </c>
    </row>
    <row r="113" spans="2:65" s="6" customFormat="1" ht="15.75" customHeight="1">
      <c r="B113" s="19"/>
      <c r="C113" s="112" t="s">
        <v>177</v>
      </c>
      <c r="D113" s="112" t="s">
        <v>120</v>
      </c>
      <c r="E113" s="110" t="s">
        <v>178</v>
      </c>
      <c r="F113" s="111" t="s">
        <v>179</v>
      </c>
      <c r="G113" s="112" t="s">
        <v>129</v>
      </c>
      <c r="H113" s="113">
        <v>72.55</v>
      </c>
      <c r="I113" s="114"/>
      <c r="J113" s="114">
        <f>ROUND($I$113*$H$113,2)</f>
        <v>0</v>
      </c>
      <c r="K113" s="111" t="s">
        <v>124</v>
      </c>
      <c r="L113" s="19"/>
      <c r="M113" s="115"/>
      <c r="N113" s="116" t="s">
        <v>41</v>
      </c>
      <c r="O113" s="117">
        <v>0.009</v>
      </c>
      <c r="P113" s="117">
        <f>$O$113*$H$113</f>
        <v>0.6529499999999999</v>
      </c>
      <c r="Q113" s="117">
        <v>0</v>
      </c>
      <c r="R113" s="117">
        <f>$Q$113*$H$113</f>
        <v>0</v>
      </c>
      <c r="S113" s="117">
        <v>0</v>
      </c>
      <c r="T113" s="118">
        <f>$S$113*$H$113</f>
        <v>0</v>
      </c>
      <c r="AR113" s="68" t="s">
        <v>125</v>
      </c>
      <c r="AT113" s="68" t="s">
        <v>120</v>
      </c>
      <c r="AU113" s="68" t="s">
        <v>77</v>
      </c>
      <c r="AY113" s="68" t="s">
        <v>118</v>
      </c>
      <c r="BE113" s="119">
        <f>IF($N$113="základní",$J$113,0)</f>
        <v>0</v>
      </c>
      <c r="BF113" s="119">
        <f>IF($N$113="snížená",$J$113,0)</f>
        <v>0</v>
      </c>
      <c r="BG113" s="119">
        <f>IF($N$113="zákl. přenesená",$J$113,0)</f>
        <v>0</v>
      </c>
      <c r="BH113" s="119">
        <f>IF($N$113="sníž. přenesená",$J$113,0)</f>
        <v>0</v>
      </c>
      <c r="BI113" s="119">
        <f>IF($N$113="nulová",$J$113,0)</f>
        <v>0</v>
      </c>
      <c r="BJ113" s="68" t="s">
        <v>19</v>
      </c>
      <c r="BK113" s="119">
        <f>ROUND($I$113*$H$113,2)</f>
        <v>0</v>
      </c>
      <c r="BL113" s="68" t="s">
        <v>125</v>
      </c>
      <c r="BM113" s="68" t="s">
        <v>180</v>
      </c>
    </row>
    <row r="114" spans="2:65" s="6" customFormat="1" ht="15.75" customHeight="1">
      <c r="B114" s="19"/>
      <c r="C114" s="112" t="s">
        <v>181</v>
      </c>
      <c r="D114" s="112" t="s">
        <v>120</v>
      </c>
      <c r="E114" s="110" t="s">
        <v>182</v>
      </c>
      <c r="F114" s="111" t="s">
        <v>183</v>
      </c>
      <c r="G114" s="112" t="s">
        <v>184</v>
      </c>
      <c r="H114" s="113">
        <v>145.1</v>
      </c>
      <c r="I114" s="114"/>
      <c r="J114" s="114">
        <f>ROUND($I$114*$H$114,2)</f>
        <v>0</v>
      </c>
      <c r="K114" s="111" t="s">
        <v>124</v>
      </c>
      <c r="L114" s="19"/>
      <c r="M114" s="115"/>
      <c r="N114" s="116" t="s">
        <v>41</v>
      </c>
      <c r="O114" s="117">
        <v>0</v>
      </c>
      <c r="P114" s="117">
        <f>$O$114*$H$114</f>
        <v>0</v>
      </c>
      <c r="Q114" s="117">
        <v>0</v>
      </c>
      <c r="R114" s="117">
        <f>$Q$114*$H$114</f>
        <v>0</v>
      </c>
      <c r="S114" s="117">
        <v>0</v>
      </c>
      <c r="T114" s="118">
        <f>$S$114*$H$114</f>
        <v>0</v>
      </c>
      <c r="AR114" s="68" t="s">
        <v>125</v>
      </c>
      <c r="AT114" s="68" t="s">
        <v>120</v>
      </c>
      <c r="AU114" s="68" t="s">
        <v>77</v>
      </c>
      <c r="AY114" s="68" t="s">
        <v>118</v>
      </c>
      <c r="BE114" s="119">
        <f>IF($N$114="základní",$J$114,0)</f>
        <v>0</v>
      </c>
      <c r="BF114" s="119">
        <f>IF($N$114="snížená",$J$114,0)</f>
        <v>0</v>
      </c>
      <c r="BG114" s="119">
        <f>IF($N$114="zákl. přenesená",$J$114,0)</f>
        <v>0</v>
      </c>
      <c r="BH114" s="119">
        <f>IF($N$114="sníž. přenesená",$J$114,0)</f>
        <v>0</v>
      </c>
      <c r="BI114" s="119">
        <f>IF($N$114="nulová",$J$114,0)</f>
        <v>0</v>
      </c>
      <c r="BJ114" s="68" t="s">
        <v>19</v>
      </c>
      <c r="BK114" s="119">
        <f>ROUND($I$114*$H$114,2)</f>
        <v>0</v>
      </c>
      <c r="BL114" s="68" t="s">
        <v>125</v>
      </c>
      <c r="BM114" s="68" t="s">
        <v>185</v>
      </c>
    </row>
    <row r="115" spans="2:51" s="6" customFormat="1" ht="15.75" customHeight="1">
      <c r="B115" s="120"/>
      <c r="D115" s="127" t="s">
        <v>131</v>
      </c>
      <c r="F115" s="122" t="s">
        <v>186</v>
      </c>
      <c r="H115" s="123">
        <v>145.1</v>
      </c>
      <c r="L115" s="120"/>
      <c r="M115" s="124"/>
      <c r="T115" s="125"/>
      <c r="AT115" s="126" t="s">
        <v>131</v>
      </c>
      <c r="AU115" s="126" t="s">
        <v>77</v>
      </c>
      <c r="AV115" s="126" t="s">
        <v>77</v>
      </c>
      <c r="AW115" s="126" t="s">
        <v>70</v>
      </c>
      <c r="AX115" s="126" t="s">
        <v>19</v>
      </c>
      <c r="AY115" s="126" t="s">
        <v>118</v>
      </c>
    </row>
    <row r="116" spans="2:65" s="6" customFormat="1" ht="15.75" customHeight="1">
      <c r="B116" s="19"/>
      <c r="C116" s="109" t="s">
        <v>187</v>
      </c>
      <c r="D116" s="109" t="s">
        <v>120</v>
      </c>
      <c r="E116" s="110" t="s">
        <v>188</v>
      </c>
      <c r="F116" s="111" t="s">
        <v>189</v>
      </c>
      <c r="G116" s="112" t="s">
        <v>129</v>
      </c>
      <c r="H116" s="113">
        <v>10.2</v>
      </c>
      <c r="I116" s="114"/>
      <c r="J116" s="114">
        <f>ROUND($I$116*$H$116,2)</f>
        <v>0</v>
      </c>
      <c r="K116" s="111" t="s">
        <v>124</v>
      </c>
      <c r="L116" s="19"/>
      <c r="M116" s="115"/>
      <c r="N116" s="116" t="s">
        <v>41</v>
      </c>
      <c r="O116" s="117">
        <v>0.299</v>
      </c>
      <c r="P116" s="117">
        <f>$O$116*$H$116</f>
        <v>3.0498</v>
      </c>
      <c r="Q116" s="117">
        <v>0</v>
      </c>
      <c r="R116" s="117">
        <f>$Q$116*$H$116</f>
        <v>0</v>
      </c>
      <c r="S116" s="117">
        <v>0</v>
      </c>
      <c r="T116" s="118">
        <f>$S$116*$H$116</f>
        <v>0</v>
      </c>
      <c r="AR116" s="68" t="s">
        <v>125</v>
      </c>
      <c r="AT116" s="68" t="s">
        <v>120</v>
      </c>
      <c r="AU116" s="68" t="s">
        <v>77</v>
      </c>
      <c r="AY116" s="6" t="s">
        <v>118</v>
      </c>
      <c r="BE116" s="119">
        <f>IF($N$116="základní",$J$116,0)</f>
        <v>0</v>
      </c>
      <c r="BF116" s="119">
        <f>IF($N$116="snížená",$J$116,0)</f>
        <v>0</v>
      </c>
      <c r="BG116" s="119">
        <f>IF($N$116="zákl. přenesená",$J$116,0)</f>
        <v>0</v>
      </c>
      <c r="BH116" s="119">
        <f>IF($N$116="sníž. přenesená",$J$116,0)</f>
        <v>0</v>
      </c>
      <c r="BI116" s="119">
        <f>IF($N$116="nulová",$J$116,0)</f>
        <v>0</v>
      </c>
      <c r="BJ116" s="68" t="s">
        <v>19</v>
      </c>
      <c r="BK116" s="119">
        <f>ROUND($I$116*$H$116,2)</f>
        <v>0</v>
      </c>
      <c r="BL116" s="68" t="s">
        <v>125</v>
      </c>
      <c r="BM116" s="68" t="s">
        <v>190</v>
      </c>
    </row>
    <row r="117" spans="2:51" s="6" customFormat="1" ht="15.75" customHeight="1">
      <c r="B117" s="120"/>
      <c r="D117" s="121" t="s">
        <v>131</v>
      </c>
      <c r="E117" s="122"/>
      <c r="F117" s="122" t="s">
        <v>137</v>
      </c>
      <c r="H117" s="123">
        <v>6.375</v>
      </c>
      <c r="L117" s="120"/>
      <c r="M117" s="124"/>
      <c r="T117" s="125"/>
      <c r="AT117" s="126" t="s">
        <v>131</v>
      </c>
      <c r="AU117" s="126" t="s">
        <v>77</v>
      </c>
      <c r="AV117" s="126" t="s">
        <v>77</v>
      </c>
      <c r="AW117" s="126" t="s">
        <v>86</v>
      </c>
      <c r="AX117" s="126" t="s">
        <v>70</v>
      </c>
      <c r="AY117" s="126" t="s">
        <v>118</v>
      </c>
    </row>
    <row r="118" spans="2:51" s="6" customFormat="1" ht="15.75" customHeight="1">
      <c r="B118" s="120"/>
      <c r="D118" s="127" t="s">
        <v>131</v>
      </c>
      <c r="E118" s="126"/>
      <c r="F118" s="122" t="s">
        <v>138</v>
      </c>
      <c r="H118" s="123">
        <v>3.825</v>
      </c>
      <c r="L118" s="120"/>
      <c r="M118" s="124"/>
      <c r="T118" s="125"/>
      <c r="AT118" s="126" t="s">
        <v>131</v>
      </c>
      <c r="AU118" s="126" t="s">
        <v>77</v>
      </c>
      <c r="AV118" s="126" t="s">
        <v>77</v>
      </c>
      <c r="AW118" s="126" t="s">
        <v>86</v>
      </c>
      <c r="AX118" s="126" t="s">
        <v>70</v>
      </c>
      <c r="AY118" s="126" t="s">
        <v>118</v>
      </c>
    </row>
    <row r="119" spans="2:65" s="6" customFormat="1" ht="15.75" customHeight="1">
      <c r="B119" s="19"/>
      <c r="C119" s="135" t="s">
        <v>8</v>
      </c>
      <c r="D119" s="135" t="s">
        <v>154</v>
      </c>
      <c r="E119" s="129" t="s">
        <v>191</v>
      </c>
      <c r="F119" s="130" t="s">
        <v>192</v>
      </c>
      <c r="G119" s="128" t="s">
        <v>184</v>
      </c>
      <c r="H119" s="131">
        <v>20.4</v>
      </c>
      <c r="I119" s="132"/>
      <c r="J119" s="132">
        <f>ROUND($I$119*$H$119,2)</f>
        <v>0</v>
      </c>
      <c r="K119" s="130" t="s">
        <v>124</v>
      </c>
      <c r="L119" s="133"/>
      <c r="M119" s="130"/>
      <c r="N119" s="134" t="s">
        <v>41</v>
      </c>
      <c r="O119" s="117">
        <v>0</v>
      </c>
      <c r="P119" s="117">
        <f>$O$119*$H$119</f>
        <v>0</v>
      </c>
      <c r="Q119" s="117">
        <v>1</v>
      </c>
      <c r="R119" s="117">
        <f>$Q$119*$H$119</f>
        <v>20.4</v>
      </c>
      <c r="S119" s="117">
        <v>0</v>
      </c>
      <c r="T119" s="118">
        <f>$S$119*$H$119</f>
        <v>0</v>
      </c>
      <c r="AR119" s="68" t="s">
        <v>157</v>
      </c>
      <c r="AT119" s="68" t="s">
        <v>154</v>
      </c>
      <c r="AU119" s="68" t="s">
        <v>77</v>
      </c>
      <c r="AY119" s="6" t="s">
        <v>118</v>
      </c>
      <c r="BE119" s="119">
        <f>IF($N$119="základní",$J$119,0)</f>
        <v>0</v>
      </c>
      <c r="BF119" s="119">
        <f>IF($N$119="snížená",$J$119,0)</f>
        <v>0</v>
      </c>
      <c r="BG119" s="119">
        <f>IF($N$119="zákl. přenesená",$J$119,0)</f>
        <v>0</v>
      </c>
      <c r="BH119" s="119">
        <f>IF($N$119="sníž. přenesená",$J$119,0)</f>
        <v>0</v>
      </c>
      <c r="BI119" s="119">
        <f>IF($N$119="nulová",$J$119,0)</f>
        <v>0</v>
      </c>
      <c r="BJ119" s="68" t="s">
        <v>19</v>
      </c>
      <c r="BK119" s="119">
        <f>ROUND($I$119*$H$119,2)</f>
        <v>0</v>
      </c>
      <c r="BL119" s="68" t="s">
        <v>125</v>
      </c>
      <c r="BM119" s="68" t="s">
        <v>193</v>
      </c>
    </row>
    <row r="120" spans="2:51" s="6" customFormat="1" ht="15.75" customHeight="1">
      <c r="B120" s="120"/>
      <c r="D120" s="127" t="s">
        <v>131</v>
      </c>
      <c r="F120" s="122" t="s">
        <v>194</v>
      </c>
      <c r="H120" s="123">
        <v>20.4</v>
      </c>
      <c r="L120" s="120"/>
      <c r="M120" s="124"/>
      <c r="T120" s="125"/>
      <c r="AT120" s="126" t="s">
        <v>131</v>
      </c>
      <c r="AU120" s="126" t="s">
        <v>77</v>
      </c>
      <c r="AV120" s="126" t="s">
        <v>77</v>
      </c>
      <c r="AW120" s="126" t="s">
        <v>70</v>
      </c>
      <c r="AX120" s="126" t="s">
        <v>19</v>
      </c>
      <c r="AY120" s="126" t="s">
        <v>118</v>
      </c>
    </row>
    <row r="121" spans="2:65" s="6" customFormat="1" ht="15.75" customHeight="1">
      <c r="B121" s="19"/>
      <c r="C121" s="109" t="s">
        <v>195</v>
      </c>
      <c r="D121" s="109" t="s">
        <v>120</v>
      </c>
      <c r="E121" s="110" t="s">
        <v>196</v>
      </c>
      <c r="F121" s="111" t="s">
        <v>197</v>
      </c>
      <c r="G121" s="112" t="s">
        <v>129</v>
      </c>
      <c r="H121" s="113">
        <v>0.25</v>
      </c>
      <c r="I121" s="114"/>
      <c r="J121" s="114">
        <f>ROUND($I$121*$H$121,2)</f>
        <v>0</v>
      </c>
      <c r="K121" s="111" t="s">
        <v>124</v>
      </c>
      <c r="L121" s="19"/>
      <c r="M121" s="115"/>
      <c r="N121" s="116" t="s">
        <v>41</v>
      </c>
      <c r="O121" s="117">
        <v>1.239</v>
      </c>
      <c r="P121" s="117">
        <f>$O$121*$H$121</f>
        <v>0.30975</v>
      </c>
      <c r="Q121" s="117">
        <v>0</v>
      </c>
      <c r="R121" s="117">
        <f>$Q$121*$H$121</f>
        <v>0</v>
      </c>
      <c r="S121" s="117">
        <v>0</v>
      </c>
      <c r="T121" s="118">
        <f>$S$121*$H$121</f>
        <v>0</v>
      </c>
      <c r="AR121" s="68" t="s">
        <v>125</v>
      </c>
      <c r="AT121" s="68" t="s">
        <v>120</v>
      </c>
      <c r="AU121" s="68" t="s">
        <v>77</v>
      </c>
      <c r="AY121" s="6" t="s">
        <v>118</v>
      </c>
      <c r="BE121" s="119">
        <f>IF($N$121="základní",$J$121,0)</f>
        <v>0</v>
      </c>
      <c r="BF121" s="119">
        <f>IF($N$121="snížená",$J$121,0)</f>
        <v>0</v>
      </c>
      <c r="BG121" s="119">
        <f>IF($N$121="zákl. přenesená",$J$121,0)</f>
        <v>0</v>
      </c>
      <c r="BH121" s="119">
        <f>IF($N$121="sníž. přenesená",$J$121,0)</f>
        <v>0</v>
      </c>
      <c r="BI121" s="119">
        <f>IF($N$121="nulová",$J$121,0)</f>
        <v>0</v>
      </c>
      <c r="BJ121" s="68" t="s">
        <v>19</v>
      </c>
      <c r="BK121" s="119">
        <f>ROUND($I$121*$H$121,2)</f>
        <v>0</v>
      </c>
      <c r="BL121" s="68" t="s">
        <v>125</v>
      </c>
      <c r="BM121" s="68" t="s">
        <v>198</v>
      </c>
    </row>
    <row r="122" spans="2:65" s="6" customFormat="1" ht="15.75" customHeight="1">
      <c r="B122" s="19"/>
      <c r="C122" s="128" t="s">
        <v>199</v>
      </c>
      <c r="D122" s="128" t="s">
        <v>154</v>
      </c>
      <c r="E122" s="129" t="s">
        <v>200</v>
      </c>
      <c r="F122" s="130" t="s">
        <v>201</v>
      </c>
      <c r="G122" s="128" t="s">
        <v>184</v>
      </c>
      <c r="H122" s="131">
        <v>0.5</v>
      </c>
      <c r="I122" s="132"/>
      <c r="J122" s="132">
        <f>ROUND($I$122*$H$122,2)</f>
        <v>0</v>
      </c>
      <c r="K122" s="130" t="s">
        <v>202</v>
      </c>
      <c r="L122" s="133"/>
      <c r="M122" s="130"/>
      <c r="N122" s="134" t="s">
        <v>41</v>
      </c>
      <c r="O122" s="117">
        <v>0</v>
      </c>
      <c r="P122" s="117">
        <f>$O$122*$H$122</f>
        <v>0</v>
      </c>
      <c r="Q122" s="117">
        <v>0</v>
      </c>
      <c r="R122" s="117">
        <f>$Q$122*$H$122</f>
        <v>0</v>
      </c>
      <c r="S122" s="117">
        <v>0</v>
      </c>
      <c r="T122" s="118">
        <f>$S$122*$H$122</f>
        <v>0</v>
      </c>
      <c r="AR122" s="68" t="s">
        <v>157</v>
      </c>
      <c r="AT122" s="68" t="s">
        <v>154</v>
      </c>
      <c r="AU122" s="68" t="s">
        <v>77</v>
      </c>
      <c r="AY122" s="68" t="s">
        <v>118</v>
      </c>
      <c r="BE122" s="119">
        <f>IF($N$122="základní",$J$122,0)</f>
        <v>0</v>
      </c>
      <c r="BF122" s="119">
        <f>IF($N$122="snížená",$J$122,0)</f>
        <v>0</v>
      </c>
      <c r="BG122" s="119">
        <f>IF($N$122="zákl. přenesená",$J$122,0)</f>
        <v>0</v>
      </c>
      <c r="BH122" s="119">
        <f>IF($N$122="sníž. přenesená",$J$122,0)</f>
        <v>0</v>
      </c>
      <c r="BI122" s="119">
        <f>IF($N$122="nulová",$J$122,0)</f>
        <v>0</v>
      </c>
      <c r="BJ122" s="68" t="s">
        <v>19</v>
      </c>
      <c r="BK122" s="119">
        <f>ROUND($I$122*$H$122,2)</f>
        <v>0</v>
      </c>
      <c r="BL122" s="68" t="s">
        <v>125</v>
      </c>
      <c r="BM122" s="68" t="s">
        <v>203</v>
      </c>
    </row>
    <row r="123" spans="2:51" s="6" customFormat="1" ht="15.75" customHeight="1">
      <c r="B123" s="120"/>
      <c r="D123" s="127" t="s">
        <v>131</v>
      </c>
      <c r="F123" s="122" t="s">
        <v>204</v>
      </c>
      <c r="H123" s="123">
        <v>0.5</v>
      </c>
      <c r="L123" s="120"/>
      <c r="M123" s="124"/>
      <c r="T123" s="125"/>
      <c r="AT123" s="126" t="s">
        <v>131</v>
      </c>
      <c r="AU123" s="126" t="s">
        <v>77</v>
      </c>
      <c r="AV123" s="126" t="s">
        <v>77</v>
      </c>
      <c r="AW123" s="126" t="s">
        <v>70</v>
      </c>
      <c r="AX123" s="126" t="s">
        <v>19</v>
      </c>
      <c r="AY123" s="126" t="s">
        <v>118</v>
      </c>
    </row>
    <row r="124" spans="2:65" s="6" customFormat="1" ht="15.75" customHeight="1">
      <c r="B124" s="19"/>
      <c r="C124" s="109" t="s">
        <v>205</v>
      </c>
      <c r="D124" s="109" t="s">
        <v>120</v>
      </c>
      <c r="E124" s="110" t="s">
        <v>206</v>
      </c>
      <c r="F124" s="111" t="s">
        <v>207</v>
      </c>
      <c r="G124" s="112" t="s">
        <v>129</v>
      </c>
      <c r="H124" s="113">
        <v>57.96</v>
      </c>
      <c r="I124" s="114"/>
      <c r="J124" s="114">
        <f>ROUND($I$124*$H$124,2)</f>
        <v>0</v>
      </c>
      <c r="K124" s="111" t="s">
        <v>124</v>
      </c>
      <c r="L124" s="19"/>
      <c r="M124" s="115"/>
      <c r="N124" s="116" t="s">
        <v>41</v>
      </c>
      <c r="O124" s="117">
        <v>2.415</v>
      </c>
      <c r="P124" s="117">
        <f>$O$124*$H$124</f>
        <v>139.9734</v>
      </c>
      <c r="Q124" s="117">
        <v>0</v>
      </c>
      <c r="R124" s="117">
        <f>$Q$124*$H$124</f>
        <v>0</v>
      </c>
      <c r="S124" s="117">
        <v>0</v>
      </c>
      <c r="T124" s="118">
        <f>$S$124*$H$124</f>
        <v>0</v>
      </c>
      <c r="AR124" s="68" t="s">
        <v>125</v>
      </c>
      <c r="AT124" s="68" t="s">
        <v>120</v>
      </c>
      <c r="AU124" s="68" t="s">
        <v>77</v>
      </c>
      <c r="AY124" s="6" t="s">
        <v>118</v>
      </c>
      <c r="BE124" s="119">
        <f>IF($N$124="základní",$J$124,0)</f>
        <v>0</v>
      </c>
      <c r="BF124" s="119">
        <f>IF($N$124="snížená",$J$124,0)</f>
        <v>0</v>
      </c>
      <c r="BG124" s="119">
        <f>IF($N$124="zákl. přenesená",$J$124,0)</f>
        <v>0</v>
      </c>
      <c r="BH124" s="119">
        <f>IF($N$124="sníž. přenesená",$J$124,0)</f>
        <v>0</v>
      </c>
      <c r="BI124" s="119">
        <f>IF($N$124="nulová",$J$124,0)</f>
        <v>0</v>
      </c>
      <c r="BJ124" s="68" t="s">
        <v>19</v>
      </c>
      <c r="BK124" s="119">
        <f>ROUND($I$124*$H$124,2)</f>
        <v>0</v>
      </c>
      <c r="BL124" s="68" t="s">
        <v>125</v>
      </c>
      <c r="BM124" s="68" t="s">
        <v>208</v>
      </c>
    </row>
    <row r="125" spans="2:51" s="6" customFormat="1" ht="15.75" customHeight="1">
      <c r="B125" s="120"/>
      <c r="D125" s="121" t="s">
        <v>131</v>
      </c>
      <c r="E125" s="122"/>
      <c r="F125" s="122" t="s">
        <v>209</v>
      </c>
      <c r="H125" s="123">
        <v>57.96</v>
      </c>
      <c r="L125" s="120"/>
      <c r="M125" s="124"/>
      <c r="T125" s="125"/>
      <c r="AT125" s="126" t="s">
        <v>131</v>
      </c>
      <c r="AU125" s="126" t="s">
        <v>77</v>
      </c>
      <c r="AV125" s="126" t="s">
        <v>77</v>
      </c>
      <c r="AW125" s="126" t="s">
        <v>86</v>
      </c>
      <c r="AX125" s="126" t="s">
        <v>19</v>
      </c>
      <c r="AY125" s="126" t="s">
        <v>118</v>
      </c>
    </row>
    <row r="126" spans="2:65" s="6" customFormat="1" ht="15.75" customHeight="1">
      <c r="B126" s="19"/>
      <c r="C126" s="135" t="s">
        <v>210</v>
      </c>
      <c r="D126" s="135" t="s">
        <v>154</v>
      </c>
      <c r="E126" s="129" t="s">
        <v>200</v>
      </c>
      <c r="F126" s="130" t="s">
        <v>201</v>
      </c>
      <c r="G126" s="128" t="s">
        <v>184</v>
      </c>
      <c r="H126" s="131">
        <v>115.92</v>
      </c>
      <c r="I126" s="132"/>
      <c r="J126" s="132">
        <f>ROUND($I$126*$H$126,2)</f>
        <v>0</v>
      </c>
      <c r="K126" s="130" t="s">
        <v>202</v>
      </c>
      <c r="L126" s="133"/>
      <c r="M126" s="130"/>
      <c r="N126" s="134" t="s">
        <v>41</v>
      </c>
      <c r="O126" s="117">
        <v>0</v>
      </c>
      <c r="P126" s="117">
        <f>$O$126*$H$126</f>
        <v>0</v>
      </c>
      <c r="Q126" s="117">
        <v>0</v>
      </c>
      <c r="R126" s="117">
        <f>$Q$126*$H$126</f>
        <v>0</v>
      </c>
      <c r="S126" s="117">
        <v>0</v>
      </c>
      <c r="T126" s="118">
        <f>$S$126*$H$126</f>
        <v>0</v>
      </c>
      <c r="AR126" s="68" t="s">
        <v>157</v>
      </c>
      <c r="AT126" s="68" t="s">
        <v>154</v>
      </c>
      <c r="AU126" s="68" t="s">
        <v>77</v>
      </c>
      <c r="AY126" s="6" t="s">
        <v>118</v>
      </c>
      <c r="BE126" s="119">
        <f>IF($N$126="základní",$J$126,0)</f>
        <v>0</v>
      </c>
      <c r="BF126" s="119">
        <f>IF($N$126="snížená",$J$126,0)</f>
        <v>0</v>
      </c>
      <c r="BG126" s="119">
        <f>IF($N$126="zákl. přenesená",$J$126,0)</f>
        <v>0</v>
      </c>
      <c r="BH126" s="119">
        <f>IF($N$126="sníž. přenesená",$J$126,0)</f>
        <v>0</v>
      </c>
      <c r="BI126" s="119">
        <f>IF($N$126="nulová",$J$126,0)</f>
        <v>0</v>
      </c>
      <c r="BJ126" s="68" t="s">
        <v>19</v>
      </c>
      <c r="BK126" s="119">
        <f>ROUND($I$126*$H$126,2)</f>
        <v>0</v>
      </c>
      <c r="BL126" s="68" t="s">
        <v>125</v>
      </c>
      <c r="BM126" s="68" t="s">
        <v>211</v>
      </c>
    </row>
    <row r="127" spans="2:51" s="6" customFormat="1" ht="15.75" customHeight="1">
      <c r="B127" s="120"/>
      <c r="D127" s="127" t="s">
        <v>131</v>
      </c>
      <c r="F127" s="122" t="s">
        <v>212</v>
      </c>
      <c r="H127" s="123">
        <v>115.92</v>
      </c>
      <c r="L127" s="120"/>
      <c r="M127" s="124"/>
      <c r="T127" s="125"/>
      <c r="AT127" s="126" t="s">
        <v>131</v>
      </c>
      <c r="AU127" s="126" t="s">
        <v>77</v>
      </c>
      <c r="AV127" s="126" t="s">
        <v>77</v>
      </c>
      <c r="AW127" s="126" t="s">
        <v>70</v>
      </c>
      <c r="AX127" s="126" t="s">
        <v>19</v>
      </c>
      <c r="AY127" s="126" t="s">
        <v>118</v>
      </c>
    </row>
    <row r="128" spans="2:65" s="6" customFormat="1" ht="15.75" customHeight="1">
      <c r="B128" s="19"/>
      <c r="C128" s="109" t="s">
        <v>213</v>
      </c>
      <c r="D128" s="109" t="s">
        <v>120</v>
      </c>
      <c r="E128" s="110" t="s">
        <v>214</v>
      </c>
      <c r="F128" s="111" t="s">
        <v>215</v>
      </c>
      <c r="G128" s="112" t="s">
        <v>123</v>
      </c>
      <c r="H128" s="113">
        <v>2.25</v>
      </c>
      <c r="I128" s="114"/>
      <c r="J128" s="114">
        <f>ROUND($I$128*$H$128,2)</f>
        <v>0</v>
      </c>
      <c r="K128" s="111" t="s">
        <v>124</v>
      </c>
      <c r="L128" s="19"/>
      <c r="M128" s="115"/>
      <c r="N128" s="116" t="s">
        <v>41</v>
      </c>
      <c r="O128" s="117">
        <v>0.035</v>
      </c>
      <c r="P128" s="117">
        <f>$O$128*$H$128</f>
        <v>0.07875000000000001</v>
      </c>
      <c r="Q128" s="117">
        <v>0</v>
      </c>
      <c r="R128" s="117">
        <f>$Q$128*$H$128</f>
        <v>0</v>
      </c>
      <c r="S128" s="117">
        <v>0</v>
      </c>
      <c r="T128" s="118">
        <f>$S$128*$H$128</f>
        <v>0</v>
      </c>
      <c r="AR128" s="68" t="s">
        <v>125</v>
      </c>
      <c r="AT128" s="68" t="s">
        <v>120</v>
      </c>
      <c r="AU128" s="68" t="s">
        <v>77</v>
      </c>
      <c r="AY128" s="6" t="s">
        <v>118</v>
      </c>
      <c r="BE128" s="119">
        <f>IF($N$128="základní",$J$128,0)</f>
        <v>0</v>
      </c>
      <c r="BF128" s="119">
        <f>IF($N$128="snížená",$J$128,0)</f>
        <v>0</v>
      </c>
      <c r="BG128" s="119">
        <f>IF($N$128="zákl. přenesená",$J$128,0)</f>
        <v>0</v>
      </c>
      <c r="BH128" s="119">
        <f>IF($N$128="sníž. přenesená",$J$128,0)</f>
        <v>0</v>
      </c>
      <c r="BI128" s="119">
        <f>IF($N$128="nulová",$J$128,0)</f>
        <v>0</v>
      </c>
      <c r="BJ128" s="68" t="s">
        <v>19</v>
      </c>
      <c r="BK128" s="119">
        <f>ROUND($I$128*$H$128,2)</f>
        <v>0</v>
      </c>
      <c r="BL128" s="68" t="s">
        <v>125</v>
      </c>
      <c r="BM128" s="68" t="s">
        <v>216</v>
      </c>
    </row>
    <row r="129" spans="2:51" s="6" customFormat="1" ht="15.75" customHeight="1">
      <c r="B129" s="120"/>
      <c r="D129" s="121" t="s">
        <v>131</v>
      </c>
      <c r="E129" s="122"/>
      <c r="F129" s="122" t="s">
        <v>217</v>
      </c>
      <c r="H129" s="123">
        <v>2.25</v>
      </c>
      <c r="L129" s="120"/>
      <c r="M129" s="124"/>
      <c r="T129" s="125"/>
      <c r="AT129" s="126" t="s">
        <v>131</v>
      </c>
      <c r="AU129" s="126" t="s">
        <v>77</v>
      </c>
      <c r="AV129" s="126" t="s">
        <v>77</v>
      </c>
      <c r="AW129" s="126" t="s">
        <v>86</v>
      </c>
      <c r="AX129" s="126" t="s">
        <v>19</v>
      </c>
      <c r="AY129" s="126" t="s">
        <v>118</v>
      </c>
    </row>
    <row r="130" spans="2:65" s="6" customFormat="1" ht="15.75" customHeight="1">
      <c r="B130" s="19"/>
      <c r="C130" s="109" t="s">
        <v>7</v>
      </c>
      <c r="D130" s="109" t="s">
        <v>120</v>
      </c>
      <c r="E130" s="110" t="s">
        <v>218</v>
      </c>
      <c r="F130" s="111" t="s">
        <v>219</v>
      </c>
      <c r="G130" s="112" t="s">
        <v>123</v>
      </c>
      <c r="H130" s="113">
        <v>55.2</v>
      </c>
      <c r="I130" s="114"/>
      <c r="J130" s="114">
        <f>ROUND($I$130*$H$130,2)</f>
        <v>0</v>
      </c>
      <c r="K130" s="111" t="s">
        <v>124</v>
      </c>
      <c r="L130" s="19"/>
      <c r="M130" s="115"/>
      <c r="N130" s="116" t="s">
        <v>41</v>
      </c>
      <c r="O130" s="117">
        <v>0.13</v>
      </c>
      <c r="P130" s="117">
        <f>$O$130*$H$130</f>
        <v>7.176000000000001</v>
      </c>
      <c r="Q130" s="117">
        <v>0</v>
      </c>
      <c r="R130" s="117">
        <f>$Q$130*$H$130</f>
        <v>0</v>
      </c>
      <c r="S130" s="117">
        <v>0</v>
      </c>
      <c r="T130" s="118">
        <f>$S$130*$H$130</f>
        <v>0</v>
      </c>
      <c r="AR130" s="68" t="s">
        <v>125</v>
      </c>
      <c r="AT130" s="68" t="s">
        <v>120</v>
      </c>
      <c r="AU130" s="68" t="s">
        <v>77</v>
      </c>
      <c r="AY130" s="6" t="s">
        <v>118</v>
      </c>
      <c r="BE130" s="119">
        <f>IF($N$130="základní",$J$130,0)</f>
        <v>0</v>
      </c>
      <c r="BF130" s="119">
        <f>IF($N$130="snížená",$J$130,0)</f>
        <v>0</v>
      </c>
      <c r="BG130" s="119">
        <f>IF($N$130="zákl. přenesená",$J$130,0)</f>
        <v>0</v>
      </c>
      <c r="BH130" s="119">
        <f>IF($N$130="sníž. přenesená",$J$130,0)</f>
        <v>0</v>
      </c>
      <c r="BI130" s="119">
        <f>IF($N$130="nulová",$J$130,0)</f>
        <v>0</v>
      </c>
      <c r="BJ130" s="68" t="s">
        <v>19</v>
      </c>
      <c r="BK130" s="119">
        <f>ROUND($I$130*$H$130,2)</f>
        <v>0</v>
      </c>
      <c r="BL130" s="68" t="s">
        <v>125</v>
      </c>
      <c r="BM130" s="68" t="s">
        <v>220</v>
      </c>
    </row>
    <row r="131" spans="2:51" s="6" customFormat="1" ht="15.75" customHeight="1">
      <c r="B131" s="120"/>
      <c r="D131" s="121" t="s">
        <v>131</v>
      </c>
      <c r="E131" s="122"/>
      <c r="F131" s="122" t="s">
        <v>221</v>
      </c>
      <c r="H131" s="123">
        <v>55.2</v>
      </c>
      <c r="L131" s="120"/>
      <c r="M131" s="124"/>
      <c r="T131" s="125"/>
      <c r="AT131" s="126" t="s">
        <v>131</v>
      </c>
      <c r="AU131" s="126" t="s">
        <v>77</v>
      </c>
      <c r="AV131" s="126" t="s">
        <v>77</v>
      </c>
      <c r="AW131" s="126" t="s">
        <v>86</v>
      </c>
      <c r="AX131" s="126" t="s">
        <v>19</v>
      </c>
      <c r="AY131" s="126" t="s">
        <v>118</v>
      </c>
    </row>
    <row r="132" spans="2:65" s="6" customFormat="1" ht="15.75" customHeight="1">
      <c r="B132" s="19"/>
      <c r="C132" s="109" t="s">
        <v>222</v>
      </c>
      <c r="D132" s="109" t="s">
        <v>120</v>
      </c>
      <c r="E132" s="110" t="s">
        <v>223</v>
      </c>
      <c r="F132" s="111" t="s">
        <v>224</v>
      </c>
      <c r="G132" s="112" t="s">
        <v>123</v>
      </c>
      <c r="H132" s="113">
        <v>55.2</v>
      </c>
      <c r="I132" s="114"/>
      <c r="J132" s="114">
        <f>ROUND($I$132*$H$132,2)</f>
        <v>0</v>
      </c>
      <c r="K132" s="111" t="s">
        <v>124</v>
      </c>
      <c r="L132" s="19"/>
      <c r="M132" s="115"/>
      <c r="N132" s="116" t="s">
        <v>41</v>
      </c>
      <c r="O132" s="117">
        <v>0.058</v>
      </c>
      <c r="P132" s="117">
        <f>$O$132*$H$132</f>
        <v>3.2016000000000004</v>
      </c>
      <c r="Q132" s="117">
        <v>0</v>
      </c>
      <c r="R132" s="117">
        <f>$Q$132*$H$132</f>
        <v>0</v>
      </c>
      <c r="S132" s="117">
        <v>0</v>
      </c>
      <c r="T132" s="118">
        <f>$S$132*$H$132</f>
        <v>0</v>
      </c>
      <c r="AR132" s="68" t="s">
        <v>125</v>
      </c>
      <c r="AT132" s="68" t="s">
        <v>120</v>
      </c>
      <c r="AU132" s="68" t="s">
        <v>77</v>
      </c>
      <c r="AY132" s="6" t="s">
        <v>118</v>
      </c>
      <c r="BE132" s="119">
        <f>IF($N$132="základní",$J$132,0)</f>
        <v>0</v>
      </c>
      <c r="BF132" s="119">
        <f>IF($N$132="snížená",$J$132,0)</f>
        <v>0</v>
      </c>
      <c r="BG132" s="119">
        <f>IF($N$132="zákl. přenesená",$J$132,0)</f>
        <v>0</v>
      </c>
      <c r="BH132" s="119">
        <f>IF($N$132="sníž. přenesená",$J$132,0)</f>
        <v>0</v>
      </c>
      <c r="BI132" s="119">
        <f>IF($N$132="nulová",$J$132,0)</f>
        <v>0</v>
      </c>
      <c r="BJ132" s="68" t="s">
        <v>19</v>
      </c>
      <c r="BK132" s="119">
        <f>ROUND($I$132*$H$132,2)</f>
        <v>0</v>
      </c>
      <c r="BL132" s="68" t="s">
        <v>125</v>
      </c>
      <c r="BM132" s="68" t="s">
        <v>225</v>
      </c>
    </row>
    <row r="133" spans="2:65" s="6" customFormat="1" ht="15.75" customHeight="1">
      <c r="B133" s="19"/>
      <c r="C133" s="128" t="s">
        <v>226</v>
      </c>
      <c r="D133" s="128" t="s">
        <v>154</v>
      </c>
      <c r="E133" s="129" t="s">
        <v>227</v>
      </c>
      <c r="F133" s="130" t="s">
        <v>228</v>
      </c>
      <c r="G133" s="128" t="s">
        <v>229</v>
      </c>
      <c r="H133" s="131">
        <v>4.416</v>
      </c>
      <c r="I133" s="132"/>
      <c r="J133" s="132">
        <f>ROUND($I$133*$H$133,2)</f>
        <v>0</v>
      </c>
      <c r="K133" s="130" t="s">
        <v>124</v>
      </c>
      <c r="L133" s="133"/>
      <c r="M133" s="130"/>
      <c r="N133" s="134" t="s">
        <v>41</v>
      </c>
      <c r="O133" s="117">
        <v>0</v>
      </c>
      <c r="P133" s="117">
        <f>$O$133*$H$133</f>
        <v>0</v>
      </c>
      <c r="Q133" s="117">
        <v>0.001</v>
      </c>
      <c r="R133" s="117">
        <f>$Q$133*$H$133</f>
        <v>0.004416000000000001</v>
      </c>
      <c r="S133" s="117">
        <v>0</v>
      </c>
      <c r="T133" s="118">
        <f>$S$133*$H$133</f>
        <v>0</v>
      </c>
      <c r="AR133" s="68" t="s">
        <v>157</v>
      </c>
      <c r="AT133" s="68" t="s">
        <v>154</v>
      </c>
      <c r="AU133" s="68" t="s">
        <v>77</v>
      </c>
      <c r="AY133" s="68" t="s">
        <v>118</v>
      </c>
      <c r="BE133" s="119">
        <f>IF($N$133="základní",$J$133,0)</f>
        <v>0</v>
      </c>
      <c r="BF133" s="119">
        <f>IF($N$133="snížená",$J$133,0)</f>
        <v>0</v>
      </c>
      <c r="BG133" s="119">
        <f>IF($N$133="zákl. přenesená",$J$133,0)</f>
        <v>0</v>
      </c>
      <c r="BH133" s="119">
        <f>IF($N$133="sníž. přenesená",$J$133,0)</f>
        <v>0</v>
      </c>
      <c r="BI133" s="119">
        <f>IF($N$133="nulová",$J$133,0)</f>
        <v>0</v>
      </c>
      <c r="BJ133" s="68" t="s">
        <v>19</v>
      </c>
      <c r="BK133" s="119">
        <f>ROUND($I$133*$H$133,2)</f>
        <v>0</v>
      </c>
      <c r="BL133" s="68" t="s">
        <v>125</v>
      </c>
      <c r="BM133" s="68" t="s">
        <v>230</v>
      </c>
    </row>
    <row r="134" spans="2:51" s="6" customFormat="1" ht="15.75" customHeight="1">
      <c r="B134" s="120"/>
      <c r="D134" s="127" t="s">
        <v>131</v>
      </c>
      <c r="F134" s="122" t="s">
        <v>231</v>
      </c>
      <c r="H134" s="123">
        <v>4.416</v>
      </c>
      <c r="L134" s="120"/>
      <c r="M134" s="124"/>
      <c r="T134" s="125"/>
      <c r="AT134" s="126" t="s">
        <v>131</v>
      </c>
      <c r="AU134" s="126" t="s">
        <v>77</v>
      </c>
      <c r="AV134" s="126" t="s">
        <v>77</v>
      </c>
      <c r="AW134" s="126" t="s">
        <v>70</v>
      </c>
      <c r="AX134" s="126" t="s">
        <v>19</v>
      </c>
      <c r="AY134" s="126" t="s">
        <v>118</v>
      </c>
    </row>
    <row r="135" spans="2:63" s="98" customFormat="1" ht="30.75" customHeight="1">
      <c r="B135" s="99"/>
      <c r="D135" s="100" t="s">
        <v>69</v>
      </c>
      <c r="E135" s="107" t="s">
        <v>125</v>
      </c>
      <c r="F135" s="107" t="s">
        <v>232</v>
      </c>
      <c r="J135" s="108">
        <f>$BK$135</f>
        <v>0</v>
      </c>
      <c r="L135" s="99"/>
      <c r="M135" s="103"/>
      <c r="P135" s="104">
        <f>SUM($P$136:$P$139)</f>
        <v>7.1913</v>
      </c>
      <c r="R135" s="104">
        <f>SUM($R$136:$R$139)</f>
        <v>0.003</v>
      </c>
      <c r="T135" s="105">
        <f>SUM($T$136:$T$139)</f>
        <v>0</v>
      </c>
      <c r="AR135" s="100" t="s">
        <v>19</v>
      </c>
      <c r="AT135" s="100" t="s">
        <v>69</v>
      </c>
      <c r="AU135" s="100" t="s">
        <v>19</v>
      </c>
      <c r="AY135" s="100" t="s">
        <v>118</v>
      </c>
      <c r="BK135" s="106">
        <f>SUM($BK$136:$BK$139)</f>
        <v>0</v>
      </c>
    </row>
    <row r="136" spans="2:65" s="6" customFormat="1" ht="15.75" customHeight="1">
      <c r="B136" s="19"/>
      <c r="C136" s="109" t="s">
        <v>233</v>
      </c>
      <c r="D136" s="109" t="s">
        <v>120</v>
      </c>
      <c r="E136" s="110" t="s">
        <v>234</v>
      </c>
      <c r="F136" s="111" t="s">
        <v>235</v>
      </c>
      <c r="G136" s="112" t="s">
        <v>129</v>
      </c>
      <c r="H136" s="113">
        <v>4.14</v>
      </c>
      <c r="I136" s="114"/>
      <c r="J136" s="114">
        <f>ROUND($I$136*$H$136,2)</f>
        <v>0</v>
      </c>
      <c r="K136" s="111" t="s">
        <v>124</v>
      </c>
      <c r="L136" s="19"/>
      <c r="M136" s="115"/>
      <c r="N136" s="116" t="s">
        <v>41</v>
      </c>
      <c r="O136" s="117">
        <v>1.695</v>
      </c>
      <c r="P136" s="117">
        <f>$O$136*$H$136</f>
        <v>7.0173</v>
      </c>
      <c r="Q136" s="117">
        <v>0</v>
      </c>
      <c r="R136" s="117">
        <f>$Q$136*$H$136</f>
        <v>0</v>
      </c>
      <c r="S136" s="117">
        <v>0</v>
      </c>
      <c r="T136" s="118">
        <f>$S$136*$H$136</f>
        <v>0</v>
      </c>
      <c r="AR136" s="68" t="s">
        <v>125</v>
      </c>
      <c r="AT136" s="68" t="s">
        <v>120</v>
      </c>
      <c r="AU136" s="68" t="s">
        <v>77</v>
      </c>
      <c r="AY136" s="6" t="s">
        <v>118</v>
      </c>
      <c r="BE136" s="119">
        <f>IF($N$136="základní",$J$136,0)</f>
        <v>0</v>
      </c>
      <c r="BF136" s="119">
        <f>IF($N$136="snížená",$J$136,0)</f>
        <v>0</v>
      </c>
      <c r="BG136" s="119">
        <f>IF($N$136="zákl. přenesená",$J$136,0)</f>
        <v>0</v>
      </c>
      <c r="BH136" s="119">
        <f>IF($N$136="sníž. přenesená",$J$136,0)</f>
        <v>0</v>
      </c>
      <c r="BI136" s="119">
        <f>IF($N$136="nulová",$J$136,0)</f>
        <v>0</v>
      </c>
      <c r="BJ136" s="68" t="s">
        <v>19</v>
      </c>
      <c r="BK136" s="119">
        <f>ROUND($I$136*$H$136,2)</f>
        <v>0</v>
      </c>
      <c r="BL136" s="68" t="s">
        <v>125</v>
      </c>
      <c r="BM136" s="68" t="s">
        <v>236</v>
      </c>
    </row>
    <row r="137" spans="2:51" s="6" customFormat="1" ht="15.75" customHeight="1">
      <c r="B137" s="120"/>
      <c r="D137" s="121" t="s">
        <v>131</v>
      </c>
      <c r="E137" s="122"/>
      <c r="F137" s="122" t="s">
        <v>237</v>
      </c>
      <c r="H137" s="123">
        <v>4.14</v>
      </c>
      <c r="L137" s="120"/>
      <c r="M137" s="124"/>
      <c r="T137" s="125"/>
      <c r="AT137" s="126" t="s">
        <v>131</v>
      </c>
      <c r="AU137" s="126" t="s">
        <v>77</v>
      </c>
      <c r="AV137" s="126" t="s">
        <v>77</v>
      </c>
      <c r="AW137" s="126" t="s">
        <v>86</v>
      </c>
      <c r="AX137" s="126" t="s">
        <v>19</v>
      </c>
      <c r="AY137" s="126" t="s">
        <v>118</v>
      </c>
    </row>
    <row r="138" spans="2:65" s="6" customFormat="1" ht="15.75" customHeight="1">
      <c r="B138" s="19"/>
      <c r="C138" s="109" t="s">
        <v>238</v>
      </c>
      <c r="D138" s="109" t="s">
        <v>120</v>
      </c>
      <c r="E138" s="110" t="s">
        <v>239</v>
      </c>
      <c r="F138" s="111" t="s">
        <v>240</v>
      </c>
      <c r="G138" s="112" t="s">
        <v>151</v>
      </c>
      <c r="H138" s="113">
        <v>6</v>
      </c>
      <c r="I138" s="114"/>
      <c r="J138" s="114">
        <f>ROUND($I$138*$H$138,2)</f>
        <v>0</v>
      </c>
      <c r="K138" s="111" t="s">
        <v>124</v>
      </c>
      <c r="L138" s="19"/>
      <c r="M138" s="115"/>
      <c r="N138" s="116" t="s">
        <v>41</v>
      </c>
      <c r="O138" s="117">
        <v>0.029</v>
      </c>
      <c r="P138" s="117">
        <f>$O$138*$H$138</f>
        <v>0.17400000000000002</v>
      </c>
      <c r="Q138" s="117">
        <v>0.0005</v>
      </c>
      <c r="R138" s="117">
        <f>$Q$138*$H$138</f>
        <v>0.003</v>
      </c>
      <c r="S138" s="117">
        <v>0</v>
      </c>
      <c r="T138" s="118">
        <f>$S$138*$H$138</f>
        <v>0</v>
      </c>
      <c r="AR138" s="68" t="s">
        <v>125</v>
      </c>
      <c r="AT138" s="68" t="s">
        <v>120</v>
      </c>
      <c r="AU138" s="68" t="s">
        <v>77</v>
      </c>
      <c r="AY138" s="6" t="s">
        <v>118</v>
      </c>
      <c r="BE138" s="119">
        <f>IF($N$138="základní",$J$138,0)</f>
        <v>0</v>
      </c>
      <c r="BF138" s="119">
        <f>IF($N$138="snížená",$J$138,0)</f>
        <v>0</v>
      </c>
      <c r="BG138" s="119">
        <f>IF($N$138="zákl. přenesená",$J$138,0)</f>
        <v>0</v>
      </c>
      <c r="BH138" s="119">
        <f>IF($N$138="sníž. přenesená",$J$138,0)</f>
        <v>0</v>
      </c>
      <c r="BI138" s="119">
        <f>IF($N$138="nulová",$J$138,0)</f>
        <v>0</v>
      </c>
      <c r="BJ138" s="68" t="s">
        <v>19</v>
      </c>
      <c r="BK138" s="119">
        <f>ROUND($I$138*$H$138,2)</f>
        <v>0</v>
      </c>
      <c r="BL138" s="68" t="s">
        <v>125</v>
      </c>
      <c r="BM138" s="68" t="s">
        <v>241</v>
      </c>
    </row>
    <row r="139" spans="2:51" s="6" customFormat="1" ht="15.75" customHeight="1">
      <c r="B139" s="120"/>
      <c r="D139" s="121" t="s">
        <v>131</v>
      </c>
      <c r="E139" s="122"/>
      <c r="F139" s="122" t="s">
        <v>242</v>
      </c>
      <c r="H139" s="123">
        <v>6</v>
      </c>
      <c r="L139" s="120"/>
      <c r="M139" s="124"/>
      <c r="T139" s="125"/>
      <c r="AT139" s="126" t="s">
        <v>131</v>
      </c>
      <c r="AU139" s="126" t="s">
        <v>77</v>
      </c>
      <c r="AV139" s="126" t="s">
        <v>77</v>
      </c>
      <c r="AW139" s="126" t="s">
        <v>86</v>
      </c>
      <c r="AX139" s="126" t="s">
        <v>19</v>
      </c>
      <c r="AY139" s="126" t="s">
        <v>118</v>
      </c>
    </row>
    <row r="140" spans="2:63" s="98" customFormat="1" ht="30.75" customHeight="1">
      <c r="B140" s="99"/>
      <c r="D140" s="100" t="s">
        <v>69</v>
      </c>
      <c r="E140" s="107" t="s">
        <v>143</v>
      </c>
      <c r="F140" s="107" t="s">
        <v>243</v>
      </c>
      <c r="J140" s="108">
        <f>$BK$140</f>
        <v>0</v>
      </c>
      <c r="L140" s="99"/>
      <c r="M140" s="103"/>
      <c r="P140" s="104">
        <f>SUM($P$141:$P$146)</f>
        <v>3.0285</v>
      </c>
      <c r="R140" s="104">
        <f>SUM($R$141:$R$146)</f>
        <v>0.7795349999999999</v>
      </c>
      <c r="T140" s="105">
        <f>SUM($T$141:$T$146)</f>
        <v>0</v>
      </c>
      <c r="AR140" s="100" t="s">
        <v>19</v>
      </c>
      <c r="AT140" s="100" t="s">
        <v>69</v>
      </c>
      <c r="AU140" s="100" t="s">
        <v>19</v>
      </c>
      <c r="AY140" s="100" t="s">
        <v>118</v>
      </c>
      <c r="BK140" s="106">
        <f>SUM($BK$141:$BK$146)</f>
        <v>0</v>
      </c>
    </row>
    <row r="141" spans="2:65" s="6" customFormat="1" ht="15.75" customHeight="1">
      <c r="B141" s="19"/>
      <c r="C141" s="109" t="s">
        <v>244</v>
      </c>
      <c r="D141" s="109" t="s">
        <v>120</v>
      </c>
      <c r="E141" s="110" t="s">
        <v>245</v>
      </c>
      <c r="F141" s="111" t="s">
        <v>246</v>
      </c>
      <c r="G141" s="112" t="s">
        <v>123</v>
      </c>
      <c r="H141" s="113">
        <v>2.25</v>
      </c>
      <c r="I141" s="114"/>
      <c r="J141" s="114">
        <f>ROUND($I$141*$H$141,2)</f>
        <v>0</v>
      </c>
      <c r="K141" s="111" t="s">
        <v>124</v>
      </c>
      <c r="L141" s="19"/>
      <c r="M141" s="115"/>
      <c r="N141" s="116" t="s">
        <v>41</v>
      </c>
      <c r="O141" s="117">
        <v>0.029</v>
      </c>
      <c r="P141" s="117">
        <f>$O$141*$H$141</f>
        <v>0.06525</v>
      </c>
      <c r="Q141" s="117">
        <v>0</v>
      </c>
      <c r="R141" s="117">
        <f>$Q$141*$H$141</f>
        <v>0</v>
      </c>
      <c r="S141" s="117">
        <v>0</v>
      </c>
      <c r="T141" s="118">
        <f>$S$141*$H$141</f>
        <v>0</v>
      </c>
      <c r="AR141" s="68" t="s">
        <v>125</v>
      </c>
      <c r="AT141" s="68" t="s">
        <v>120</v>
      </c>
      <c r="AU141" s="68" t="s">
        <v>77</v>
      </c>
      <c r="AY141" s="6" t="s">
        <v>118</v>
      </c>
      <c r="BE141" s="119">
        <f>IF($N$141="základní",$J$141,0)</f>
        <v>0</v>
      </c>
      <c r="BF141" s="119">
        <f>IF($N$141="snížená",$J$141,0)</f>
        <v>0</v>
      </c>
      <c r="BG141" s="119">
        <f>IF($N$141="zákl. přenesená",$J$141,0)</f>
        <v>0</v>
      </c>
      <c r="BH141" s="119">
        <f>IF($N$141="sníž. přenesená",$J$141,0)</f>
        <v>0</v>
      </c>
      <c r="BI141" s="119">
        <f>IF($N$141="nulová",$J$141,0)</f>
        <v>0</v>
      </c>
      <c r="BJ141" s="68" t="s">
        <v>19</v>
      </c>
      <c r="BK141" s="119">
        <f>ROUND($I$141*$H$141,2)</f>
        <v>0</v>
      </c>
      <c r="BL141" s="68" t="s">
        <v>125</v>
      </c>
      <c r="BM141" s="68" t="s">
        <v>247</v>
      </c>
    </row>
    <row r="142" spans="2:51" s="6" customFormat="1" ht="15.75" customHeight="1">
      <c r="B142" s="120"/>
      <c r="D142" s="121" t="s">
        <v>131</v>
      </c>
      <c r="E142" s="122"/>
      <c r="F142" s="122" t="s">
        <v>217</v>
      </c>
      <c r="H142" s="123">
        <v>2.25</v>
      </c>
      <c r="L142" s="120"/>
      <c r="M142" s="124"/>
      <c r="T142" s="125"/>
      <c r="AT142" s="126" t="s">
        <v>131</v>
      </c>
      <c r="AU142" s="126" t="s">
        <v>77</v>
      </c>
      <c r="AV142" s="126" t="s">
        <v>77</v>
      </c>
      <c r="AW142" s="126" t="s">
        <v>86</v>
      </c>
      <c r="AX142" s="126" t="s">
        <v>19</v>
      </c>
      <c r="AY142" s="126" t="s">
        <v>118</v>
      </c>
    </row>
    <row r="143" spans="2:65" s="6" customFormat="1" ht="15.75" customHeight="1">
      <c r="B143" s="19"/>
      <c r="C143" s="109" t="s">
        <v>248</v>
      </c>
      <c r="D143" s="109" t="s">
        <v>120</v>
      </c>
      <c r="E143" s="110" t="s">
        <v>249</v>
      </c>
      <c r="F143" s="111" t="s">
        <v>250</v>
      </c>
      <c r="G143" s="112" t="s">
        <v>123</v>
      </c>
      <c r="H143" s="113">
        <v>2.25</v>
      </c>
      <c r="I143" s="114"/>
      <c r="J143" s="114">
        <f>ROUND($I$143*$H$143,2)</f>
        <v>0</v>
      </c>
      <c r="K143" s="111" t="s">
        <v>124</v>
      </c>
      <c r="L143" s="19"/>
      <c r="M143" s="115"/>
      <c r="N143" s="116" t="s">
        <v>41</v>
      </c>
      <c r="O143" s="117">
        <v>0.561</v>
      </c>
      <c r="P143" s="117">
        <f>$O$143*$H$143</f>
        <v>1.26225</v>
      </c>
      <c r="Q143" s="117">
        <v>0.13188</v>
      </c>
      <c r="R143" s="117">
        <f>$Q$143*$H$143</f>
        <v>0.29673</v>
      </c>
      <c r="S143" s="117">
        <v>0</v>
      </c>
      <c r="T143" s="118">
        <f>$S$143*$H$143</f>
        <v>0</v>
      </c>
      <c r="AR143" s="68" t="s">
        <v>125</v>
      </c>
      <c r="AT143" s="68" t="s">
        <v>120</v>
      </c>
      <c r="AU143" s="68" t="s">
        <v>77</v>
      </c>
      <c r="AY143" s="6" t="s">
        <v>118</v>
      </c>
      <c r="BE143" s="119">
        <f>IF($N$143="základní",$J$143,0)</f>
        <v>0</v>
      </c>
      <c r="BF143" s="119">
        <f>IF($N$143="snížená",$J$143,0)</f>
        <v>0</v>
      </c>
      <c r="BG143" s="119">
        <f>IF($N$143="zákl. přenesená",$J$143,0)</f>
        <v>0</v>
      </c>
      <c r="BH143" s="119">
        <f>IF($N$143="sníž. přenesená",$J$143,0)</f>
        <v>0</v>
      </c>
      <c r="BI143" s="119">
        <f>IF($N$143="nulová",$J$143,0)</f>
        <v>0</v>
      </c>
      <c r="BJ143" s="68" t="s">
        <v>19</v>
      </c>
      <c r="BK143" s="119">
        <f>ROUND($I$143*$H$143,2)</f>
        <v>0</v>
      </c>
      <c r="BL143" s="68" t="s">
        <v>125</v>
      </c>
      <c r="BM143" s="68" t="s">
        <v>251</v>
      </c>
    </row>
    <row r="144" spans="2:65" s="6" customFormat="1" ht="15.75" customHeight="1">
      <c r="B144" s="19"/>
      <c r="C144" s="112" t="s">
        <v>252</v>
      </c>
      <c r="D144" s="112" t="s">
        <v>120</v>
      </c>
      <c r="E144" s="110" t="s">
        <v>253</v>
      </c>
      <c r="F144" s="111" t="s">
        <v>254</v>
      </c>
      <c r="G144" s="112" t="s">
        <v>123</v>
      </c>
      <c r="H144" s="113">
        <v>2.25</v>
      </c>
      <c r="I144" s="114"/>
      <c r="J144" s="114">
        <f>ROUND($I$144*$H$144,2)</f>
        <v>0</v>
      </c>
      <c r="K144" s="111" t="s">
        <v>124</v>
      </c>
      <c r="L144" s="19"/>
      <c r="M144" s="115"/>
      <c r="N144" s="116" t="s">
        <v>41</v>
      </c>
      <c r="O144" s="117">
        <v>0.75</v>
      </c>
      <c r="P144" s="117">
        <f>$O$144*$H$144</f>
        <v>1.6875</v>
      </c>
      <c r="Q144" s="117">
        <v>0.20745</v>
      </c>
      <c r="R144" s="117">
        <f>$Q$144*$H$144</f>
        <v>0.46676249999999997</v>
      </c>
      <c r="S144" s="117">
        <v>0</v>
      </c>
      <c r="T144" s="118">
        <f>$S$144*$H$144</f>
        <v>0</v>
      </c>
      <c r="AR144" s="68" t="s">
        <v>125</v>
      </c>
      <c r="AT144" s="68" t="s">
        <v>120</v>
      </c>
      <c r="AU144" s="68" t="s">
        <v>77</v>
      </c>
      <c r="AY144" s="68" t="s">
        <v>118</v>
      </c>
      <c r="BE144" s="119">
        <f>IF($N$144="základní",$J$144,0)</f>
        <v>0</v>
      </c>
      <c r="BF144" s="119">
        <f>IF($N$144="snížená",$J$144,0)</f>
        <v>0</v>
      </c>
      <c r="BG144" s="119">
        <f>IF($N$144="zákl. přenesená",$J$144,0)</f>
        <v>0</v>
      </c>
      <c r="BH144" s="119">
        <f>IF($N$144="sníž. přenesená",$J$144,0)</f>
        <v>0</v>
      </c>
      <c r="BI144" s="119">
        <f>IF($N$144="nulová",$J$144,0)</f>
        <v>0</v>
      </c>
      <c r="BJ144" s="68" t="s">
        <v>19</v>
      </c>
      <c r="BK144" s="119">
        <f>ROUND($I$144*$H$144,2)</f>
        <v>0</v>
      </c>
      <c r="BL144" s="68" t="s">
        <v>125</v>
      </c>
      <c r="BM144" s="68" t="s">
        <v>255</v>
      </c>
    </row>
    <row r="145" spans="2:65" s="6" customFormat="1" ht="15.75" customHeight="1">
      <c r="B145" s="19"/>
      <c r="C145" s="112" t="s">
        <v>256</v>
      </c>
      <c r="D145" s="112" t="s">
        <v>120</v>
      </c>
      <c r="E145" s="110" t="s">
        <v>257</v>
      </c>
      <c r="F145" s="111" t="s">
        <v>258</v>
      </c>
      <c r="G145" s="112" t="s">
        <v>123</v>
      </c>
      <c r="H145" s="113">
        <v>2.25</v>
      </c>
      <c r="I145" s="114"/>
      <c r="J145" s="114">
        <f>ROUND($I$145*$H$145,2)</f>
        <v>0</v>
      </c>
      <c r="K145" s="111" t="s">
        <v>124</v>
      </c>
      <c r="L145" s="19"/>
      <c r="M145" s="115"/>
      <c r="N145" s="116" t="s">
        <v>41</v>
      </c>
      <c r="O145" s="117">
        <v>0.004</v>
      </c>
      <c r="P145" s="117">
        <f>$O$145*$H$145</f>
        <v>0.009000000000000001</v>
      </c>
      <c r="Q145" s="117">
        <v>0.00652</v>
      </c>
      <c r="R145" s="117">
        <f>$Q$145*$H$145</f>
        <v>0.014669999999999999</v>
      </c>
      <c r="S145" s="117">
        <v>0</v>
      </c>
      <c r="T145" s="118">
        <f>$S$145*$H$145</f>
        <v>0</v>
      </c>
      <c r="AR145" s="68" t="s">
        <v>125</v>
      </c>
      <c r="AT145" s="68" t="s">
        <v>120</v>
      </c>
      <c r="AU145" s="68" t="s">
        <v>77</v>
      </c>
      <c r="AY145" s="68" t="s">
        <v>118</v>
      </c>
      <c r="BE145" s="119">
        <f>IF($N$145="základní",$J$145,0)</f>
        <v>0</v>
      </c>
      <c r="BF145" s="119">
        <f>IF($N$145="snížená",$J$145,0)</f>
        <v>0</v>
      </c>
      <c r="BG145" s="119">
        <f>IF($N$145="zákl. přenesená",$J$145,0)</f>
        <v>0</v>
      </c>
      <c r="BH145" s="119">
        <f>IF($N$145="sníž. přenesená",$J$145,0)</f>
        <v>0</v>
      </c>
      <c r="BI145" s="119">
        <f>IF($N$145="nulová",$J$145,0)</f>
        <v>0</v>
      </c>
      <c r="BJ145" s="68" t="s">
        <v>19</v>
      </c>
      <c r="BK145" s="119">
        <f>ROUND($I$145*$H$145,2)</f>
        <v>0</v>
      </c>
      <c r="BL145" s="68" t="s">
        <v>125</v>
      </c>
      <c r="BM145" s="68" t="s">
        <v>259</v>
      </c>
    </row>
    <row r="146" spans="2:65" s="6" customFormat="1" ht="15.75" customHeight="1">
      <c r="B146" s="19"/>
      <c r="C146" s="112" t="s">
        <v>260</v>
      </c>
      <c r="D146" s="112" t="s">
        <v>120</v>
      </c>
      <c r="E146" s="110" t="s">
        <v>261</v>
      </c>
      <c r="F146" s="111" t="s">
        <v>262</v>
      </c>
      <c r="G146" s="112" t="s">
        <v>123</v>
      </c>
      <c r="H146" s="113">
        <v>2.25</v>
      </c>
      <c r="I146" s="114"/>
      <c r="J146" s="114">
        <f>ROUND($I$146*$H$146,2)</f>
        <v>0</v>
      </c>
      <c r="K146" s="111" t="s">
        <v>124</v>
      </c>
      <c r="L146" s="19"/>
      <c r="M146" s="115"/>
      <c r="N146" s="116" t="s">
        <v>41</v>
      </c>
      <c r="O146" s="117">
        <v>0.002</v>
      </c>
      <c r="P146" s="117">
        <f>$O$146*$H$146</f>
        <v>0.0045000000000000005</v>
      </c>
      <c r="Q146" s="117">
        <v>0.00061</v>
      </c>
      <c r="R146" s="117">
        <f>$Q$146*$H$146</f>
        <v>0.0013725</v>
      </c>
      <c r="S146" s="117">
        <v>0</v>
      </c>
      <c r="T146" s="118">
        <f>$S$146*$H$146</f>
        <v>0</v>
      </c>
      <c r="AR146" s="68" t="s">
        <v>125</v>
      </c>
      <c r="AT146" s="68" t="s">
        <v>120</v>
      </c>
      <c r="AU146" s="68" t="s">
        <v>77</v>
      </c>
      <c r="AY146" s="68" t="s">
        <v>118</v>
      </c>
      <c r="BE146" s="119">
        <f>IF($N$146="základní",$J$146,0)</f>
        <v>0</v>
      </c>
      <c r="BF146" s="119">
        <f>IF($N$146="snížená",$J$146,0)</f>
        <v>0</v>
      </c>
      <c r="BG146" s="119">
        <f>IF($N$146="zákl. přenesená",$J$146,0)</f>
        <v>0</v>
      </c>
      <c r="BH146" s="119">
        <f>IF($N$146="sníž. přenesená",$J$146,0)</f>
        <v>0</v>
      </c>
      <c r="BI146" s="119">
        <f>IF($N$146="nulová",$J$146,0)</f>
        <v>0</v>
      </c>
      <c r="BJ146" s="68" t="s">
        <v>19</v>
      </c>
      <c r="BK146" s="119">
        <f>ROUND($I$146*$H$146,2)</f>
        <v>0</v>
      </c>
      <c r="BL146" s="68" t="s">
        <v>125</v>
      </c>
      <c r="BM146" s="68" t="s">
        <v>263</v>
      </c>
    </row>
    <row r="147" spans="2:63" s="98" customFormat="1" ht="30.75" customHeight="1">
      <c r="B147" s="99"/>
      <c r="D147" s="100" t="s">
        <v>69</v>
      </c>
      <c r="E147" s="107" t="s">
        <v>148</v>
      </c>
      <c r="F147" s="107" t="s">
        <v>264</v>
      </c>
      <c r="J147" s="108">
        <f>$BK$147</f>
        <v>0</v>
      </c>
      <c r="L147" s="99"/>
      <c r="M147" s="103"/>
      <c r="P147" s="104">
        <f>SUM($P$148:$P$149)</f>
        <v>0.22000000000000003</v>
      </c>
      <c r="R147" s="104">
        <f>SUM($R$148:$R$149)</f>
        <v>0.112817</v>
      </c>
      <c r="T147" s="105">
        <f>SUM($T$148:$T$149)</f>
        <v>0</v>
      </c>
      <c r="AR147" s="100" t="s">
        <v>19</v>
      </c>
      <c r="AT147" s="100" t="s">
        <v>69</v>
      </c>
      <c r="AU147" s="100" t="s">
        <v>19</v>
      </c>
      <c r="AY147" s="100" t="s">
        <v>118</v>
      </c>
      <c r="BK147" s="106">
        <f>SUM($BK$148:$BK$149)</f>
        <v>0</v>
      </c>
    </row>
    <row r="148" spans="2:65" s="6" customFormat="1" ht="15.75" customHeight="1">
      <c r="B148" s="19"/>
      <c r="C148" s="112" t="s">
        <v>265</v>
      </c>
      <c r="D148" s="112" t="s">
        <v>120</v>
      </c>
      <c r="E148" s="110" t="s">
        <v>266</v>
      </c>
      <c r="F148" s="111" t="s">
        <v>267</v>
      </c>
      <c r="G148" s="112" t="s">
        <v>129</v>
      </c>
      <c r="H148" s="113">
        <v>0.05</v>
      </c>
      <c r="I148" s="114"/>
      <c r="J148" s="114">
        <f>ROUND($I$148*$H$148,2)</f>
        <v>0</v>
      </c>
      <c r="K148" s="111" t="s">
        <v>124</v>
      </c>
      <c r="L148" s="19"/>
      <c r="M148" s="115"/>
      <c r="N148" s="116" t="s">
        <v>41</v>
      </c>
      <c r="O148" s="117">
        <v>4.4</v>
      </c>
      <c r="P148" s="117">
        <f>$O$148*$H$148</f>
        <v>0.22000000000000003</v>
      </c>
      <c r="Q148" s="117">
        <v>2.25634</v>
      </c>
      <c r="R148" s="117">
        <f>$Q$148*$H$148</f>
        <v>0.112817</v>
      </c>
      <c r="S148" s="117">
        <v>0</v>
      </c>
      <c r="T148" s="118">
        <f>$S$148*$H$148</f>
        <v>0</v>
      </c>
      <c r="AR148" s="68" t="s">
        <v>125</v>
      </c>
      <c r="AT148" s="68" t="s">
        <v>120</v>
      </c>
      <c r="AU148" s="68" t="s">
        <v>77</v>
      </c>
      <c r="AY148" s="68" t="s">
        <v>118</v>
      </c>
      <c r="BE148" s="119">
        <f>IF($N$148="základní",$J$148,0)</f>
        <v>0</v>
      </c>
      <c r="BF148" s="119">
        <f>IF($N$148="snížená",$J$148,0)</f>
        <v>0</v>
      </c>
      <c r="BG148" s="119">
        <f>IF($N$148="zákl. přenesená",$J$148,0)</f>
        <v>0</v>
      </c>
      <c r="BH148" s="119">
        <f>IF($N$148="sníž. přenesená",$J$148,0)</f>
        <v>0</v>
      </c>
      <c r="BI148" s="119">
        <f>IF($N$148="nulová",$J$148,0)</f>
        <v>0</v>
      </c>
      <c r="BJ148" s="68" t="s">
        <v>19</v>
      </c>
      <c r="BK148" s="119">
        <f>ROUND($I$148*$H$148,2)</f>
        <v>0</v>
      </c>
      <c r="BL148" s="68" t="s">
        <v>125</v>
      </c>
      <c r="BM148" s="68" t="s">
        <v>268</v>
      </c>
    </row>
    <row r="149" spans="2:51" s="6" customFormat="1" ht="15.75" customHeight="1">
      <c r="B149" s="120"/>
      <c r="D149" s="121" t="s">
        <v>131</v>
      </c>
      <c r="E149" s="122"/>
      <c r="F149" s="122" t="s">
        <v>269</v>
      </c>
      <c r="H149" s="123">
        <v>0.05</v>
      </c>
      <c r="L149" s="120"/>
      <c r="M149" s="124"/>
      <c r="T149" s="125"/>
      <c r="AT149" s="126" t="s">
        <v>131</v>
      </c>
      <c r="AU149" s="126" t="s">
        <v>77</v>
      </c>
      <c r="AV149" s="126" t="s">
        <v>77</v>
      </c>
      <c r="AW149" s="126" t="s">
        <v>86</v>
      </c>
      <c r="AX149" s="126" t="s">
        <v>19</v>
      </c>
      <c r="AY149" s="126" t="s">
        <v>118</v>
      </c>
    </row>
    <row r="150" spans="2:63" s="98" customFormat="1" ht="30.75" customHeight="1">
      <c r="B150" s="99"/>
      <c r="D150" s="100" t="s">
        <v>69</v>
      </c>
      <c r="E150" s="107" t="s">
        <v>157</v>
      </c>
      <c r="F150" s="107" t="s">
        <v>270</v>
      </c>
      <c r="J150" s="108">
        <f>$BK$150</f>
        <v>0</v>
      </c>
      <c r="L150" s="99"/>
      <c r="M150" s="103"/>
      <c r="P150" s="104">
        <f>SUM($P$151:$P$174)</f>
        <v>27.487</v>
      </c>
      <c r="R150" s="104">
        <f>SUM($R$151:$R$174)</f>
        <v>0.8270302799999999</v>
      </c>
      <c r="T150" s="105">
        <f>SUM($T$151:$T$174)</f>
        <v>0</v>
      </c>
      <c r="AR150" s="100" t="s">
        <v>19</v>
      </c>
      <c r="AT150" s="100" t="s">
        <v>69</v>
      </c>
      <c r="AU150" s="100" t="s">
        <v>19</v>
      </c>
      <c r="AY150" s="100" t="s">
        <v>118</v>
      </c>
      <c r="BK150" s="106">
        <f>SUM($BK$151:$BK$174)</f>
        <v>0</v>
      </c>
    </row>
    <row r="151" spans="2:65" s="6" customFormat="1" ht="15.75" customHeight="1">
      <c r="B151" s="19"/>
      <c r="C151" s="109" t="s">
        <v>271</v>
      </c>
      <c r="D151" s="109" t="s">
        <v>120</v>
      </c>
      <c r="E151" s="110" t="s">
        <v>272</v>
      </c>
      <c r="F151" s="111" t="s">
        <v>273</v>
      </c>
      <c r="G151" s="112" t="s">
        <v>151</v>
      </c>
      <c r="H151" s="113">
        <v>6</v>
      </c>
      <c r="I151" s="114"/>
      <c r="J151" s="114">
        <f>ROUND($I$151*$H$151,2)</f>
        <v>0</v>
      </c>
      <c r="K151" s="111" t="s">
        <v>124</v>
      </c>
      <c r="L151" s="19"/>
      <c r="M151" s="115"/>
      <c r="N151" s="116" t="s">
        <v>41</v>
      </c>
      <c r="O151" s="117">
        <v>0.041</v>
      </c>
      <c r="P151" s="117">
        <f>$O$151*$H$151</f>
        <v>0.246</v>
      </c>
      <c r="Q151" s="117">
        <v>0</v>
      </c>
      <c r="R151" s="117">
        <f>$Q$151*$H$151</f>
        <v>0</v>
      </c>
      <c r="S151" s="117">
        <v>0</v>
      </c>
      <c r="T151" s="118">
        <f>$S$151*$H$151</f>
        <v>0</v>
      </c>
      <c r="AR151" s="68" t="s">
        <v>125</v>
      </c>
      <c r="AT151" s="68" t="s">
        <v>120</v>
      </c>
      <c r="AU151" s="68" t="s">
        <v>77</v>
      </c>
      <c r="AY151" s="6" t="s">
        <v>118</v>
      </c>
      <c r="BE151" s="119">
        <f>IF($N$151="základní",$J$151,0)</f>
        <v>0</v>
      </c>
      <c r="BF151" s="119">
        <f>IF($N$151="snížená",$J$151,0)</f>
        <v>0</v>
      </c>
      <c r="BG151" s="119">
        <f>IF($N$151="zákl. přenesená",$J$151,0)</f>
        <v>0</v>
      </c>
      <c r="BH151" s="119">
        <f>IF($N$151="sníž. přenesená",$J$151,0)</f>
        <v>0</v>
      </c>
      <c r="BI151" s="119">
        <f>IF($N$151="nulová",$J$151,0)</f>
        <v>0</v>
      </c>
      <c r="BJ151" s="68" t="s">
        <v>19</v>
      </c>
      <c r="BK151" s="119">
        <f>ROUND($I$151*$H$151,2)</f>
        <v>0</v>
      </c>
      <c r="BL151" s="68" t="s">
        <v>125</v>
      </c>
      <c r="BM151" s="68" t="s">
        <v>274</v>
      </c>
    </row>
    <row r="152" spans="2:65" s="6" customFormat="1" ht="15.75" customHeight="1">
      <c r="B152" s="19"/>
      <c r="C152" s="128" t="s">
        <v>275</v>
      </c>
      <c r="D152" s="128" t="s">
        <v>154</v>
      </c>
      <c r="E152" s="129" t="s">
        <v>276</v>
      </c>
      <c r="F152" s="130" t="s">
        <v>277</v>
      </c>
      <c r="G152" s="128" t="s">
        <v>151</v>
      </c>
      <c r="H152" s="131">
        <v>6.552</v>
      </c>
      <c r="I152" s="132"/>
      <c r="J152" s="132">
        <f>ROUND($I$152*$H$152,2)</f>
        <v>0</v>
      </c>
      <c r="K152" s="130" t="s">
        <v>124</v>
      </c>
      <c r="L152" s="133"/>
      <c r="M152" s="130"/>
      <c r="N152" s="134" t="s">
        <v>41</v>
      </c>
      <c r="O152" s="117">
        <v>0</v>
      </c>
      <c r="P152" s="117">
        <f>$O$152*$H$152</f>
        <v>0</v>
      </c>
      <c r="Q152" s="117">
        <v>0.00017</v>
      </c>
      <c r="R152" s="117">
        <f>$Q$152*$H$152</f>
        <v>0.00111384</v>
      </c>
      <c r="S152" s="117">
        <v>0</v>
      </c>
      <c r="T152" s="118">
        <f>$S$152*$H$152</f>
        <v>0</v>
      </c>
      <c r="AR152" s="68" t="s">
        <v>157</v>
      </c>
      <c r="AT152" s="68" t="s">
        <v>154</v>
      </c>
      <c r="AU152" s="68" t="s">
        <v>77</v>
      </c>
      <c r="AY152" s="68" t="s">
        <v>118</v>
      </c>
      <c r="BE152" s="119">
        <f>IF($N$152="základní",$J$152,0)</f>
        <v>0</v>
      </c>
      <c r="BF152" s="119">
        <f>IF($N$152="snížená",$J$152,0)</f>
        <v>0</v>
      </c>
      <c r="BG152" s="119">
        <f>IF($N$152="zákl. přenesená",$J$152,0)</f>
        <v>0</v>
      </c>
      <c r="BH152" s="119">
        <f>IF($N$152="sníž. přenesená",$J$152,0)</f>
        <v>0</v>
      </c>
      <c r="BI152" s="119">
        <f>IF($N$152="nulová",$J$152,0)</f>
        <v>0</v>
      </c>
      <c r="BJ152" s="68" t="s">
        <v>19</v>
      </c>
      <c r="BK152" s="119">
        <f>ROUND($I$152*$H$152,2)</f>
        <v>0</v>
      </c>
      <c r="BL152" s="68" t="s">
        <v>125</v>
      </c>
      <c r="BM152" s="68" t="s">
        <v>278</v>
      </c>
    </row>
    <row r="153" spans="2:51" s="6" customFormat="1" ht="15.75" customHeight="1">
      <c r="B153" s="120"/>
      <c r="D153" s="127" t="s">
        <v>131</v>
      </c>
      <c r="F153" s="122" t="s">
        <v>279</v>
      </c>
      <c r="H153" s="123">
        <v>6.552</v>
      </c>
      <c r="L153" s="120"/>
      <c r="M153" s="124"/>
      <c r="T153" s="125"/>
      <c r="AT153" s="126" t="s">
        <v>131</v>
      </c>
      <c r="AU153" s="126" t="s">
        <v>77</v>
      </c>
      <c r="AV153" s="126" t="s">
        <v>77</v>
      </c>
      <c r="AW153" s="126" t="s">
        <v>70</v>
      </c>
      <c r="AX153" s="126" t="s">
        <v>19</v>
      </c>
      <c r="AY153" s="126" t="s">
        <v>118</v>
      </c>
    </row>
    <row r="154" spans="2:65" s="6" customFormat="1" ht="15.75" customHeight="1">
      <c r="B154" s="19"/>
      <c r="C154" s="109" t="s">
        <v>280</v>
      </c>
      <c r="D154" s="109" t="s">
        <v>120</v>
      </c>
      <c r="E154" s="110" t="s">
        <v>281</v>
      </c>
      <c r="F154" s="111" t="s">
        <v>282</v>
      </c>
      <c r="G154" s="112" t="s">
        <v>151</v>
      </c>
      <c r="H154" s="113">
        <v>71</v>
      </c>
      <c r="I154" s="114"/>
      <c r="J154" s="114">
        <f>ROUND($I$154*$H$154,2)</f>
        <v>0</v>
      </c>
      <c r="K154" s="111" t="s">
        <v>124</v>
      </c>
      <c r="L154" s="19"/>
      <c r="M154" s="115"/>
      <c r="N154" s="116" t="s">
        <v>41</v>
      </c>
      <c r="O154" s="117">
        <v>0.05</v>
      </c>
      <c r="P154" s="117">
        <f>$O$154*$H$154</f>
        <v>3.5500000000000003</v>
      </c>
      <c r="Q154" s="117">
        <v>0</v>
      </c>
      <c r="R154" s="117">
        <f>$Q$154*$H$154</f>
        <v>0</v>
      </c>
      <c r="S154" s="117">
        <v>0</v>
      </c>
      <c r="T154" s="118">
        <f>$S$154*$H$154</f>
        <v>0</v>
      </c>
      <c r="AR154" s="68" t="s">
        <v>125</v>
      </c>
      <c r="AT154" s="68" t="s">
        <v>120</v>
      </c>
      <c r="AU154" s="68" t="s">
        <v>77</v>
      </c>
      <c r="AY154" s="6" t="s">
        <v>118</v>
      </c>
      <c r="BE154" s="119">
        <f>IF($N$154="základní",$J$154,0)</f>
        <v>0</v>
      </c>
      <c r="BF154" s="119">
        <f>IF($N$154="snížená",$J$154,0)</f>
        <v>0</v>
      </c>
      <c r="BG154" s="119">
        <f>IF($N$154="zákl. přenesená",$J$154,0)</f>
        <v>0</v>
      </c>
      <c r="BH154" s="119">
        <f>IF($N$154="sníž. přenesená",$J$154,0)</f>
        <v>0</v>
      </c>
      <c r="BI154" s="119">
        <f>IF($N$154="nulová",$J$154,0)</f>
        <v>0</v>
      </c>
      <c r="BJ154" s="68" t="s">
        <v>19</v>
      </c>
      <c r="BK154" s="119">
        <f>ROUND($I$154*$H$154,2)</f>
        <v>0</v>
      </c>
      <c r="BL154" s="68" t="s">
        <v>125</v>
      </c>
      <c r="BM154" s="68" t="s">
        <v>283</v>
      </c>
    </row>
    <row r="155" spans="2:51" s="6" customFormat="1" ht="15.75" customHeight="1">
      <c r="B155" s="120"/>
      <c r="D155" s="121" t="s">
        <v>131</v>
      </c>
      <c r="E155" s="122"/>
      <c r="F155" s="122" t="s">
        <v>284</v>
      </c>
      <c r="H155" s="123">
        <v>71</v>
      </c>
      <c r="L155" s="120"/>
      <c r="M155" s="124"/>
      <c r="T155" s="125"/>
      <c r="AT155" s="126" t="s">
        <v>131</v>
      </c>
      <c r="AU155" s="126" t="s">
        <v>77</v>
      </c>
      <c r="AV155" s="126" t="s">
        <v>77</v>
      </c>
      <c r="AW155" s="126" t="s">
        <v>86</v>
      </c>
      <c r="AX155" s="126" t="s">
        <v>19</v>
      </c>
      <c r="AY155" s="126" t="s">
        <v>118</v>
      </c>
    </row>
    <row r="156" spans="2:65" s="6" customFormat="1" ht="15.75" customHeight="1">
      <c r="B156" s="19"/>
      <c r="C156" s="135" t="s">
        <v>285</v>
      </c>
      <c r="D156" s="135" t="s">
        <v>154</v>
      </c>
      <c r="E156" s="129" t="s">
        <v>286</v>
      </c>
      <c r="F156" s="130" t="s">
        <v>287</v>
      </c>
      <c r="G156" s="128" t="s">
        <v>151</v>
      </c>
      <c r="H156" s="131">
        <v>77.532</v>
      </c>
      <c r="I156" s="132"/>
      <c r="J156" s="132">
        <f>ROUND($I$156*$H$156,2)</f>
        <v>0</v>
      </c>
      <c r="K156" s="130" t="s">
        <v>124</v>
      </c>
      <c r="L156" s="133"/>
      <c r="M156" s="130"/>
      <c r="N156" s="134" t="s">
        <v>41</v>
      </c>
      <c r="O156" s="117">
        <v>0</v>
      </c>
      <c r="P156" s="117">
        <f>$O$156*$H$156</f>
        <v>0</v>
      </c>
      <c r="Q156" s="117">
        <v>0.00067</v>
      </c>
      <c r="R156" s="117">
        <f>$Q$156*$H$156</f>
        <v>0.051946439999999997</v>
      </c>
      <c r="S156" s="117">
        <v>0</v>
      </c>
      <c r="T156" s="118">
        <f>$S$156*$H$156</f>
        <v>0</v>
      </c>
      <c r="AR156" s="68" t="s">
        <v>157</v>
      </c>
      <c r="AT156" s="68" t="s">
        <v>154</v>
      </c>
      <c r="AU156" s="68" t="s">
        <v>77</v>
      </c>
      <c r="AY156" s="6" t="s">
        <v>118</v>
      </c>
      <c r="BE156" s="119">
        <f>IF($N$156="základní",$J$156,0)</f>
        <v>0</v>
      </c>
      <c r="BF156" s="119">
        <f>IF($N$156="snížená",$J$156,0)</f>
        <v>0</v>
      </c>
      <c r="BG156" s="119">
        <f>IF($N$156="zákl. přenesená",$J$156,0)</f>
        <v>0</v>
      </c>
      <c r="BH156" s="119">
        <f>IF($N$156="sníž. přenesená",$J$156,0)</f>
        <v>0</v>
      </c>
      <c r="BI156" s="119">
        <f>IF($N$156="nulová",$J$156,0)</f>
        <v>0</v>
      </c>
      <c r="BJ156" s="68" t="s">
        <v>19</v>
      </c>
      <c r="BK156" s="119">
        <f>ROUND($I$156*$H$156,2)</f>
        <v>0</v>
      </c>
      <c r="BL156" s="68" t="s">
        <v>125</v>
      </c>
      <c r="BM156" s="68" t="s">
        <v>288</v>
      </c>
    </row>
    <row r="157" spans="2:51" s="6" customFormat="1" ht="15.75" customHeight="1">
      <c r="B157" s="120"/>
      <c r="D157" s="127" t="s">
        <v>131</v>
      </c>
      <c r="F157" s="122" t="s">
        <v>289</v>
      </c>
      <c r="H157" s="123">
        <v>77.532</v>
      </c>
      <c r="L157" s="120"/>
      <c r="M157" s="124"/>
      <c r="T157" s="125"/>
      <c r="AT157" s="126" t="s">
        <v>131</v>
      </c>
      <c r="AU157" s="126" t="s">
        <v>77</v>
      </c>
      <c r="AV157" s="126" t="s">
        <v>77</v>
      </c>
      <c r="AW157" s="126" t="s">
        <v>70</v>
      </c>
      <c r="AX157" s="126" t="s">
        <v>19</v>
      </c>
      <c r="AY157" s="126" t="s">
        <v>118</v>
      </c>
    </row>
    <row r="158" spans="2:65" s="6" customFormat="1" ht="15.75" customHeight="1">
      <c r="B158" s="19"/>
      <c r="C158" s="109" t="s">
        <v>290</v>
      </c>
      <c r="D158" s="109" t="s">
        <v>120</v>
      </c>
      <c r="E158" s="110" t="s">
        <v>291</v>
      </c>
      <c r="F158" s="111" t="s">
        <v>292</v>
      </c>
      <c r="G158" s="112" t="s">
        <v>293</v>
      </c>
      <c r="H158" s="113">
        <v>1</v>
      </c>
      <c r="I158" s="114"/>
      <c r="J158" s="114">
        <f>ROUND($I$158*$H$158,2)</f>
        <v>0</v>
      </c>
      <c r="K158" s="111" t="s">
        <v>294</v>
      </c>
      <c r="L158" s="19"/>
      <c r="M158" s="115"/>
      <c r="N158" s="116" t="s">
        <v>41</v>
      </c>
      <c r="O158" s="117">
        <v>0</v>
      </c>
      <c r="P158" s="117">
        <f>$O$158*$H$158</f>
        <v>0</v>
      </c>
      <c r="Q158" s="117">
        <v>0</v>
      </c>
      <c r="R158" s="117">
        <f>$Q$158*$H$158</f>
        <v>0</v>
      </c>
      <c r="S158" s="117">
        <v>0</v>
      </c>
      <c r="T158" s="118">
        <f>$S$158*$H$158</f>
        <v>0</v>
      </c>
      <c r="AR158" s="68" t="s">
        <v>125</v>
      </c>
      <c r="AT158" s="68" t="s">
        <v>120</v>
      </c>
      <c r="AU158" s="68" t="s">
        <v>77</v>
      </c>
      <c r="AY158" s="6" t="s">
        <v>118</v>
      </c>
      <c r="BE158" s="119">
        <f>IF($N$158="základní",$J$158,0)</f>
        <v>0</v>
      </c>
      <c r="BF158" s="119">
        <f>IF($N$158="snížená",$J$158,0)</f>
        <v>0</v>
      </c>
      <c r="BG158" s="119">
        <f>IF($N$158="zákl. přenesená",$J$158,0)</f>
        <v>0</v>
      </c>
      <c r="BH158" s="119">
        <f>IF($N$158="sníž. přenesená",$J$158,0)</f>
        <v>0</v>
      </c>
      <c r="BI158" s="119">
        <f>IF($N$158="nulová",$J$158,0)</f>
        <v>0</v>
      </c>
      <c r="BJ158" s="68" t="s">
        <v>19</v>
      </c>
      <c r="BK158" s="119">
        <f>ROUND($I$158*$H$158,2)</f>
        <v>0</v>
      </c>
      <c r="BL158" s="68" t="s">
        <v>125</v>
      </c>
      <c r="BM158" s="68" t="s">
        <v>295</v>
      </c>
    </row>
    <row r="159" spans="2:65" s="6" customFormat="1" ht="15.75" customHeight="1">
      <c r="B159" s="19"/>
      <c r="C159" s="112" t="s">
        <v>296</v>
      </c>
      <c r="D159" s="112" t="s">
        <v>120</v>
      </c>
      <c r="E159" s="110" t="s">
        <v>297</v>
      </c>
      <c r="F159" s="111" t="s">
        <v>298</v>
      </c>
      <c r="G159" s="112" t="s">
        <v>299</v>
      </c>
      <c r="H159" s="113">
        <v>1</v>
      </c>
      <c r="I159" s="114"/>
      <c r="J159" s="114">
        <f>ROUND($I$159*$H$159,2)</f>
        <v>0</v>
      </c>
      <c r="K159" s="111" t="s">
        <v>124</v>
      </c>
      <c r="L159" s="19"/>
      <c r="M159" s="115"/>
      <c r="N159" s="116" t="s">
        <v>41</v>
      </c>
      <c r="O159" s="117">
        <v>0.97</v>
      </c>
      <c r="P159" s="117">
        <f>$O$159*$H$159</f>
        <v>0.97</v>
      </c>
      <c r="Q159" s="117">
        <v>0</v>
      </c>
      <c r="R159" s="117">
        <f>$Q$159*$H$159</f>
        <v>0</v>
      </c>
      <c r="S159" s="117">
        <v>0</v>
      </c>
      <c r="T159" s="118">
        <f>$S$159*$H$159</f>
        <v>0</v>
      </c>
      <c r="AR159" s="68" t="s">
        <v>125</v>
      </c>
      <c r="AT159" s="68" t="s">
        <v>120</v>
      </c>
      <c r="AU159" s="68" t="s">
        <v>77</v>
      </c>
      <c r="AY159" s="68" t="s">
        <v>118</v>
      </c>
      <c r="BE159" s="119">
        <f>IF($N$159="základní",$J$159,0)</f>
        <v>0</v>
      </c>
      <c r="BF159" s="119">
        <f>IF($N$159="snížená",$J$159,0)</f>
        <v>0</v>
      </c>
      <c r="BG159" s="119">
        <f>IF($N$159="zákl. přenesená",$J$159,0)</f>
        <v>0</v>
      </c>
      <c r="BH159" s="119">
        <f>IF($N$159="sníž. přenesená",$J$159,0)</f>
        <v>0</v>
      </c>
      <c r="BI159" s="119">
        <f>IF($N$159="nulová",$J$159,0)</f>
        <v>0</v>
      </c>
      <c r="BJ159" s="68" t="s">
        <v>19</v>
      </c>
      <c r="BK159" s="119">
        <f>ROUND($I$159*$H$159,2)</f>
        <v>0</v>
      </c>
      <c r="BL159" s="68" t="s">
        <v>125</v>
      </c>
      <c r="BM159" s="68" t="s">
        <v>300</v>
      </c>
    </row>
    <row r="160" spans="2:65" s="6" customFormat="1" ht="15.75" customHeight="1">
      <c r="B160" s="19"/>
      <c r="C160" s="128" t="s">
        <v>301</v>
      </c>
      <c r="D160" s="128" t="s">
        <v>154</v>
      </c>
      <c r="E160" s="129" t="s">
        <v>302</v>
      </c>
      <c r="F160" s="130" t="s">
        <v>303</v>
      </c>
      <c r="G160" s="128" t="s">
        <v>299</v>
      </c>
      <c r="H160" s="131">
        <v>1</v>
      </c>
      <c r="I160" s="132"/>
      <c r="J160" s="132">
        <f>ROUND($I$160*$H$160,2)</f>
        <v>0</v>
      </c>
      <c r="K160" s="130" t="s">
        <v>124</v>
      </c>
      <c r="L160" s="133"/>
      <c r="M160" s="130"/>
      <c r="N160" s="134" t="s">
        <v>41</v>
      </c>
      <c r="O160" s="117">
        <v>0</v>
      </c>
      <c r="P160" s="117">
        <f>$O$160*$H$160</f>
        <v>0</v>
      </c>
      <c r="Q160" s="117">
        <v>0.00293</v>
      </c>
      <c r="R160" s="117">
        <f>$Q$160*$H$160</f>
        <v>0.00293</v>
      </c>
      <c r="S160" s="117">
        <v>0</v>
      </c>
      <c r="T160" s="118">
        <f>$S$160*$H$160</f>
        <v>0</v>
      </c>
      <c r="AR160" s="68" t="s">
        <v>157</v>
      </c>
      <c r="AT160" s="68" t="s">
        <v>154</v>
      </c>
      <c r="AU160" s="68" t="s">
        <v>77</v>
      </c>
      <c r="AY160" s="68" t="s">
        <v>118</v>
      </c>
      <c r="BE160" s="119">
        <f>IF($N$160="základní",$J$160,0)</f>
        <v>0</v>
      </c>
      <c r="BF160" s="119">
        <f>IF($N$160="snížená",$J$160,0)</f>
        <v>0</v>
      </c>
      <c r="BG160" s="119">
        <f>IF($N$160="zákl. přenesená",$J$160,0)</f>
        <v>0</v>
      </c>
      <c r="BH160" s="119">
        <f>IF($N$160="sníž. přenesená",$J$160,0)</f>
        <v>0</v>
      </c>
      <c r="BI160" s="119">
        <f>IF($N$160="nulová",$J$160,0)</f>
        <v>0</v>
      </c>
      <c r="BJ160" s="68" t="s">
        <v>19</v>
      </c>
      <c r="BK160" s="119">
        <f>ROUND($I$160*$H$160,2)</f>
        <v>0</v>
      </c>
      <c r="BL160" s="68" t="s">
        <v>125</v>
      </c>
      <c r="BM160" s="68" t="s">
        <v>304</v>
      </c>
    </row>
    <row r="161" spans="2:65" s="6" customFormat="1" ht="15.75" customHeight="1">
      <c r="B161" s="19"/>
      <c r="C161" s="128" t="s">
        <v>305</v>
      </c>
      <c r="D161" s="128" t="s">
        <v>154</v>
      </c>
      <c r="E161" s="129" t="s">
        <v>306</v>
      </c>
      <c r="F161" s="130" t="s">
        <v>307</v>
      </c>
      <c r="G161" s="128" t="s">
        <v>299</v>
      </c>
      <c r="H161" s="131">
        <v>1</v>
      </c>
      <c r="I161" s="132"/>
      <c r="J161" s="132">
        <f>ROUND($I$161*$H$161,2)</f>
        <v>0</v>
      </c>
      <c r="K161" s="130" t="s">
        <v>124</v>
      </c>
      <c r="L161" s="133"/>
      <c r="M161" s="130"/>
      <c r="N161" s="134" t="s">
        <v>41</v>
      </c>
      <c r="O161" s="117">
        <v>0</v>
      </c>
      <c r="P161" s="117">
        <f>$O$161*$H$161</f>
        <v>0</v>
      </c>
      <c r="Q161" s="117">
        <v>0.0035</v>
      </c>
      <c r="R161" s="117">
        <f>$Q$161*$H$161</f>
        <v>0.0035</v>
      </c>
      <c r="S161" s="117">
        <v>0</v>
      </c>
      <c r="T161" s="118">
        <f>$S$161*$H$161</f>
        <v>0</v>
      </c>
      <c r="AR161" s="68" t="s">
        <v>157</v>
      </c>
      <c r="AT161" s="68" t="s">
        <v>154</v>
      </c>
      <c r="AU161" s="68" t="s">
        <v>77</v>
      </c>
      <c r="AY161" s="68" t="s">
        <v>118</v>
      </c>
      <c r="BE161" s="119">
        <f>IF($N$161="základní",$J$161,0)</f>
        <v>0</v>
      </c>
      <c r="BF161" s="119">
        <f>IF($N$161="snížená",$J$161,0)</f>
        <v>0</v>
      </c>
      <c r="BG161" s="119">
        <f>IF($N$161="zákl. přenesená",$J$161,0)</f>
        <v>0</v>
      </c>
      <c r="BH161" s="119">
        <f>IF($N$161="sníž. přenesená",$J$161,0)</f>
        <v>0</v>
      </c>
      <c r="BI161" s="119">
        <f>IF($N$161="nulová",$J$161,0)</f>
        <v>0</v>
      </c>
      <c r="BJ161" s="68" t="s">
        <v>19</v>
      </c>
      <c r="BK161" s="119">
        <f>ROUND($I$161*$H$161,2)</f>
        <v>0</v>
      </c>
      <c r="BL161" s="68" t="s">
        <v>125</v>
      </c>
      <c r="BM161" s="68" t="s">
        <v>308</v>
      </c>
    </row>
    <row r="162" spans="2:65" s="6" customFormat="1" ht="15.75" customHeight="1">
      <c r="B162" s="19"/>
      <c r="C162" s="112" t="s">
        <v>309</v>
      </c>
      <c r="D162" s="112" t="s">
        <v>120</v>
      </c>
      <c r="E162" s="110" t="s">
        <v>310</v>
      </c>
      <c r="F162" s="111" t="s">
        <v>311</v>
      </c>
      <c r="G162" s="112" t="s">
        <v>299</v>
      </c>
      <c r="H162" s="113">
        <v>1</v>
      </c>
      <c r="I162" s="114"/>
      <c r="J162" s="114">
        <f>ROUND($I$162*$H$162,2)</f>
        <v>0</v>
      </c>
      <c r="K162" s="111" t="s">
        <v>124</v>
      </c>
      <c r="L162" s="19"/>
      <c r="M162" s="115"/>
      <c r="N162" s="116" t="s">
        <v>41</v>
      </c>
      <c r="O162" s="117">
        <v>3.474</v>
      </c>
      <c r="P162" s="117">
        <f>$O$162*$H$162</f>
        <v>3.474</v>
      </c>
      <c r="Q162" s="117">
        <v>0</v>
      </c>
      <c r="R162" s="117">
        <f>$Q$162*$H$162</f>
        <v>0</v>
      </c>
      <c r="S162" s="117">
        <v>0</v>
      </c>
      <c r="T162" s="118">
        <f>$S$162*$H$162</f>
        <v>0</v>
      </c>
      <c r="AR162" s="68" t="s">
        <v>125</v>
      </c>
      <c r="AT162" s="68" t="s">
        <v>120</v>
      </c>
      <c r="AU162" s="68" t="s">
        <v>77</v>
      </c>
      <c r="AY162" s="68" t="s">
        <v>118</v>
      </c>
      <c r="BE162" s="119">
        <f>IF($N$162="základní",$J$162,0)</f>
        <v>0</v>
      </c>
      <c r="BF162" s="119">
        <f>IF($N$162="snížená",$J$162,0)</f>
        <v>0</v>
      </c>
      <c r="BG162" s="119">
        <f>IF($N$162="zákl. přenesená",$J$162,0)</f>
        <v>0</v>
      </c>
      <c r="BH162" s="119">
        <f>IF($N$162="sníž. přenesená",$J$162,0)</f>
        <v>0</v>
      </c>
      <c r="BI162" s="119">
        <f>IF($N$162="nulová",$J$162,0)</f>
        <v>0</v>
      </c>
      <c r="BJ162" s="68" t="s">
        <v>19</v>
      </c>
      <c r="BK162" s="119">
        <f>ROUND($I$162*$H$162,2)</f>
        <v>0</v>
      </c>
      <c r="BL162" s="68" t="s">
        <v>125</v>
      </c>
      <c r="BM162" s="68" t="s">
        <v>312</v>
      </c>
    </row>
    <row r="163" spans="2:65" s="6" customFormat="1" ht="15.75" customHeight="1">
      <c r="B163" s="19"/>
      <c r="C163" s="128" t="s">
        <v>313</v>
      </c>
      <c r="D163" s="128" t="s">
        <v>154</v>
      </c>
      <c r="E163" s="129" t="s">
        <v>314</v>
      </c>
      <c r="F163" s="130" t="s">
        <v>315</v>
      </c>
      <c r="G163" s="128" t="s">
        <v>299</v>
      </c>
      <c r="H163" s="131">
        <v>1</v>
      </c>
      <c r="I163" s="132"/>
      <c r="J163" s="132">
        <f>ROUND($I$163*$H$163,2)</f>
        <v>0</v>
      </c>
      <c r="K163" s="130" t="s">
        <v>124</v>
      </c>
      <c r="L163" s="133"/>
      <c r="M163" s="130"/>
      <c r="N163" s="134" t="s">
        <v>41</v>
      </c>
      <c r="O163" s="117">
        <v>0</v>
      </c>
      <c r="P163" s="117">
        <f>$O$163*$H$163</f>
        <v>0</v>
      </c>
      <c r="Q163" s="117">
        <v>0.0012</v>
      </c>
      <c r="R163" s="117">
        <f>$Q$163*$H$163</f>
        <v>0.0012</v>
      </c>
      <c r="S163" s="117">
        <v>0</v>
      </c>
      <c r="T163" s="118">
        <f>$S$163*$H$163</f>
        <v>0</v>
      </c>
      <c r="AR163" s="68" t="s">
        <v>157</v>
      </c>
      <c r="AT163" s="68" t="s">
        <v>154</v>
      </c>
      <c r="AU163" s="68" t="s">
        <v>77</v>
      </c>
      <c r="AY163" s="68" t="s">
        <v>118</v>
      </c>
      <c r="BE163" s="119">
        <f>IF($N$163="základní",$J$163,0)</f>
        <v>0</v>
      </c>
      <c r="BF163" s="119">
        <f>IF($N$163="snížená",$J$163,0)</f>
        <v>0</v>
      </c>
      <c r="BG163" s="119">
        <f>IF($N$163="zákl. přenesená",$J$163,0)</f>
        <v>0</v>
      </c>
      <c r="BH163" s="119">
        <f>IF($N$163="sníž. přenesená",$J$163,0)</f>
        <v>0</v>
      </c>
      <c r="BI163" s="119">
        <f>IF($N$163="nulová",$J$163,0)</f>
        <v>0</v>
      </c>
      <c r="BJ163" s="68" t="s">
        <v>19</v>
      </c>
      <c r="BK163" s="119">
        <f>ROUND($I$163*$H$163,2)</f>
        <v>0</v>
      </c>
      <c r="BL163" s="68" t="s">
        <v>125</v>
      </c>
      <c r="BM163" s="68" t="s">
        <v>316</v>
      </c>
    </row>
    <row r="164" spans="2:65" s="6" customFormat="1" ht="15.75" customHeight="1">
      <c r="B164" s="19"/>
      <c r="C164" s="128" t="s">
        <v>317</v>
      </c>
      <c r="D164" s="128" t="s">
        <v>154</v>
      </c>
      <c r="E164" s="129" t="s">
        <v>306</v>
      </c>
      <c r="F164" s="130" t="s">
        <v>307</v>
      </c>
      <c r="G164" s="128" t="s">
        <v>299</v>
      </c>
      <c r="H164" s="131">
        <v>1</v>
      </c>
      <c r="I164" s="132"/>
      <c r="J164" s="132">
        <f>ROUND($I$164*$H$164,2)</f>
        <v>0</v>
      </c>
      <c r="K164" s="130" t="s">
        <v>124</v>
      </c>
      <c r="L164" s="133"/>
      <c r="M164" s="130"/>
      <c r="N164" s="134" t="s">
        <v>41</v>
      </c>
      <c r="O164" s="117">
        <v>0</v>
      </c>
      <c r="P164" s="117">
        <f>$O$164*$H$164</f>
        <v>0</v>
      </c>
      <c r="Q164" s="117">
        <v>0.0035</v>
      </c>
      <c r="R164" s="117">
        <f>$Q$164*$H$164</f>
        <v>0.0035</v>
      </c>
      <c r="S164" s="117">
        <v>0</v>
      </c>
      <c r="T164" s="118">
        <f>$S$164*$H$164</f>
        <v>0</v>
      </c>
      <c r="AR164" s="68" t="s">
        <v>157</v>
      </c>
      <c r="AT164" s="68" t="s">
        <v>154</v>
      </c>
      <c r="AU164" s="68" t="s">
        <v>77</v>
      </c>
      <c r="AY164" s="68" t="s">
        <v>118</v>
      </c>
      <c r="BE164" s="119">
        <f>IF($N$164="základní",$J$164,0)</f>
        <v>0</v>
      </c>
      <c r="BF164" s="119">
        <f>IF($N$164="snížená",$J$164,0)</f>
        <v>0</v>
      </c>
      <c r="BG164" s="119">
        <f>IF($N$164="zákl. přenesená",$J$164,0)</f>
        <v>0</v>
      </c>
      <c r="BH164" s="119">
        <f>IF($N$164="sníž. přenesená",$J$164,0)</f>
        <v>0</v>
      </c>
      <c r="BI164" s="119">
        <f>IF($N$164="nulová",$J$164,0)</f>
        <v>0</v>
      </c>
      <c r="BJ164" s="68" t="s">
        <v>19</v>
      </c>
      <c r="BK164" s="119">
        <f>ROUND($I$164*$H$164,2)</f>
        <v>0</v>
      </c>
      <c r="BL164" s="68" t="s">
        <v>125</v>
      </c>
      <c r="BM164" s="68" t="s">
        <v>318</v>
      </c>
    </row>
    <row r="165" spans="2:65" s="6" customFormat="1" ht="15.75" customHeight="1">
      <c r="B165" s="19"/>
      <c r="C165" s="112" t="s">
        <v>319</v>
      </c>
      <c r="D165" s="112" t="s">
        <v>120</v>
      </c>
      <c r="E165" s="110" t="s">
        <v>320</v>
      </c>
      <c r="F165" s="111" t="s">
        <v>321</v>
      </c>
      <c r="G165" s="112" t="s">
        <v>151</v>
      </c>
      <c r="H165" s="113">
        <v>77</v>
      </c>
      <c r="I165" s="114"/>
      <c r="J165" s="114">
        <f>ROUND($I$165*$H$165,2)</f>
        <v>0</v>
      </c>
      <c r="K165" s="111" t="s">
        <v>124</v>
      </c>
      <c r="L165" s="19"/>
      <c r="M165" s="115"/>
      <c r="N165" s="116" t="s">
        <v>41</v>
      </c>
      <c r="O165" s="117">
        <v>0.082</v>
      </c>
      <c r="P165" s="117">
        <f>$O$165*$H$165</f>
        <v>6.314</v>
      </c>
      <c r="Q165" s="117">
        <v>0</v>
      </c>
      <c r="R165" s="117">
        <f>$Q$165*$H$165</f>
        <v>0</v>
      </c>
      <c r="S165" s="117">
        <v>0</v>
      </c>
      <c r="T165" s="118">
        <f>$S$165*$H$165</f>
        <v>0</v>
      </c>
      <c r="AR165" s="68" t="s">
        <v>125</v>
      </c>
      <c r="AT165" s="68" t="s">
        <v>120</v>
      </c>
      <c r="AU165" s="68" t="s">
        <v>77</v>
      </c>
      <c r="AY165" s="68" t="s">
        <v>118</v>
      </c>
      <c r="BE165" s="119">
        <f>IF($N$165="základní",$J$165,0)</f>
        <v>0</v>
      </c>
      <c r="BF165" s="119">
        <f>IF($N$165="snížená",$J$165,0)</f>
        <v>0</v>
      </c>
      <c r="BG165" s="119">
        <f>IF($N$165="zákl. přenesená",$J$165,0)</f>
        <v>0</v>
      </c>
      <c r="BH165" s="119">
        <f>IF($N$165="sníž. přenesená",$J$165,0)</f>
        <v>0</v>
      </c>
      <c r="BI165" s="119">
        <f>IF($N$165="nulová",$J$165,0)</f>
        <v>0</v>
      </c>
      <c r="BJ165" s="68" t="s">
        <v>19</v>
      </c>
      <c r="BK165" s="119">
        <f>ROUND($I$165*$H$165,2)</f>
        <v>0</v>
      </c>
      <c r="BL165" s="68" t="s">
        <v>125</v>
      </c>
      <c r="BM165" s="68" t="s">
        <v>322</v>
      </c>
    </row>
    <row r="166" spans="2:65" s="6" customFormat="1" ht="15.75" customHeight="1">
      <c r="B166" s="19"/>
      <c r="C166" s="112" t="s">
        <v>323</v>
      </c>
      <c r="D166" s="112" t="s">
        <v>120</v>
      </c>
      <c r="E166" s="110" t="s">
        <v>324</v>
      </c>
      <c r="F166" s="111" t="s">
        <v>325</v>
      </c>
      <c r="G166" s="112" t="s">
        <v>151</v>
      </c>
      <c r="H166" s="113">
        <v>77</v>
      </c>
      <c r="I166" s="114"/>
      <c r="J166" s="114">
        <f>ROUND($I$166*$H$166,2)</f>
        <v>0</v>
      </c>
      <c r="K166" s="111" t="s">
        <v>124</v>
      </c>
      <c r="L166" s="19"/>
      <c r="M166" s="115"/>
      <c r="N166" s="116" t="s">
        <v>41</v>
      </c>
      <c r="O166" s="117">
        <v>0.044</v>
      </c>
      <c r="P166" s="117">
        <f>$O$166*$H$166</f>
        <v>3.388</v>
      </c>
      <c r="Q166" s="117">
        <v>0</v>
      </c>
      <c r="R166" s="117">
        <f>$Q$166*$H$166</f>
        <v>0</v>
      </c>
      <c r="S166" s="117">
        <v>0</v>
      </c>
      <c r="T166" s="118">
        <f>$S$166*$H$166</f>
        <v>0</v>
      </c>
      <c r="AR166" s="68" t="s">
        <v>125</v>
      </c>
      <c r="AT166" s="68" t="s">
        <v>120</v>
      </c>
      <c r="AU166" s="68" t="s">
        <v>77</v>
      </c>
      <c r="AY166" s="68" t="s">
        <v>118</v>
      </c>
      <c r="BE166" s="119">
        <f>IF($N$166="základní",$J$166,0)</f>
        <v>0</v>
      </c>
      <c r="BF166" s="119">
        <f>IF($N$166="snížená",$J$166,0)</f>
        <v>0</v>
      </c>
      <c r="BG166" s="119">
        <f>IF($N$166="zákl. přenesená",$J$166,0)</f>
        <v>0</v>
      </c>
      <c r="BH166" s="119">
        <f>IF($N$166="sníž. přenesená",$J$166,0)</f>
        <v>0</v>
      </c>
      <c r="BI166" s="119">
        <f>IF($N$166="nulová",$J$166,0)</f>
        <v>0</v>
      </c>
      <c r="BJ166" s="68" t="s">
        <v>19</v>
      </c>
      <c r="BK166" s="119">
        <f>ROUND($I$166*$H$166,2)</f>
        <v>0</v>
      </c>
      <c r="BL166" s="68" t="s">
        <v>125</v>
      </c>
      <c r="BM166" s="68" t="s">
        <v>326</v>
      </c>
    </row>
    <row r="167" spans="2:65" s="6" customFormat="1" ht="15.75" customHeight="1">
      <c r="B167" s="19"/>
      <c r="C167" s="112" t="s">
        <v>327</v>
      </c>
      <c r="D167" s="112" t="s">
        <v>120</v>
      </c>
      <c r="E167" s="110" t="s">
        <v>328</v>
      </c>
      <c r="F167" s="111" t="s">
        <v>329</v>
      </c>
      <c r="G167" s="112" t="s">
        <v>299</v>
      </c>
      <c r="H167" s="113">
        <v>1</v>
      </c>
      <c r="I167" s="114"/>
      <c r="J167" s="114">
        <f>ROUND($I$167*$H$167,2)</f>
        <v>0</v>
      </c>
      <c r="K167" s="111" t="s">
        <v>124</v>
      </c>
      <c r="L167" s="19"/>
      <c r="M167" s="115"/>
      <c r="N167" s="116" t="s">
        <v>41</v>
      </c>
      <c r="O167" s="117">
        <v>1.25</v>
      </c>
      <c r="P167" s="117">
        <f>$O$167*$H$167</f>
        <v>1.25</v>
      </c>
      <c r="Q167" s="117">
        <v>0.36191</v>
      </c>
      <c r="R167" s="117">
        <f>$Q$167*$H$167</f>
        <v>0.36191</v>
      </c>
      <c r="S167" s="117">
        <v>0</v>
      </c>
      <c r="T167" s="118">
        <f>$S$167*$H$167</f>
        <v>0</v>
      </c>
      <c r="AR167" s="68" t="s">
        <v>125</v>
      </c>
      <c r="AT167" s="68" t="s">
        <v>120</v>
      </c>
      <c r="AU167" s="68" t="s">
        <v>77</v>
      </c>
      <c r="AY167" s="68" t="s">
        <v>118</v>
      </c>
      <c r="BE167" s="119">
        <f>IF($N$167="základní",$J$167,0)</f>
        <v>0</v>
      </c>
      <c r="BF167" s="119">
        <f>IF($N$167="snížená",$J$167,0)</f>
        <v>0</v>
      </c>
      <c r="BG167" s="119">
        <f>IF($N$167="zákl. přenesená",$J$167,0)</f>
        <v>0</v>
      </c>
      <c r="BH167" s="119">
        <f>IF($N$167="sníž. přenesená",$J$167,0)</f>
        <v>0</v>
      </c>
      <c r="BI167" s="119">
        <f>IF($N$167="nulová",$J$167,0)</f>
        <v>0</v>
      </c>
      <c r="BJ167" s="68" t="s">
        <v>19</v>
      </c>
      <c r="BK167" s="119">
        <f>ROUND($I$167*$H$167,2)</f>
        <v>0</v>
      </c>
      <c r="BL167" s="68" t="s">
        <v>125</v>
      </c>
      <c r="BM167" s="68" t="s">
        <v>330</v>
      </c>
    </row>
    <row r="168" spans="2:65" s="6" customFormat="1" ht="15.75" customHeight="1">
      <c r="B168" s="19"/>
      <c r="C168" s="128" t="s">
        <v>331</v>
      </c>
      <c r="D168" s="128" t="s">
        <v>154</v>
      </c>
      <c r="E168" s="129" t="s">
        <v>332</v>
      </c>
      <c r="F168" s="130" t="s">
        <v>333</v>
      </c>
      <c r="G168" s="128" t="s">
        <v>299</v>
      </c>
      <c r="H168" s="131">
        <v>1</v>
      </c>
      <c r="I168" s="132"/>
      <c r="J168" s="132">
        <f>ROUND($I$168*$H$168,2)</f>
        <v>0</v>
      </c>
      <c r="K168" s="130" t="s">
        <v>124</v>
      </c>
      <c r="L168" s="133"/>
      <c r="M168" s="130"/>
      <c r="N168" s="134" t="s">
        <v>41</v>
      </c>
      <c r="O168" s="117">
        <v>0</v>
      </c>
      <c r="P168" s="117">
        <f>$O$168*$H$168</f>
        <v>0</v>
      </c>
      <c r="Q168" s="117">
        <v>0.105</v>
      </c>
      <c r="R168" s="117">
        <f>$Q$168*$H$168</f>
        <v>0.105</v>
      </c>
      <c r="S168" s="117">
        <v>0</v>
      </c>
      <c r="T168" s="118">
        <f>$S$168*$H$168</f>
        <v>0</v>
      </c>
      <c r="AR168" s="68" t="s">
        <v>157</v>
      </c>
      <c r="AT168" s="68" t="s">
        <v>154</v>
      </c>
      <c r="AU168" s="68" t="s">
        <v>77</v>
      </c>
      <c r="AY168" s="68" t="s">
        <v>118</v>
      </c>
      <c r="BE168" s="119">
        <f>IF($N$168="základní",$J$168,0)</f>
        <v>0</v>
      </c>
      <c r="BF168" s="119">
        <f>IF($N$168="snížená",$J$168,0)</f>
        <v>0</v>
      </c>
      <c r="BG168" s="119">
        <f>IF($N$168="zákl. přenesená",$J$168,0)</f>
        <v>0</v>
      </c>
      <c r="BH168" s="119">
        <f>IF($N$168="sníž. přenesená",$J$168,0)</f>
        <v>0</v>
      </c>
      <c r="BI168" s="119">
        <f>IF($N$168="nulová",$J$168,0)</f>
        <v>0</v>
      </c>
      <c r="BJ168" s="68" t="s">
        <v>19</v>
      </c>
      <c r="BK168" s="119">
        <f>ROUND($I$168*$H$168,2)</f>
        <v>0</v>
      </c>
      <c r="BL168" s="68" t="s">
        <v>125</v>
      </c>
      <c r="BM168" s="68" t="s">
        <v>334</v>
      </c>
    </row>
    <row r="169" spans="2:65" s="6" customFormat="1" ht="15.75" customHeight="1">
      <c r="B169" s="19"/>
      <c r="C169" s="112" t="s">
        <v>335</v>
      </c>
      <c r="D169" s="112" t="s">
        <v>120</v>
      </c>
      <c r="E169" s="110" t="s">
        <v>336</v>
      </c>
      <c r="F169" s="111" t="s">
        <v>337</v>
      </c>
      <c r="G169" s="112" t="s">
        <v>299</v>
      </c>
      <c r="H169" s="113">
        <v>2</v>
      </c>
      <c r="I169" s="114"/>
      <c r="J169" s="114">
        <f>ROUND($I$169*$H$169,2)</f>
        <v>0</v>
      </c>
      <c r="K169" s="111" t="s">
        <v>124</v>
      </c>
      <c r="L169" s="19"/>
      <c r="M169" s="115"/>
      <c r="N169" s="116" t="s">
        <v>41</v>
      </c>
      <c r="O169" s="117">
        <v>0.863</v>
      </c>
      <c r="P169" s="117">
        <f>$O$169*$H$169</f>
        <v>1.726</v>
      </c>
      <c r="Q169" s="117">
        <v>0.12303</v>
      </c>
      <c r="R169" s="117">
        <f>$Q$169*$H$169</f>
        <v>0.24606</v>
      </c>
      <c r="S169" s="117">
        <v>0</v>
      </c>
      <c r="T169" s="118">
        <f>$S$169*$H$169</f>
        <v>0</v>
      </c>
      <c r="AR169" s="68" t="s">
        <v>125</v>
      </c>
      <c r="AT169" s="68" t="s">
        <v>120</v>
      </c>
      <c r="AU169" s="68" t="s">
        <v>77</v>
      </c>
      <c r="AY169" s="68" t="s">
        <v>118</v>
      </c>
      <c r="BE169" s="119">
        <f>IF($N$169="základní",$J$169,0)</f>
        <v>0</v>
      </c>
      <c r="BF169" s="119">
        <f>IF($N$169="snížená",$J$169,0)</f>
        <v>0</v>
      </c>
      <c r="BG169" s="119">
        <f>IF($N$169="zákl. přenesená",$J$169,0)</f>
        <v>0</v>
      </c>
      <c r="BH169" s="119">
        <f>IF($N$169="sníž. přenesená",$J$169,0)</f>
        <v>0</v>
      </c>
      <c r="BI169" s="119">
        <f>IF($N$169="nulová",$J$169,0)</f>
        <v>0</v>
      </c>
      <c r="BJ169" s="68" t="s">
        <v>19</v>
      </c>
      <c r="BK169" s="119">
        <f>ROUND($I$169*$H$169,2)</f>
        <v>0</v>
      </c>
      <c r="BL169" s="68" t="s">
        <v>125</v>
      </c>
      <c r="BM169" s="68" t="s">
        <v>338</v>
      </c>
    </row>
    <row r="170" spans="2:65" s="6" customFormat="1" ht="15.75" customHeight="1">
      <c r="B170" s="19"/>
      <c r="C170" s="128" t="s">
        <v>339</v>
      </c>
      <c r="D170" s="128" t="s">
        <v>154</v>
      </c>
      <c r="E170" s="129" t="s">
        <v>340</v>
      </c>
      <c r="F170" s="130" t="s">
        <v>341</v>
      </c>
      <c r="G170" s="128" t="s">
        <v>299</v>
      </c>
      <c r="H170" s="131">
        <v>2</v>
      </c>
      <c r="I170" s="132"/>
      <c r="J170" s="132">
        <f>ROUND($I$170*$H$170,2)</f>
        <v>0</v>
      </c>
      <c r="K170" s="130" t="s">
        <v>124</v>
      </c>
      <c r="L170" s="133"/>
      <c r="M170" s="130"/>
      <c r="N170" s="134" t="s">
        <v>41</v>
      </c>
      <c r="O170" s="117">
        <v>0</v>
      </c>
      <c r="P170" s="117">
        <f>$O$170*$H$170</f>
        <v>0</v>
      </c>
      <c r="Q170" s="117">
        <v>0.0133</v>
      </c>
      <c r="R170" s="117">
        <f>$Q$170*$H$170</f>
        <v>0.0266</v>
      </c>
      <c r="S170" s="117">
        <v>0</v>
      </c>
      <c r="T170" s="118">
        <f>$S$170*$H$170</f>
        <v>0</v>
      </c>
      <c r="AR170" s="68" t="s">
        <v>157</v>
      </c>
      <c r="AT170" s="68" t="s">
        <v>154</v>
      </c>
      <c r="AU170" s="68" t="s">
        <v>77</v>
      </c>
      <c r="AY170" s="68" t="s">
        <v>118</v>
      </c>
      <c r="BE170" s="119">
        <f>IF($N$170="základní",$J$170,0)</f>
        <v>0</v>
      </c>
      <c r="BF170" s="119">
        <f>IF($N$170="snížená",$J$170,0)</f>
        <v>0</v>
      </c>
      <c r="BG170" s="119">
        <f>IF($N$170="zákl. přenesená",$J$170,0)</f>
        <v>0</v>
      </c>
      <c r="BH170" s="119">
        <f>IF($N$170="sníž. přenesená",$J$170,0)</f>
        <v>0</v>
      </c>
      <c r="BI170" s="119">
        <f>IF($N$170="nulová",$J$170,0)</f>
        <v>0</v>
      </c>
      <c r="BJ170" s="68" t="s">
        <v>19</v>
      </c>
      <c r="BK170" s="119">
        <f>ROUND($I$170*$H$170,2)</f>
        <v>0</v>
      </c>
      <c r="BL170" s="68" t="s">
        <v>125</v>
      </c>
      <c r="BM170" s="68" t="s">
        <v>342</v>
      </c>
    </row>
    <row r="171" spans="2:65" s="6" customFormat="1" ht="15.75" customHeight="1">
      <c r="B171" s="19"/>
      <c r="C171" s="112" t="s">
        <v>343</v>
      </c>
      <c r="D171" s="112" t="s">
        <v>120</v>
      </c>
      <c r="E171" s="110" t="s">
        <v>344</v>
      </c>
      <c r="F171" s="111" t="s">
        <v>345</v>
      </c>
      <c r="G171" s="112" t="s">
        <v>151</v>
      </c>
      <c r="H171" s="113">
        <v>86</v>
      </c>
      <c r="I171" s="114"/>
      <c r="J171" s="114">
        <f>ROUND($I$171*$H$171,2)</f>
        <v>0</v>
      </c>
      <c r="K171" s="111" t="s">
        <v>124</v>
      </c>
      <c r="L171" s="19"/>
      <c r="M171" s="115"/>
      <c r="N171" s="116" t="s">
        <v>41</v>
      </c>
      <c r="O171" s="117">
        <v>0.054</v>
      </c>
      <c r="P171" s="117">
        <f>$O$171*$H$171</f>
        <v>4.644</v>
      </c>
      <c r="Q171" s="117">
        <v>0.00019</v>
      </c>
      <c r="R171" s="117">
        <f>$Q$171*$H$171</f>
        <v>0.01634</v>
      </c>
      <c r="S171" s="117">
        <v>0</v>
      </c>
      <c r="T171" s="118">
        <f>$S$171*$H$171</f>
        <v>0</v>
      </c>
      <c r="AR171" s="68" t="s">
        <v>125</v>
      </c>
      <c r="AT171" s="68" t="s">
        <v>120</v>
      </c>
      <c r="AU171" s="68" t="s">
        <v>77</v>
      </c>
      <c r="AY171" s="68" t="s">
        <v>118</v>
      </c>
      <c r="BE171" s="119">
        <f>IF($N$171="základní",$J$171,0)</f>
        <v>0</v>
      </c>
      <c r="BF171" s="119">
        <f>IF($N$171="snížená",$J$171,0)</f>
        <v>0</v>
      </c>
      <c r="BG171" s="119">
        <f>IF($N$171="zákl. přenesená",$J$171,0)</f>
        <v>0</v>
      </c>
      <c r="BH171" s="119">
        <f>IF($N$171="sníž. přenesená",$J$171,0)</f>
        <v>0</v>
      </c>
      <c r="BI171" s="119">
        <f>IF($N$171="nulová",$J$171,0)</f>
        <v>0</v>
      </c>
      <c r="BJ171" s="68" t="s">
        <v>19</v>
      </c>
      <c r="BK171" s="119">
        <f>ROUND($I$171*$H$171,2)</f>
        <v>0</v>
      </c>
      <c r="BL171" s="68" t="s">
        <v>125</v>
      </c>
      <c r="BM171" s="68" t="s">
        <v>346</v>
      </c>
    </row>
    <row r="172" spans="2:51" s="6" customFormat="1" ht="15.75" customHeight="1">
      <c r="B172" s="120"/>
      <c r="D172" s="121" t="s">
        <v>131</v>
      </c>
      <c r="E172" s="122"/>
      <c r="F172" s="122" t="s">
        <v>347</v>
      </c>
      <c r="H172" s="123">
        <v>86</v>
      </c>
      <c r="L172" s="120"/>
      <c r="M172" s="124"/>
      <c r="T172" s="125"/>
      <c r="AT172" s="126" t="s">
        <v>131</v>
      </c>
      <c r="AU172" s="126" t="s">
        <v>77</v>
      </c>
      <c r="AV172" s="126" t="s">
        <v>77</v>
      </c>
      <c r="AW172" s="126" t="s">
        <v>86</v>
      </c>
      <c r="AX172" s="126" t="s">
        <v>19</v>
      </c>
      <c r="AY172" s="126" t="s">
        <v>118</v>
      </c>
    </row>
    <row r="173" spans="2:65" s="6" customFormat="1" ht="15.75" customHeight="1">
      <c r="B173" s="19"/>
      <c r="C173" s="109" t="s">
        <v>348</v>
      </c>
      <c r="D173" s="109" t="s">
        <v>120</v>
      </c>
      <c r="E173" s="110" t="s">
        <v>349</v>
      </c>
      <c r="F173" s="111" t="s">
        <v>350</v>
      </c>
      <c r="G173" s="112" t="s">
        <v>151</v>
      </c>
      <c r="H173" s="113">
        <v>77</v>
      </c>
      <c r="I173" s="114"/>
      <c r="J173" s="114">
        <f>ROUND($I$173*$H$173,2)</f>
        <v>0</v>
      </c>
      <c r="K173" s="111" t="s">
        <v>124</v>
      </c>
      <c r="L173" s="19"/>
      <c r="M173" s="115"/>
      <c r="N173" s="116" t="s">
        <v>41</v>
      </c>
      <c r="O173" s="117">
        <v>0.025</v>
      </c>
      <c r="P173" s="117">
        <f>$O$173*$H$173</f>
        <v>1.925</v>
      </c>
      <c r="Q173" s="117">
        <v>9E-05</v>
      </c>
      <c r="R173" s="117">
        <f>$Q$173*$H$173</f>
        <v>0.00693</v>
      </c>
      <c r="S173" s="117">
        <v>0</v>
      </c>
      <c r="T173" s="118">
        <f>$S$173*$H$173</f>
        <v>0</v>
      </c>
      <c r="AR173" s="68" t="s">
        <v>125</v>
      </c>
      <c r="AT173" s="68" t="s">
        <v>120</v>
      </c>
      <c r="AU173" s="68" t="s">
        <v>77</v>
      </c>
      <c r="AY173" s="6" t="s">
        <v>118</v>
      </c>
      <c r="BE173" s="119">
        <f>IF($N$173="základní",$J$173,0)</f>
        <v>0</v>
      </c>
      <c r="BF173" s="119">
        <f>IF($N$173="snížená",$J$173,0)</f>
        <v>0</v>
      </c>
      <c r="BG173" s="119">
        <f>IF($N$173="zákl. přenesená",$J$173,0)</f>
        <v>0</v>
      </c>
      <c r="BH173" s="119">
        <f>IF($N$173="sníž. přenesená",$J$173,0)</f>
        <v>0</v>
      </c>
      <c r="BI173" s="119">
        <f>IF($N$173="nulová",$J$173,0)</f>
        <v>0</v>
      </c>
      <c r="BJ173" s="68" t="s">
        <v>19</v>
      </c>
      <c r="BK173" s="119">
        <f>ROUND($I$173*$H$173,2)</f>
        <v>0</v>
      </c>
      <c r="BL173" s="68" t="s">
        <v>125</v>
      </c>
      <c r="BM173" s="68" t="s">
        <v>351</v>
      </c>
    </row>
    <row r="174" spans="2:51" s="6" customFormat="1" ht="15.75" customHeight="1">
      <c r="B174" s="120"/>
      <c r="D174" s="121" t="s">
        <v>131</v>
      </c>
      <c r="E174" s="122"/>
      <c r="F174" s="122" t="s">
        <v>352</v>
      </c>
      <c r="H174" s="123">
        <v>77</v>
      </c>
      <c r="L174" s="120"/>
      <c r="M174" s="124"/>
      <c r="T174" s="125"/>
      <c r="AT174" s="126" t="s">
        <v>131</v>
      </c>
      <c r="AU174" s="126" t="s">
        <v>77</v>
      </c>
      <c r="AV174" s="126" t="s">
        <v>77</v>
      </c>
      <c r="AW174" s="126" t="s">
        <v>86</v>
      </c>
      <c r="AX174" s="126" t="s">
        <v>19</v>
      </c>
      <c r="AY174" s="126" t="s">
        <v>118</v>
      </c>
    </row>
    <row r="175" spans="2:63" s="98" customFormat="1" ht="30.75" customHeight="1">
      <c r="B175" s="99"/>
      <c r="D175" s="100" t="s">
        <v>69</v>
      </c>
      <c r="E175" s="107" t="s">
        <v>165</v>
      </c>
      <c r="F175" s="107" t="s">
        <v>353</v>
      </c>
      <c r="J175" s="108">
        <f>$BK$175</f>
        <v>0</v>
      </c>
      <c r="L175" s="99"/>
      <c r="M175" s="103"/>
      <c r="P175" s="104">
        <f>SUM($P$176:$P$182)</f>
        <v>2.5495000000000005</v>
      </c>
      <c r="R175" s="104">
        <f>SUM($R$176:$R$182)</f>
        <v>0.000584</v>
      </c>
      <c r="T175" s="105">
        <f>SUM($T$176:$T$182)</f>
        <v>0.11400000000000002</v>
      </c>
      <c r="AR175" s="100" t="s">
        <v>19</v>
      </c>
      <c r="AT175" s="100" t="s">
        <v>69</v>
      </c>
      <c r="AU175" s="100" t="s">
        <v>19</v>
      </c>
      <c r="AY175" s="100" t="s">
        <v>118</v>
      </c>
      <c r="BK175" s="106">
        <f>SUM($BK$176:$BK$182)</f>
        <v>0</v>
      </c>
    </row>
    <row r="176" spans="2:65" s="6" customFormat="1" ht="15.75" customHeight="1">
      <c r="B176" s="19"/>
      <c r="C176" s="109" t="s">
        <v>354</v>
      </c>
      <c r="D176" s="109" t="s">
        <v>120</v>
      </c>
      <c r="E176" s="110" t="s">
        <v>355</v>
      </c>
      <c r="F176" s="111" t="s">
        <v>356</v>
      </c>
      <c r="G176" s="112" t="s">
        <v>151</v>
      </c>
      <c r="H176" s="113">
        <v>6</v>
      </c>
      <c r="I176" s="114"/>
      <c r="J176" s="114">
        <f>ROUND($I$176*$H$176,2)</f>
        <v>0</v>
      </c>
      <c r="K176" s="111" t="s">
        <v>124</v>
      </c>
      <c r="L176" s="19"/>
      <c r="M176" s="115"/>
      <c r="N176" s="116" t="s">
        <v>41</v>
      </c>
      <c r="O176" s="117">
        <v>0.067</v>
      </c>
      <c r="P176" s="117">
        <f>$O$176*$H$176</f>
        <v>0.402</v>
      </c>
      <c r="Q176" s="117">
        <v>0</v>
      </c>
      <c r="R176" s="117">
        <f>$Q$176*$H$176</f>
        <v>0</v>
      </c>
      <c r="S176" s="117">
        <v>0</v>
      </c>
      <c r="T176" s="118">
        <f>$S$176*$H$176</f>
        <v>0</v>
      </c>
      <c r="AR176" s="68" t="s">
        <v>125</v>
      </c>
      <c r="AT176" s="68" t="s">
        <v>120</v>
      </c>
      <c r="AU176" s="68" t="s">
        <v>77</v>
      </c>
      <c r="AY176" s="6" t="s">
        <v>118</v>
      </c>
      <c r="BE176" s="119">
        <f>IF($N$176="základní",$J$176,0)</f>
        <v>0</v>
      </c>
      <c r="BF176" s="119">
        <f>IF($N$176="snížená",$J$176,0)</f>
        <v>0</v>
      </c>
      <c r="BG176" s="119">
        <f>IF($N$176="zákl. přenesená",$J$176,0)</f>
        <v>0</v>
      </c>
      <c r="BH176" s="119">
        <f>IF($N$176="sníž. přenesená",$J$176,0)</f>
        <v>0</v>
      </c>
      <c r="BI176" s="119">
        <f>IF($N$176="nulová",$J$176,0)</f>
        <v>0</v>
      </c>
      <c r="BJ176" s="68" t="s">
        <v>19</v>
      </c>
      <c r="BK176" s="119">
        <f>ROUND($I$176*$H$176,2)</f>
        <v>0</v>
      </c>
      <c r="BL176" s="68" t="s">
        <v>125</v>
      </c>
      <c r="BM176" s="68" t="s">
        <v>357</v>
      </c>
    </row>
    <row r="177" spans="2:51" s="6" customFormat="1" ht="15.75" customHeight="1">
      <c r="B177" s="120"/>
      <c r="D177" s="121" t="s">
        <v>131</v>
      </c>
      <c r="E177" s="122"/>
      <c r="F177" s="122" t="s">
        <v>242</v>
      </c>
      <c r="H177" s="123">
        <v>6</v>
      </c>
      <c r="L177" s="120"/>
      <c r="M177" s="124"/>
      <c r="T177" s="125"/>
      <c r="AT177" s="126" t="s">
        <v>131</v>
      </c>
      <c r="AU177" s="126" t="s">
        <v>77</v>
      </c>
      <c r="AV177" s="126" t="s">
        <v>77</v>
      </c>
      <c r="AW177" s="126" t="s">
        <v>86</v>
      </c>
      <c r="AX177" s="126" t="s">
        <v>19</v>
      </c>
      <c r="AY177" s="126" t="s">
        <v>118</v>
      </c>
    </row>
    <row r="178" spans="2:65" s="6" customFormat="1" ht="15.75" customHeight="1">
      <c r="B178" s="19"/>
      <c r="C178" s="109" t="s">
        <v>358</v>
      </c>
      <c r="D178" s="109" t="s">
        <v>120</v>
      </c>
      <c r="E178" s="110" t="s">
        <v>359</v>
      </c>
      <c r="F178" s="111" t="s">
        <v>360</v>
      </c>
      <c r="G178" s="112" t="s">
        <v>151</v>
      </c>
      <c r="H178" s="113">
        <v>6</v>
      </c>
      <c r="I178" s="114"/>
      <c r="J178" s="114">
        <f>ROUND($I$178*$H$178,2)</f>
        <v>0</v>
      </c>
      <c r="K178" s="111" t="s">
        <v>124</v>
      </c>
      <c r="L178" s="19"/>
      <c r="M178" s="115"/>
      <c r="N178" s="116" t="s">
        <v>41</v>
      </c>
      <c r="O178" s="117">
        <v>0.196</v>
      </c>
      <c r="P178" s="117">
        <f>$O$178*$H$178</f>
        <v>1.1760000000000002</v>
      </c>
      <c r="Q178" s="117">
        <v>0</v>
      </c>
      <c r="R178" s="117">
        <f>$Q$178*$H$178</f>
        <v>0</v>
      </c>
      <c r="S178" s="117">
        <v>0</v>
      </c>
      <c r="T178" s="118">
        <f>$S$178*$H$178</f>
        <v>0</v>
      </c>
      <c r="AR178" s="68" t="s">
        <v>125</v>
      </c>
      <c r="AT178" s="68" t="s">
        <v>120</v>
      </c>
      <c r="AU178" s="68" t="s">
        <v>77</v>
      </c>
      <c r="AY178" s="6" t="s">
        <v>118</v>
      </c>
      <c r="BE178" s="119">
        <f>IF($N$178="základní",$J$178,0)</f>
        <v>0</v>
      </c>
      <c r="BF178" s="119">
        <f>IF($N$178="snížená",$J$178,0)</f>
        <v>0</v>
      </c>
      <c r="BG178" s="119">
        <f>IF($N$178="zákl. přenesená",$J$178,0)</f>
        <v>0</v>
      </c>
      <c r="BH178" s="119">
        <f>IF($N$178="sníž. přenesená",$J$178,0)</f>
        <v>0</v>
      </c>
      <c r="BI178" s="119">
        <f>IF($N$178="nulová",$J$178,0)</f>
        <v>0</v>
      </c>
      <c r="BJ178" s="68" t="s">
        <v>19</v>
      </c>
      <c r="BK178" s="119">
        <f>ROUND($I$178*$H$178,2)</f>
        <v>0</v>
      </c>
      <c r="BL178" s="68" t="s">
        <v>125</v>
      </c>
      <c r="BM178" s="68" t="s">
        <v>361</v>
      </c>
    </row>
    <row r="179" spans="2:51" s="6" customFormat="1" ht="15.75" customHeight="1">
      <c r="B179" s="120"/>
      <c r="D179" s="121" t="s">
        <v>131</v>
      </c>
      <c r="E179" s="122"/>
      <c r="F179" s="122" t="s">
        <v>242</v>
      </c>
      <c r="H179" s="123">
        <v>6</v>
      </c>
      <c r="L179" s="120"/>
      <c r="M179" s="124"/>
      <c r="T179" s="125"/>
      <c r="AT179" s="126" t="s">
        <v>131</v>
      </c>
      <c r="AU179" s="126" t="s">
        <v>77</v>
      </c>
      <c r="AV179" s="126" t="s">
        <v>77</v>
      </c>
      <c r="AW179" s="126" t="s">
        <v>86</v>
      </c>
      <c r="AX179" s="126" t="s">
        <v>19</v>
      </c>
      <c r="AY179" s="126" t="s">
        <v>118</v>
      </c>
    </row>
    <row r="180" spans="2:65" s="6" customFormat="1" ht="15.75" customHeight="1">
      <c r="B180" s="19"/>
      <c r="C180" s="109" t="s">
        <v>362</v>
      </c>
      <c r="D180" s="109" t="s">
        <v>120</v>
      </c>
      <c r="E180" s="110" t="s">
        <v>363</v>
      </c>
      <c r="F180" s="111" t="s">
        <v>364</v>
      </c>
      <c r="G180" s="112" t="s">
        <v>129</v>
      </c>
      <c r="H180" s="113">
        <v>0.05</v>
      </c>
      <c r="I180" s="114"/>
      <c r="J180" s="114">
        <f>ROUND($I$180*$H$180,2)</f>
        <v>0</v>
      </c>
      <c r="K180" s="111" t="s">
        <v>124</v>
      </c>
      <c r="L180" s="19"/>
      <c r="M180" s="115"/>
      <c r="N180" s="116" t="s">
        <v>41</v>
      </c>
      <c r="O180" s="117">
        <v>10.47</v>
      </c>
      <c r="P180" s="117">
        <f>$O$180*$H$180</f>
        <v>0.5235000000000001</v>
      </c>
      <c r="Q180" s="117">
        <v>0</v>
      </c>
      <c r="R180" s="117">
        <f>$Q$180*$H$180</f>
        <v>0</v>
      </c>
      <c r="S180" s="117">
        <v>2.2</v>
      </c>
      <c r="T180" s="118">
        <f>$S$180*$H$180</f>
        <v>0.11000000000000001</v>
      </c>
      <c r="AR180" s="68" t="s">
        <v>125</v>
      </c>
      <c r="AT180" s="68" t="s">
        <v>120</v>
      </c>
      <c r="AU180" s="68" t="s">
        <v>77</v>
      </c>
      <c r="AY180" s="6" t="s">
        <v>118</v>
      </c>
      <c r="BE180" s="119">
        <f>IF($N$180="základní",$J$180,0)</f>
        <v>0</v>
      </c>
      <c r="BF180" s="119">
        <f>IF($N$180="snížená",$J$180,0)</f>
        <v>0</v>
      </c>
      <c r="BG180" s="119">
        <f>IF($N$180="zákl. přenesená",$J$180,0)</f>
        <v>0</v>
      </c>
      <c r="BH180" s="119">
        <f>IF($N$180="sníž. přenesená",$J$180,0)</f>
        <v>0</v>
      </c>
      <c r="BI180" s="119">
        <f>IF($N$180="nulová",$J$180,0)</f>
        <v>0</v>
      </c>
      <c r="BJ180" s="68" t="s">
        <v>19</v>
      </c>
      <c r="BK180" s="119">
        <f>ROUND($I$180*$H$180,2)</f>
        <v>0</v>
      </c>
      <c r="BL180" s="68" t="s">
        <v>125</v>
      </c>
      <c r="BM180" s="68" t="s">
        <v>365</v>
      </c>
    </row>
    <row r="181" spans="2:51" s="6" customFormat="1" ht="15.75" customHeight="1">
      <c r="B181" s="120"/>
      <c r="D181" s="121" t="s">
        <v>131</v>
      </c>
      <c r="E181" s="122"/>
      <c r="F181" s="122" t="s">
        <v>269</v>
      </c>
      <c r="H181" s="123">
        <v>0.05</v>
      </c>
      <c r="L181" s="120"/>
      <c r="M181" s="124"/>
      <c r="T181" s="125"/>
      <c r="AT181" s="126" t="s">
        <v>131</v>
      </c>
      <c r="AU181" s="126" t="s">
        <v>77</v>
      </c>
      <c r="AV181" s="126" t="s">
        <v>77</v>
      </c>
      <c r="AW181" s="126" t="s">
        <v>86</v>
      </c>
      <c r="AX181" s="126" t="s">
        <v>19</v>
      </c>
      <c r="AY181" s="126" t="s">
        <v>118</v>
      </c>
    </row>
    <row r="182" spans="2:65" s="6" customFormat="1" ht="15.75" customHeight="1">
      <c r="B182" s="19"/>
      <c r="C182" s="109" t="s">
        <v>366</v>
      </c>
      <c r="D182" s="109" t="s">
        <v>120</v>
      </c>
      <c r="E182" s="110" t="s">
        <v>367</v>
      </c>
      <c r="F182" s="111" t="s">
        <v>368</v>
      </c>
      <c r="G182" s="112" t="s">
        <v>151</v>
      </c>
      <c r="H182" s="113">
        <v>0.8</v>
      </c>
      <c r="I182" s="114"/>
      <c r="J182" s="114">
        <f>ROUND($I$182*$H$182,2)</f>
        <v>0</v>
      </c>
      <c r="K182" s="111" t="s">
        <v>124</v>
      </c>
      <c r="L182" s="19"/>
      <c r="M182" s="115"/>
      <c r="N182" s="116" t="s">
        <v>41</v>
      </c>
      <c r="O182" s="117">
        <v>0.56</v>
      </c>
      <c r="P182" s="117">
        <f>$O$182*$H$182</f>
        <v>0.44800000000000006</v>
      </c>
      <c r="Q182" s="117">
        <v>0.00073</v>
      </c>
      <c r="R182" s="117">
        <f>$Q$182*$H$182</f>
        <v>0.000584</v>
      </c>
      <c r="S182" s="117">
        <v>0.005</v>
      </c>
      <c r="T182" s="118">
        <f>$S$182*$H$182</f>
        <v>0.004</v>
      </c>
      <c r="AR182" s="68" t="s">
        <v>125</v>
      </c>
      <c r="AT182" s="68" t="s">
        <v>120</v>
      </c>
      <c r="AU182" s="68" t="s">
        <v>77</v>
      </c>
      <c r="AY182" s="6" t="s">
        <v>118</v>
      </c>
      <c r="BE182" s="119">
        <f>IF($N$182="základní",$J$182,0)</f>
        <v>0</v>
      </c>
      <c r="BF182" s="119">
        <f>IF($N$182="snížená",$J$182,0)</f>
        <v>0</v>
      </c>
      <c r="BG182" s="119">
        <f>IF($N$182="zákl. přenesená",$J$182,0)</f>
        <v>0</v>
      </c>
      <c r="BH182" s="119">
        <f>IF($N$182="sníž. přenesená",$J$182,0)</f>
        <v>0</v>
      </c>
      <c r="BI182" s="119">
        <f>IF($N$182="nulová",$J$182,0)</f>
        <v>0</v>
      </c>
      <c r="BJ182" s="68" t="s">
        <v>19</v>
      </c>
      <c r="BK182" s="119">
        <f>ROUND($I$182*$H$182,2)</f>
        <v>0</v>
      </c>
      <c r="BL182" s="68" t="s">
        <v>125</v>
      </c>
      <c r="BM182" s="68" t="s">
        <v>369</v>
      </c>
    </row>
    <row r="183" spans="2:63" s="98" customFormat="1" ht="30.75" customHeight="1">
      <c r="B183" s="99"/>
      <c r="D183" s="100" t="s">
        <v>69</v>
      </c>
      <c r="E183" s="107" t="s">
        <v>370</v>
      </c>
      <c r="F183" s="107" t="s">
        <v>371</v>
      </c>
      <c r="J183" s="108">
        <f>$BK$183</f>
        <v>0</v>
      </c>
      <c r="L183" s="99"/>
      <c r="M183" s="103"/>
      <c r="P183" s="104">
        <f>$P$184</f>
        <v>32.7894</v>
      </c>
      <c r="R183" s="104">
        <f>$R$184</f>
        <v>0</v>
      </c>
      <c r="T183" s="105">
        <f>$T$184</f>
        <v>0</v>
      </c>
      <c r="AR183" s="100" t="s">
        <v>19</v>
      </c>
      <c r="AT183" s="100" t="s">
        <v>69</v>
      </c>
      <c r="AU183" s="100" t="s">
        <v>19</v>
      </c>
      <c r="AY183" s="100" t="s">
        <v>118</v>
      </c>
      <c r="BK183" s="106">
        <f>$BK$184</f>
        <v>0</v>
      </c>
    </row>
    <row r="184" spans="2:65" s="6" customFormat="1" ht="15.75" customHeight="1">
      <c r="B184" s="19"/>
      <c r="C184" s="112" t="s">
        <v>372</v>
      </c>
      <c r="D184" s="112" t="s">
        <v>120</v>
      </c>
      <c r="E184" s="110" t="s">
        <v>373</v>
      </c>
      <c r="F184" s="111" t="s">
        <v>374</v>
      </c>
      <c r="G184" s="112" t="s">
        <v>184</v>
      </c>
      <c r="H184" s="113">
        <v>22.155</v>
      </c>
      <c r="I184" s="114"/>
      <c r="J184" s="114">
        <f>ROUND($I$184*$H$184,2)</f>
        <v>0</v>
      </c>
      <c r="K184" s="111" t="s">
        <v>124</v>
      </c>
      <c r="L184" s="19"/>
      <c r="M184" s="115"/>
      <c r="N184" s="116" t="s">
        <v>41</v>
      </c>
      <c r="O184" s="117">
        <v>1.48</v>
      </c>
      <c r="P184" s="117">
        <f>$O$184*$H$184</f>
        <v>32.7894</v>
      </c>
      <c r="Q184" s="117">
        <v>0</v>
      </c>
      <c r="R184" s="117">
        <f>$Q$184*$H$184</f>
        <v>0</v>
      </c>
      <c r="S184" s="117">
        <v>0</v>
      </c>
      <c r="T184" s="118">
        <f>$S$184*$H$184</f>
        <v>0</v>
      </c>
      <c r="AR184" s="68" t="s">
        <v>125</v>
      </c>
      <c r="AT184" s="68" t="s">
        <v>120</v>
      </c>
      <c r="AU184" s="68" t="s">
        <v>77</v>
      </c>
      <c r="AY184" s="68" t="s">
        <v>118</v>
      </c>
      <c r="BE184" s="119">
        <f>IF($N$184="základní",$J$184,0)</f>
        <v>0</v>
      </c>
      <c r="BF184" s="119">
        <f>IF($N$184="snížená",$J$184,0)</f>
        <v>0</v>
      </c>
      <c r="BG184" s="119">
        <f>IF($N$184="zákl. přenesená",$J$184,0)</f>
        <v>0</v>
      </c>
      <c r="BH184" s="119">
        <f>IF($N$184="sníž. přenesená",$J$184,0)</f>
        <v>0</v>
      </c>
      <c r="BI184" s="119">
        <f>IF($N$184="nulová",$J$184,0)</f>
        <v>0</v>
      </c>
      <c r="BJ184" s="68" t="s">
        <v>19</v>
      </c>
      <c r="BK184" s="119">
        <f>ROUND($I$184*$H$184,2)</f>
        <v>0</v>
      </c>
      <c r="BL184" s="68" t="s">
        <v>125</v>
      </c>
      <c r="BM184" s="68" t="s">
        <v>375</v>
      </c>
    </row>
    <row r="185" spans="2:63" s="98" customFormat="1" ht="37.5" customHeight="1">
      <c r="B185" s="99"/>
      <c r="D185" s="100" t="s">
        <v>69</v>
      </c>
      <c r="E185" s="101" t="s">
        <v>376</v>
      </c>
      <c r="F185" s="101" t="s">
        <v>377</v>
      </c>
      <c r="J185" s="102">
        <f>$BK$185</f>
        <v>0</v>
      </c>
      <c r="L185" s="99"/>
      <c r="M185" s="103"/>
      <c r="P185" s="104">
        <f>$P$186+$P$188+$P$199</f>
        <v>5.405200000000001</v>
      </c>
      <c r="R185" s="104">
        <f>$R$186+$R$188+$R$199</f>
        <v>0.019618</v>
      </c>
      <c r="T185" s="105">
        <f>$T$186+$T$188+$T$199</f>
        <v>0.02656</v>
      </c>
      <c r="AR185" s="100" t="s">
        <v>77</v>
      </c>
      <c r="AT185" s="100" t="s">
        <v>69</v>
      </c>
      <c r="AU185" s="100" t="s">
        <v>70</v>
      </c>
      <c r="AY185" s="100" t="s">
        <v>118</v>
      </c>
      <c r="BK185" s="106">
        <f>$BK$186+$BK$188+$BK$199</f>
        <v>0</v>
      </c>
    </row>
    <row r="186" spans="2:63" s="98" customFormat="1" ht="21" customHeight="1">
      <c r="B186" s="99"/>
      <c r="D186" s="100" t="s">
        <v>69</v>
      </c>
      <c r="E186" s="107" t="s">
        <v>378</v>
      </c>
      <c r="F186" s="107" t="s">
        <v>379</v>
      </c>
      <c r="J186" s="108">
        <f>$BK$186</f>
        <v>0</v>
      </c>
      <c r="L186" s="99"/>
      <c r="M186" s="103"/>
      <c r="P186" s="104">
        <f>$P$187</f>
        <v>0.5272</v>
      </c>
      <c r="R186" s="104">
        <f>$R$187</f>
        <v>0.000232</v>
      </c>
      <c r="T186" s="105">
        <f>$T$187</f>
        <v>0</v>
      </c>
      <c r="AR186" s="100" t="s">
        <v>77</v>
      </c>
      <c r="AT186" s="100" t="s">
        <v>69</v>
      </c>
      <c r="AU186" s="100" t="s">
        <v>19</v>
      </c>
      <c r="AY186" s="100" t="s">
        <v>118</v>
      </c>
      <c r="BK186" s="106">
        <f>$BK$187</f>
        <v>0</v>
      </c>
    </row>
    <row r="187" spans="2:65" s="6" customFormat="1" ht="15.75" customHeight="1">
      <c r="B187" s="19"/>
      <c r="C187" s="112" t="s">
        <v>380</v>
      </c>
      <c r="D187" s="112" t="s">
        <v>120</v>
      </c>
      <c r="E187" s="110" t="s">
        <v>381</v>
      </c>
      <c r="F187" s="111" t="s">
        <v>382</v>
      </c>
      <c r="G187" s="112" t="s">
        <v>151</v>
      </c>
      <c r="H187" s="113">
        <v>0.8</v>
      </c>
      <c r="I187" s="114"/>
      <c r="J187" s="114">
        <f>ROUND($I$187*$H$187,2)</f>
        <v>0</v>
      </c>
      <c r="K187" s="111" t="s">
        <v>124</v>
      </c>
      <c r="L187" s="19"/>
      <c r="M187" s="115"/>
      <c r="N187" s="116" t="s">
        <v>41</v>
      </c>
      <c r="O187" s="117">
        <v>0.659</v>
      </c>
      <c r="P187" s="117">
        <f>$O$187*$H$187</f>
        <v>0.5272</v>
      </c>
      <c r="Q187" s="117">
        <v>0.00029</v>
      </c>
      <c r="R187" s="117">
        <f>$Q$187*$H$187</f>
        <v>0.000232</v>
      </c>
      <c r="S187" s="117">
        <v>0</v>
      </c>
      <c r="T187" s="118">
        <f>$S$187*$H$187</f>
        <v>0</v>
      </c>
      <c r="AR187" s="68" t="s">
        <v>195</v>
      </c>
      <c r="AT187" s="68" t="s">
        <v>120</v>
      </c>
      <c r="AU187" s="68" t="s">
        <v>77</v>
      </c>
      <c r="AY187" s="68" t="s">
        <v>118</v>
      </c>
      <c r="BE187" s="119">
        <f>IF($N$187="základní",$J$187,0)</f>
        <v>0</v>
      </c>
      <c r="BF187" s="119">
        <f>IF($N$187="snížená",$J$187,0)</f>
        <v>0</v>
      </c>
      <c r="BG187" s="119">
        <f>IF($N$187="zákl. přenesená",$J$187,0)</f>
        <v>0</v>
      </c>
      <c r="BH187" s="119">
        <f>IF($N$187="sníž. přenesená",$J$187,0)</f>
        <v>0</v>
      </c>
      <c r="BI187" s="119">
        <f>IF($N$187="nulová",$J$187,0)</f>
        <v>0</v>
      </c>
      <c r="BJ187" s="68" t="s">
        <v>19</v>
      </c>
      <c r="BK187" s="119">
        <f>ROUND($I$187*$H$187,2)</f>
        <v>0</v>
      </c>
      <c r="BL187" s="68" t="s">
        <v>195</v>
      </c>
      <c r="BM187" s="68" t="s">
        <v>383</v>
      </c>
    </row>
    <row r="188" spans="2:63" s="98" customFormat="1" ht="30.75" customHeight="1">
      <c r="B188" s="99"/>
      <c r="D188" s="100" t="s">
        <v>69</v>
      </c>
      <c r="E188" s="107" t="s">
        <v>384</v>
      </c>
      <c r="F188" s="107" t="s">
        <v>385</v>
      </c>
      <c r="J188" s="108">
        <f>$BK$188</f>
        <v>0</v>
      </c>
      <c r="L188" s="99"/>
      <c r="M188" s="103"/>
      <c r="P188" s="104">
        <f>SUM($P$189:$P$198)</f>
        <v>3.5980000000000003</v>
      </c>
      <c r="R188" s="104">
        <f>SUM($R$189:$R$198)</f>
        <v>0.00625</v>
      </c>
      <c r="T188" s="105">
        <f>SUM($T$189:$T$198)</f>
        <v>0</v>
      </c>
      <c r="AR188" s="100" t="s">
        <v>77</v>
      </c>
      <c r="AT188" s="100" t="s">
        <v>69</v>
      </c>
      <c r="AU188" s="100" t="s">
        <v>19</v>
      </c>
      <c r="AY188" s="100" t="s">
        <v>118</v>
      </c>
      <c r="BK188" s="106">
        <f>SUM($BK$189:$BK$198)</f>
        <v>0</v>
      </c>
    </row>
    <row r="189" spans="2:65" s="6" customFormat="1" ht="15.75" customHeight="1">
      <c r="B189" s="19"/>
      <c r="C189" s="112" t="s">
        <v>386</v>
      </c>
      <c r="D189" s="112" t="s">
        <v>120</v>
      </c>
      <c r="E189" s="110" t="s">
        <v>387</v>
      </c>
      <c r="F189" s="111" t="s">
        <v>388</v>
      </c>
      <c r="G189" s="112" t="s">
        <v>299</v>
      </c>
      <c r="H189" s="113">
        <v>1</v>
      </c>
      <c r="I189" s="114"/>
      <c r="J189" s="114">
        <f>ROUND($I$189*$H$189,2)</f>
        <v>0</v>
      </c>
      <c r="K189" s="111" t="s">
        <v>294</v>
      </c>
      <c r="L189" s="19"/>
      <c r="M189" s="115"/>
      <c r="N189" s="116" t="s">
        <v>41</v>
      </c>
      <c r="O189" s="117">
        <v>0</v>
      </c>
      <c r="P189" s="117">
        <f>$O$189*$H$189</f>
        <v>0</v>
      </c>
      <c r="Q189" s="117">
        <v>0</v>
      </c>
      <c r="R189" s="117">
        <f>$Q$189*$H$189</f>
        <v>0</v>
      </c>
      <c r="S189" s="117">
        <v>0</v>
      </c>
      <c r="T189" s="118">
        <f>$S$189*$H$189</f>
        <v>0</v>
      </c>
      <c r="AR189" s="68" t="s">
        <v>195</v>
      </c>
      <c r="AT189" s="68" t="s">
        <v>120</v>
      </c>
      <c r="AU189" s="68" t="s">
        <v>77</v>
      </c>
      <c r="AY189" s="68" t="s">
        <v>118</v>
      </c>
      <c r="BE189" s="119">
        <f>IF($N$189="základní",$J$189,0)</f>
        <v>0</v>
      </c>
      <c r="BF189" s="119">
        <f>IF($N$189="snížená",$J$189,0)</f>
        <v>0</v>
      </c>
      <c r="BG189" s="119">
        <f>IF($N$189="zákl. přenesená",$J$189,0)</f>
        <v>0</v>
      </c>
      <c r="BH189" s="119">
        <f>IF($N$189="sníž. přenesená",$J$189,0)</f>
        <v>0</v>
      </c>
      <c r="BI189" s="119">
        <f>IF($N$189="nulová",$J$189,0)</f>
        <v>0</v>
      </c>
      <c r="BJ189" s="68" t="s">
        <v>19</v>
      </c>
      <c r="BK189" s="119">
        <f>ROUND($I$189*$H$189,2)</f>
        <v>0</v>
      </c>
      <c r="BL189" s="68" t="s">
        <v>195</v>
      </c>
      <c r="BM189" s="68" t="s">
        <v>389</v>
      </c>
    </row>
    <row r="190" spans="2:65" s="6" customFormat="1" ht="15.75" customHeight="1">
      <c r="B190" s="19"/>
      <c r="C190" s="112" t="s">
        <v>390</v>
      </c>
      <c r="D190" s="112" t="s">
        <v>120</v>
      </c>
      <c r="E190" s="110" t="s">
        <v>391</v>
      </c>
      <c r="F190" s="111" t="s">
        <v>392</v>
      </c>
      <c r="G190" s="112" t="s">
        <v>151</v>
      </c>
      <c r="H190" s="113">
        <v>3</v>
      </c>
      <c r="I190" s="114"/>
      <c r="J190" s="114">
        <f>ROUND($I$190*$H$190,2)</f>
        <v>0</v>
      </c>
      <c r="K190" s="111" t="s">
        <v>124</v>
      </c>
      <c r="L190" s="19"/>
      <c r="M190" s="115"/>
      <c r="N190" s="116" t="s">
        <v>41</v>
      </c>
      <c r="O190" s="117">
        <v>0.616</v>
      </c>
      <c r="P190" s="117">
        <f>$O$190*$H$190</f>
        <v>1.8479999999999999</v>
      </c>
      <c r="Q190" s="117">
        <v>0.00091</v>
      </c>
      <c r="R190" s="117">
        <f>$Q$190*$H$190</f>
        <v>0.00273</v>
      </c>
      <c r="S190" s="117">
        <v>0</v>
      </c>
      <c r="T190" s="118">
        <f>$S$190*$H$190</f>
        <v>0</v>
      </c>
      <c r="AR190" s="68" t="s">
        <v>195</v>
      </c>
      <c r="AT190" s="68" t="s">
        <v>120</v>
      </c>
      <c r="AU190" s="68" t="s">
        <v>77</v>
      </c>
      <c r="AY190" s="68" t="s">
        <v>118</v>
      </c>
      <c r="BE190" s="119">
        <f>IF($N$190="základní",$J$190,0)</f>
        <v>0</v>
      </c>
      <c r="BF190" s="119">
        <f>IF($N$190="snížená",$J$190,0)</f>
        <v>0</v>
      </c>
      <c r="BG190" s="119">
        <f>IF($N$190="zákl. přenesená",$J$190,0)</f>
        <v>0</v>
      </c>
      <c r="BH190" s="119">
        <f>IF($N$190="sníž. přenesená",$J$190,0)</f>
        <v>0</v>
      </c>
      <c r="BI190" s="119">
        <f>IF($N$190="nulová",$J$190,0)</f>
        <v>0</v>
      </c>
      <c r="BJ190" s="68" t="s">
        <v>19</v>
      </c>
      <c r="BK190" s="119">
        <f>ROUND($I$190*$H$190,2)</f>
        <v>0</v>
      </c>
      <c r="BL190" s="68" t="s">
        <v>195</v>
      </c>
      <c r="BM190" s="68" t="s">
        <v>393</v>
      </c>
    </row>
    <row r="191" spans="2:65" s="6" customFormat="1" ht="15.75" customHeight="1">
      <c r="B191" s="19"/>
      <c r="C191" s="112" t="s">
        <v>394</v>
      </c>
      <c r="D191" s="112" t="s">
        <v>120</v>
      </c>
      <c r="E191" s="110" t="s">
        <v>395</v>
      </c>
      <c r="F191" s="111" t="s">
        <v>396</v>
      </c>
      <c r="G191" s="112" t="s">
        <v>151</v>
      </c>
      <c r="H191" s="113">
        <v>3</v>
      </c>
      <c r="I191" s="114"/>
      <c r="J191" s="114">
        <f>ROUND($I$191*$H$191,2)</f>
        <v>0</v>
      </c>
      <c r="K191" s="111" t="s">
        <v>124</v>
      </c>
      <c r="L191" s="19"/>
      <c r="M191" s="115"/>
      <c r="N191" s="116" t="s">
        <v>41</v>
      </c>
      <c r="O191" s="117">
        <v>0.1</v>
      </c>
      <c r="P191" s="117">
        <f>$O$191*$H$191</f>
        <v>0.30000000000000004</v>
      </c>
      <c r="Q191" s="117">
        <v>4E-05</v>
      </c>
      <c r="R191" s="117">
        <f>$Q$191*$H$191</f>
        <v>0.00012000000000000002</v>
      </c>
      <c r="S191" s="117">
        <v>0</v>
      </c>
      <c r="T191" s="118">
        <f>$S$191*$H$191</f>
        <v>0</v>
      </c>
      <c r="AR191" s="68" t="s">
        <v>195</v>
      </c>
      <c r="AT191" s="68" t="s">
        <v>120</v>
      </c>
      <c r="AU191" s="68" t="s">
        <v>77</v>
      </c>
      <c r="AY191" s="68" t="s">
        <v>118</v>
      </c>
      <c r="BE191" s="119">
        <f>IF($N$191="základní",$J$191,0)</f>
        <v>0</v>
      </c>
      <c r="BF191" s="119">
        <f>IF($N$191="snížená",$J$191,0)</f>
        <v>0</v>
      </c>
      <c r="BG191" s="119">
        <f>IF($N$191="zákl. přenesená",$J$191,0)</f>
        <v>0</v>
      </c>
      <c r="BH191" s="119">
        <f>IF($N$191="sníž. přenesená",$J$191,0)</f>
        <v>0</v>
      </c>
      <c r="BI191" s="119">
        <f>IF($N$191="nulová",$J$191,0)</f>
        <v>0</v>
      </c>
      <c r="BJ191" s="68" t="s">
        <v>19</v>
      </c>
      <c r="BK191" s="119">
        <f>ROUND($I$191*$H$191,2)</f>
        <v>0</v>
      </c>
      <c r="BL191" s="68" t="s">
        <v>195</v>
      </c>
      <c r="BM191" s="68" t="s">
        <v>397</v>
      </c>
    </row>
    <row r="192" spans="2:65" s="6" customFormat="1" ht="15.75" customHeight="1">
      <c r="B192" s="19"/>
      <c r="C192" s="112" t="s">
        <v>398</v>
      </c>
      <c r="D192" s="112" t="s">
        <v>120</v>
      </c>
      <c r="E192" s="110" t="s">
        <v>399</v>
      </c>
      <c r="F192" s="111" t="s">
        <v>400</v>
      </c>
      <c r="G192" s="112" t="s">
        <v>299</v>
      </c>
      <c r="H192" s="113">
        <v>1</v>
      </c>
      <c r="I192" s="114"/>
      <c r="J192" s="114">
        <f>ROUND($I$192*$H$192,2)</f>
        <v>0</v>
      </c>
      <c r="K192" s="111" t="s">
        <v>124</v>
      </c>
      <c r="L192" s="19"/>
      <c r="M192" s="115"/>
      <c r="N192" s="116" t="s">
        <v>41</v>
      </c>
      <c r="O192" s="117">
        <v>0.083</v>
      </c>
      <c r="P192" s="117">
        <f>$O$192*$H$192</f>
        <v>0.083</v>
      </c>
      <c r="Q192" s="117">
        <v>0.00022</v>
      </c>
      <c r="R192" s="117">
        <f>$Q$192*$H$192</f>
        <v>0.00022</v>
      </c>
      <c r="S192" s="117">
        <v>0</v>
      </c>
      <c r="T192" s="118">
        <f>$S$192*$H$192</f>
        <v>0</v>
      </c>
      <c r="AR192" s="68" t="s">
        <v>195</v>
      </c>
      <c r="AT192" s="68" t="s">
        <v>120</v>
      </c>
      <c r="AU192" s="68" t="s">
        <v>77</v>
      </c>
      <c r="AY192" s="68" t="s">
        <v>118</v>
      </c>
      <c r="BE192" s="119">
        <f>IF($N$192="základní",$J$192,0)</f>
        <v>0</v>
      </c>
      <c r="BF192" s="119">
        <f>IF($N$192="snížená",$J$192,0)</f>
        <v>0</v>
      </c>
      <c r="BG192" s="119">
        <f>IF($N$192="zákl. přenesená",$J$192,0)</f>
        <v>0</v>
      </c>
      <c r="BH192" s="119">
        <f>IF($N$192="sníž. přenesená",$J$192,0)</f>
        <v>0</v>
      </c>
      <c r="BI192" s="119">
        <f>IF($N$192="nulová",$J$192,0)</f>
        <v>0</v>
      </c>
      <c r="BJ192" s="68" t="s">
        <v>19</v>
      </c>
      <c r="BK192" s="119">
        <f>ROUND($I$192*$H$192,2)</f>
        <v>0</v>
      </c>
      <c r="BL192" s="68" t="s">
        <v>195</v>
      </c>
      <c r="BM192" s="68" t="s">
        <v>401</v>
      </c>
    </row>
    <row r="193" spans="2:65" s="6" customFormat="1" ht="15.75" customHeight="1">
      <c r="B193" s="19"/>
      <c r="C193" s="112" t="s">
        <v>402</v>
      </c>
      <c r="D193" s="112" t="s">
        <v>120</v>
      </c>
      <c r="E193" s="110" t="s">
        <v>403</v>
      </c>
      <c r="F193" s="111" t="s">
        <v>404</v>
      </c>
      <c r="G193" s="112" t="s">
        <v>299</v>
      </c>
      <c r="H193" s="113">
        <v>1</v>
      </c>
      <c r="I193" s="114"/>
      <c r="J193" s="114">
        <f>ROUND($I$193*$H$193,2)</f>
        <v>0</v>
      </c>
      <c r="K193" s="111" t="s">
        <v>124</v>
      </c>
      <c r="L193" s="19"/>
      <c r="M193" s="115"/>
      <c r="N193" s="116" t="s">
        <v>41</v>
      </c>
      <c r="O193" s="117">
        <v>0.2</v>
      </c>
      <c r="P193" s="117">
        <f>$O$193*$H$193</f>
        <v>0.2</v>
      </c>
      <c r="Q193" s="117">
        <v>0.00034</v>
      </c>
      <c r="R193" s="117">
        <f>$Q$193*$H$193</f>
        <v>0.00034</v>
      </c>
      <c r="S193" s="117">
        <v>0</v>
      </c>
      <c r="T193" s="118">
        <f>$S$193*$H$193</f>
        <v>0</v>
      </c>
      <c r="AR193" s="68" t="s">
        <v>195</v>
      </c>
      <c r="AT193" s="68" t="s">
        <v>120</v>
      </c>
      <c r="AU193" s="68" t="s">
        <v>77</v>
      </c>
      <c r="AY193" s="68" t="s">
        <v>118</v>
      </c>
      <c r="BE193" s="119">
        <f>IF($N$193="základní",$J$193,0)</f>
        <v>0</v>
      </c>
      <c r="BF193" s="119">
        <f>IF($N$193="snížená",$J$193,0)</f>
        <v>0</v>
      </c>
      <c r="BG193" s="119">
        <f>IF($N$193="zákl. přenesená",$J$193,0)</f>
        <v>0</v>
      </c>
      <c r="BH193" s="119">
        <f>IF($N$193="sníž. přenesená",$J$193,0)</f>
        <v>0</v>
      </c>
      <c r="BI193" s="119">
        <f>IF($N$193="nulová",$J$193,0)</f>
        <v>0</v>
      </c>
      <c r="BJ193" s="68" t="s">
        <v>19</v>
      </c>
      <c r="BK193" s="119">
        <f>ROUND($I$193*$H$193,2)</f>
        <v>0</v>
      </c>
      <c r="BL193" s="68" t="s">
        <v>195</v>
      </c>
      <c r="BM193" s="68" t="s">
        <v>405</v>
      </c>
    </row>
    <row r="194" spans="2:65" s="6" customFormat="1" ht="15.75" customHeight="1">
      <c r="B194" s="19"/>
      <c r="C194" s="112" t="s">
        <v>406</v>
      </c>
      <c r="D194" s="112" t="s">
        <v>120</v>
      </c>
      <c r="E194" s="110" t="s">
        <v>407</v>
      </c>
      <c r="F194" s="111" t="s">
        <v>408</v>
      </c>
      <c r="G194" s="112" t="s">
        <v>299</v>
      </c>
      <c r="H194" s="113">
        <v>1</v>
      </c>
      <c r="I194" s="114"/>
      <c r="J194" s="114">
        <f>ROUND($I$194*$H$194,2)</f>
        <v>0</v>
      </c>
      <c r="K194" s="111" t="s">
        <v>124</v>
      </c>
      <c r="L194" s="19"/>
      <c r="M194" s="115"/>
      <c r="N194" s="116" t="s">
        <v>41</v>
      </c>
      <c r="O194" s="117">
        <v>0.22</v>
      </c>
      <c r="P194" s="117">
        <f>$O$194*$H$194</f>
        <v>0.22</v>
      </c>
      <c r="Q194" s="117">
        <v>0.00024</v>
      </c>
      <c r="R194" s="117">
        <f>$Q$194*$H$194</f>
        <v>0.00024</v>
      </c>
      <c r="S194" s="117">
        <v>0</v>
      </c>
      <c r="T194" s="118">
        <f>$S$194*$H$194</f>
        <v>0</v>
      </c>
      <c r="AR194" s="68" t="s">
        <v>195</v>
      </c>
      <c r="AT194" s="68" t="s">
        <v>120</v>
      </c>
      <c r="AU194" s="68" t="s">
        <v>77</v>
      </c>
      <c r="AY194" s="68" t="s">
        <v>118</v>
      </c>
      <c r="BE194" s="119">
        <f>IF($N$194="základní",$J$194,0)</f>
        <v>0</v>
      </c>
      <c r="BF194" s="119">
        <f>IF($N$194="snížená",$J$194,0)</f>
        <v>0</v>
      </c>
      <c r="BG194" s="119">
        <f>IF($N$194="zákl. přenesená",$J$194,0)</f>
        <v>0</v>
      </c>
      <c r="BH194" s="119">
        <f>IF($N$194="sníž. přenesená",$J$194,0)</f>
        <v>0</v>
      </c>
      <c r="BI194" s="119">
        <f>IF($N$194="nulová",$J$194,0)</f>
        <v>0</v>
      </c>
      <c r="BJ194" s="68" t="s">
        <v>19</v>
      </c>
      <c r="BK194" s="119">
        <f>ROUND($I$194*$H$194,2)</f>
        <v>0</v>
      </c>
      <c r="BL194" s="68" t="s">
        <v>195</v>
      </c>
      <c r="BM194" s="68" t="s">
        <v>409</v>
      </c>
    </row>
    <row r="195" spans="2:65" s="6" customFormat="1" ht="15.75" customHeight="1">
      <c r="B195" s="19"/>
      <c r="C195" s="112" t="s">
        <v>410</v>
      </c>
      <c r="D195" s="112" t="s">
        <v>120</v>
      </c>
      <c r="E195" s="110" t="s">
        <v>411</v>
      </c>
      <c r="F195" s="111" t="s">
        <v>412</v>
      </c>
      <c r="G195" s="112" t="s">
        <v>293</v>
      </c>
      <c r="H195" s="113">
        <v>1</v>
      </c>
      <c r="I195" s="114"/>
      <c r="J195" s="114">
        <f>ROUND($I$195*$H$195,2)</f>
        <v>0</v>
      </c>
      <c r="K195" s="111" t="s">
        <v>124</v>
      </c>
      <c r="L195" s="19"/>
      <c r="M195" s="115"/>
      <c r="N195" s="116" t="s">
        <v>41</v>
      </c>
      <c r="O195" s="117">
        <v>0.5</v>
      </c>
      <c r="P195" s="117">
        <f>$O$195*$H$195</f>
        <v>0.5</v>
      </c>
      <c r="Q195" s="117">
        <v>0.002</v>
      </c>
      <c r="R195" s="117">
        <f>$Q$195*$H$195</f>
        <v>0.002</v>
      </c>
      <c r="S195" s="117">
        <v>0</v>
      </c>
      <c r="T195" s="118">
        <f>$S$195*$H$195</f>
        <v>0</v>
      </c>
      <c r="AR195" s="68" t="s">
        <v>195</v>
      </c>
      <c r="AT195" s="68" t="s">
        <v>120</v>
      </c>
      <c r="AU195" s="68" t="s">
        <v>77</v>
      </c>
      <c r="AY195" s="68" t="s">
        <v>118</v>
      </c>
      <c r="BE195" s="119">
        <f>IF($N$195="základní",$J$195,0)</f>
        <v>0</v>
      </c>
      <c r="BF195" s="119">
        <f>IF($N$195="snížená",$J$195,0)</f>
        <v>0</v>
      </c>
      <c r="BG195" s="119">
        <f>IF($N$195="zákl. přenesená",$J$195,0)</f>
        <v>0</v>
      </c>
      <c r="BH195" s="119">
        <f>IF($N$195="sníž. přenesená",$J$195,0)</f>
        <v>0</v>
      </c>
      <c r="BI195" s="119">
        <f>IF($N$195="nulová",$J$195,0)</f>
        <v>0</v>
      </c>
      <c r="BJ195" s="68" t="s">
        <v>19</v>
      </c>
      <c r="BK195" s="119">
        <f>ROUND($I$195*$H$195,2)</f>
        <v>0</v>
      </c>
      <c r="BL195" s="68" t="s">
        <v>195</v>
      </c>
      <c r="BM195" s="68" t="s">
        <v>413</v>
      </c>
    </row>
    <row r="196" spans="2:65" s="6" customFormat="1" ht="15.75" customHeight="1">
      <c r="B196" s="19"/>
      <c r="C196" s="112" t="s">
        <v>414</v>
      </c>
      <c r="D196" s="112" t="s">
        <v>120</v>
      </c>
      <c r="E196" s="110" t="s">
        <v>415</v>
      </c>
      <c r="F196" s="111" t="s">
        <v>416</v>
      </c>
      <c r="G196" s="112" t="s">
        <v>151</v>
      </c>
      <c r="H196" s="113">
        <v>3</v>
      </c>
      <c r="I196" s="114"/>
      <c r="J196" s="114">
        <f>ROUND($I$196*$H$196,2)</f>
        <v>0</v>
      </c>
      <c r="K196" s="111" t="s">
        <v>124</v>
      </c>
      <c r="L196" s="19"/>
      <c r="M196" s="115"/>
      <c r="N196" s="116" t="s">
        <v>41</v>
      </c>
      <c r="O196" s="117">
        <v>0.067</v>
      </c>
      <c r="P196" s="117">
        <f>$O$196*$H$196</f>
        <v>0.201</v>
      </c>
      <c r="Q196" s="117">
        <v>0.00019</v>
      </c>
      <c r="R196" s="117">
        <f>$Q$196*$H$196</f>
        <v>0.00057</v>
      </c>
      <c r="S196" s="117">
        <v>0</v>
      </c>
      <c r="T196" s="118">
        <f>$S$196*$H$196</f>
        <v>0</v>
      </c>
      <c r="AR196" s="68" t="s">
        <v>195</v>
      </c>
      <c r="AT196" s="68" t="s">
        <v>120</v>
      </c>
      <c r="AU196" s="68" t="s">
        <v>77</v>
      </c>
      <c r="AY196" s="68" t="s">
        <v>118</v>
      </c>
      <c r="BE196" s="119">
        <f>IF($N$196="základní",$J$196,0)</f>
        <v>0</v>
      </c>
      <c r="BF196" s="119">
        <f>IF($N$196="snížená",$J$196,0)</f>
        <v>0</v>
      </c>
      <c r="BG196" s="119">
        <f>IF($N$196="zákl. přenesená",$J$196,0)</f>
        <v>0</v>
      </c>
      <c r="BH196" s="119">
        <f>IF($N$196="sníž. přenesená",$J$196,0)</f>
        <v>0</v>
      </c>
      <c r="BI196" s="119">
        <f>IF($N$196="nulová",$J$196,0)</f>
        <v>0</v>
      </c>
      <c r="BJ196" s="68" t="s">
        <v>19</v>
      </c>
      <c r="BK196" s="119">
        <f>ROUND($I$196*$H$196,2)</f>
        <v>0</v>
      </c>
      <c r="BL196" s="68" t="s">
        <v>195</v>
      </c>
      <c r="BM196" s="68" t="s">
        <v>417</v>
      </c>
    </row>
    <row r="197" spans="2:65" s="6" customFormat="1" ht="15.75" customHeight="1">
      <c r="B197" s="19"/>
      <c r="C197" s="112" t="s">
        <v>418</v>
      </c>
      <c r="D197" s="112" t="s">
        <v>120</v>
      </c>
      <c r="E197" s="110" t="s">
        <v>419</v>
      </c>
      <c r="F197" s="111" t="s">
        <v>420</v>
      </c>
      <c r="G197" s="112" t="s">
        <v>151</v>
      </c>
      <c r="H197" s="113">
        <v>3</v>
      </c>
      <c r="I197" s="114"/>
      <c r="J197" s="114">
        <f>ROUND($I$197*$H$197,2)</f>
        <v>0</v>
      </c>
      <c r="K197" s="111" t="s">
        <v>124</v>
      </c>
      <c r="L197" s="19"/>
      <c r="M197" s="115"/>
      <c r="N197" s="116" t="s">
        <v>41</v>
      </c>
      <c r="O197" s="117">
        <v>0.082</v>
      </c>
      <c r="P197" s="117">
        <f>$O$197*$H$197</f>
        <v>0.246</v>
      </c>
      <c r="Q197" s="117">
        <v>1E-05</v>
      </c>
      <c r="R197" s="117">
        <f>$Q$197*$H$197</f>
        <v>3.0000000000000004E-05</v>
      </c>
      <c r="S197" s="117">
        <v>0</v>
      </c>
      <c r="T197" s="118">
        <f>$S$197*$H$197</f>
        <v>0</v>
      </c>
      <c r="AR197" s="68" t="s">
        <v>195</v>
      </c>
      <c r="AT197" s="68" t="s">
        <v>120</v>
      </c>
      <c r="AU197" s="68" t="s">
        <v>77</v>
      </c>
      <c r="AY197" s="68" t="s">
        <v>118</v>
      </c>
      <c r="BE197" s="119">
        <f>IF($N$197="základní",$J$197,0)</f>
        <v>0</v>
      </c>
      <c r="BF197" s="119">
        <f>IF($N$197="snížená",$J$197,0)</f>
        <v>0</v>
      </c>
      <c r="BG197" s="119">
        <f>IF($N$197="zákl. přenesená",$J$197,0)</f>
        <v>0</v>
      </c>
      <c r="BH197" s="119">
        <f>IF($N$197="sníž. přenesená",$J$197,0)</f>
        <v>0</v>
      </c>
      <c r="BI197" s="119">
        <f>IF($N$197="nulová",$J$197,0)</f>
        <v>0</v>
      </c>
      <c r="BJ197" s="68" t="s">
        <v>19</v>
      </c>
      <c r="BK197" s="119">
        <f>ROUND($I$197*$H$197,2)</f>
        <v>0</v>
      </c>
      <c r="BL197" s="68" t="s">
        <v>195</v>
      </c>
      <c r="BM197" s="68" t="s">
        <v>421</v>
      </c>
    </row>
    <row r="198" spans="2:65" s="6" customFormat="1" ht="15.75" customHeight="1">
      <c r="B198" s="19"/>
      <c r="C198" s="112" t="s">
        <v>422</v>
      </c>
      <c r="D198" s="112" t="s">
        <v>120</v>
      </c>
      <c r="E198" s="110" t="s">
        <v>423</v>
      </c>
      <c r="F198" s="111" t="s">
        <v>424</v>
      </c>
      <c r="G198" s="112" t="s">
        <v>425</v>
      </c>
      <c r="H198" s="113">
        <v>46.216</v>
      </c>
      <c r="I198" s="114"/>
      <c r="J198" s="114">
        <f>ROUND($I$198*$H$198,2)</f>
        <v>0</v>
      </c>
      <c r="K198" s="111" t="s">
        <v>124</v>
      </c>
      <c r="L198" s="19"/>
      <c r="M198" s="115"/>
      <c r="N198" s="116" t="s">
        <v>41</v>
      </c>
      <c r="O198" s="117">
        <v>0</v>
      </c>
      <c r="P198" s="117">
        <f>$O$198*$H$198</f>
        <v>0</v>
      </c>
      <c r="Q198" s="117">
        <v>0</v>
      </c>
      <c r="R198" s="117">
        <f>$Q$198*$H$198</f>
        <v>0</v>
      </c>
      <c r="S198" s="117">
        <v>0</v>
      </c>
      <c r="T198" s="118">
        <f>$S$198*$H$198</f>
        <v>0</v>
      </c>
      <c r="AR198" s="68" t="s">
        <v>195</v>
      </c>
      <c r="AT198" s="68" t="s">
        <v>120</v>
      </c>
      <c r="AU198" s="68" t="s">
        <v>77</v>
      </c>
      <c r="AY198" s="68" t="s">
        <v>118</v>
      </c>
      <c r="BE198" s="119">
        <f>IF($N$198="základní",$J$198,0)</f>
        <v>0</v>
      </c>
      <c r="BF198" s="119">
        <f>IF($N$198="snížená",$J$198,0)</f>
        <v>0</v>
      </c>
      <c r="BG198" s="119">
        <f>IF($N$198="zákl. přenesená",$J$198,0)</f>
        <v>0</v>
      </c>
      <c r="BH198" s="119">
        <f>IF($N$198="sníž. přenesená",$J$198,0)</f>
        <v>0</v>
      </c>
      <c r="BI198" s="119">
        <f>IF($N$198="nulová",$J$198,0)</f>
        <v>0</v>
      </c>
      <c r="BJ198" s="68" t="s">
        <v>19</v>
      </c>
      <c r="BK198" s="119">
        <f>ROUND($I$198*$H$198,2)</f>
        <v>0</v>
      </c>
      <c r="BL198" s="68" t="s">
        <v>195</v>
      </c>
      <c r="BM198" s="68" t="s">
        <v>426</v>
      </c>
    </row>
    <row r="199" spans="2:63" s="98" customFormat="1" ht="30.75" customHeight="1">
      <c r="B199" s="99"/>
      <c r="D199" s="100" t="s">
        <v>69</v>
      </c>
      <c r="E199" s="107" t="s">
        <v>427</v>
      </c>
      <c r="F199" s="107" t="s">
        <v>428</v>
      </c>
      <c r="J199" s="108">
        <f>$BK$199</f>
        <v>0</v>
      </c>
      <c r="L199" s="99"/>
      <c r="M199" s="103"/>
      <c r="P199" s="104">
        <f>SUM($P$200:$P$204)</f>
        <v>1.28</v>
      </c>
      <c r="R199" s="104">
        <f>SUM($R$200:$R$204)</f>
        <v>0.013136</v>
      </c>
      <c r="T199" s="105">
        <f>SUM($T$200:$T$204)</f>
        <v>0.02656</v>
      </c>
      <c r="AR199" s="100" t="s">
        <v>77</v>
      </c>
      <c r="AT199" s="100" t="s">
        <v>69</v>
      </c>
      <c r="AU199" s="100" t="s">
        <v>19</v>
      </c>
      <c r="AY199" s="100" t="s">
        <v>118</v>
      </c>
      <c r="BK199" s="106">
        <f>SUM($BK$200:$BK$204)</f>
        <v>0</v>
      </c>
    </row>
    <row r="200" spans="2:65" s="6" customFormat="1" ht="15.75" customHeight="1">
      <c r="B200" s="19"/>
      <c r="C200" s="112" t="s">
        <v>429</v>
      </c>
      <c r="D200" s="112" t="s">
        <v>120</v>
      </c>
      <c r="E200" s="110" t="s">
        <v>430</v>
      </c>
      <c r="F200" s="111" t="s">
        <v>431</v>
      </c>
      <c r="G200" s="112" t="s">
        <v>299</v>
      </c>
      <c r="H200" s="113">
        <v>8</v>
      </c>
      <c r="I200" s="114"/>
      <c r="J200" s="114">
        <f>ROUND($I$200*$H$200,2)</f>
        <v>0</v>
      </c>
      <c r="K200" s="111" t="s">
        <v>124</v>
      </c>
      <c r="L200" s="19"/>
      <c r="M200" s="115"/>
      <c r="N200" s="116" t="s">
        <v>41</v>
      </c>
      <c r="O200" s="117">
        <v>0.16</v>
      </c>
      <c r="P200" s="117">
        <f>$O$200*$H$200</f>
        <v>1.28</v>
      </c>
      <c r="Q200" s="117">
        <v>0.00096</v>
      </c>
      <c r="R200" s="117">
        <f>$Q$200*$H$200</f>
        <v>0.00768</v>
      </c>
      <c r="S200" s="117">
        <v>0.00332</v>
      </c>
      <c r="T200" s="118">
        <f>$S$200*$H$200</f>
        <v>0.02656</v>
      </c>
      <c r="AR200" s="68" t="s">
        <v>195</v>
      </c>
      <c r="AT200" s="68" t="s">
        <v>120</v>
      </c>
      <c r="AU200" s="68" t="s">
        <v>77</v>
      </c>
      <c r="AY200" s="68" t="s">
        <v>118</v>
      </c>
      <c r="BE200" s="119">
        <f>IF($N$200="základní",$J$200,0)</f>
        <v>0</v>
      </c>
      <c r="BF200" s="119">
        <f>IF($N$200="snížená",$J$200,0)</f>
        <v>0</v>
      </c>
      <c r="BG200" s="119">
        <f>IF($N$200="zákl. přenesená",$J$200,0)</f>
        <v>0</v>
      </c>
      <c r="BH200" s="119">
        <f>IF($N$200="sníž. přenesená",$J$200,0)</f>
        <v>0</v>
      </c>
      <c r="BI200" s="119">
        <f>IF($N$200="nulová",$J$200,0)</f>
        <v>0</v>
      </c>
      <c r="BJ200" s="68" t="s">
        <v>19</v>
      </c>
      <c r="BK200" s="119">
        <f>ROUND($I$200*$H$200,2)</f>
        <v>0</v>
      </c>
      <c r="BL200" s="68" t="s">
        <v>195</v>
      </c>
      <c r="BM200" s="68" t="s">
        <v>432</v>
      </c>
    </row>
    <row r="201" spans="2:65" s="6" customFormat="1" ht="15.75" customHeight="1">
      <c r="B201" s="19"/>
      <c r="C201" s="128" t="s">
        <v>433</v>
      </c>
      <c r="D201" s="128" t="s">
        <v>154</v>
      </c>
      <c r="E201" s="129" t="s">
        <v>434</v>
      </c>
      <c r="F201" s="130" t="s">
        <v>435</v>
      </c>
      <c r="G201" s="128" t="s">
        <v>123</v>
      </c>
      <c r="H201" s="131">
        <v>0.352</v>
      </c>
      <c r="I201" s="132"/>
      <c r="J201" s="132">
        <f>ROUND($I$201*$H$201,2)</f>
        <v>0</v>
      </c>
      <c r="K201" s="130" t="s">
        <v>124</v>
      </c>
      <c r="L201" s="133"/>
      <c r="M201" s="130"/>
      <c r="N201" s="134" t="s">
        <v>41</v>
      </c>
      <c r="O201" s="117">
        <v>0</v>
      </c>
      <c r="P201" s="117">
        <f>$O$201*$H$201</f>
        <v>0</v>
      </c>
      <c r="Q201" s="117">
        <v>0.0155</v>
      </c>
      <c r="R201" s="117">
        <f>$Q$201*$H$201</f>
        <v>0.005456</v>
      </c>
      <c r="S201" s="117">
        <v>0</v>
      </c>
      <c r="T201" s="118">
        <f>$S$201*$H$201</f>
        <v>0</v>
      </c>
      <c r="AR201" s="68" t="s">
        <v>271</v>
      </c>
      <c r="AT201" s="68" t="s">
        <v>154</v>
      </c>
      <c r="AU201" s="68" t="s">
        <v>77</v>
      </c>
      <c r="AY201" s="68" t="s">
        <v>118</v>
      </c>
      <c r="BE201" s="119">
        <f>IF($N$201="základní",$J$201,0)</f>
        <v>0</v>
      </c>
      <c r="BF201" s="119">
        <f>IF($N$201="snížená",$J$201,0)</f>
        <v>0</v>
      </c>
      <c r="BG201" s="119">
        <f>IF($N$201="zákl. přenesená",$J$201,0)</f>
        <v>0</v>
      </c>
      <c r="BH201" s="119">
        <f>IF($N$201="sníž. přenesená",$J$201,0)</f>
        <v>0</v>
      </c>
      <c r="BI201" s="119">
        <f>IF($N$201="nulová",$J$201,0)</f>
        <v>0</v>
      </c>
      <c r="BJ201" s="68" t="s">
        <v>19</v>
      </c>
      <c r="BK201" s="119">
        <f>ROUND($I$201*$H$201,2)</f>
        <v>0</v>
      </c>
      <c r="BL201" s="68" t="s">
        <v>195</v>
      </c>
      <c r="BM201" s="68" t="s">
        <v>436</v>
      </c>
    </row>
    <row r="202" spans="2:51" s="6" customFormat="1" ht="15.75" customHeight="1">
      <c r="B202" s="120"/>
      <c r="D202" s="121" t="s">
        <v>131</v>
      </c>
      <c r="E202" s="122"/>
      <c r="F202" s="122" t="s">
        <v>437</v>
      </c>
      <c r="H202" s="123">
        <v>0.32</v>
      </c>
      <c r="L202" s="120"/>
      <c r="M202" s="124"/>
      <c r="T202" s="125"/>
      <c r="AT202" s="126" t="s">
        <v>131</v>
      </c>
      <c r="AU202" s="126" t="s">
        <v>77</v>
      </c>
      <c r="AV202" s="126" t="s">
        <v>77</v>
      </c>
      <c r="AW202" s="126" t="s">
        <v>86</v>
      </c>
      <c r="AX202" s="126" t="s">
        <v>19</v>
      </c>
      <c r="AY202" s="126" t="s">
        <v>118</v>
      </c>
    </row>
    <row r="203" spans="2:51" s="6" customFormat="1" ht="15.75" customHeight="1">
      <c r="B203" s="120"/>
      <c r="D203" s="127" t="s">
        <v>131</v>
      </c>
      <c r="F203" s="122" t="s">
        <v>438</v>
      </c>
      <c r="H203" s="123">
        <v>0.352</v>
      </c>
      <c r="L203" s="120"/>
      <c r="M203" s="124"/>
      <c r="T203" s="125"/>
      <c r="AT203" s="126" t="s">
        <v>131</v>
      </c>
      <c r="AU203" s="126" t="s">
        <v>77</v>
      </c>
      <c r="AV203" s="126" t="s">
        <v>77</v>
      </c>
      <c r="AW203" s="126" t="s">
        <v>70</v>
      </c>
      <c r="AX203" s="126" t="s">
        <v>19</v>
      </c>
      <c r="AY203" s="126" t="s">
        <v>118</v>
      </c>
    </row>
    <row r="204" spans="2:65" s="6" customFormat="1" ht="15.75" customHeight="1">
      <c r="B204" s="19"/>
      <c r="C204" s="109" t="s">
        <v>439</v>
      </c>
      <c r="D204" s="109" t="s">
        <v>120</v>
      </c>
      <c r="E204" s="110" t="s">
        <v>440</v>
      </c>
      <c r="F204" s="111" t="s">
        <v>441</v>
      </c>
      <c r="G204" s="112" t="s">
        <v>425</v>
      </c>
      <c r="H204" s="113">
        <v>4.748</v>
      </c>
      <c r="I204" s="114"/>
      <c r="J204" s="114">
        <f>ROUND($I$204*$H$204,2)</f>
        <v>0</v>
      </c>
      <c r="K204" s="111" t="s">
        <v>124</v>
      </c>
      <c r="L204" s="19"/>
      <c r="M204" s="115"/>
      <c r="N204" s="116" t="s">
        <v>41</v>
      </c>
      <c r="O204" s="117">
        <v>0</v>
      </c>
      <c r="P204" s="117">
        <f>$O$204*$H$204</f>
        <v>0</v>
      </c>
      <c r="Q204" s="117">
        <v>0</v>
      </c>
      <c r="R204" s="117">
        <f>$Q$204*$H$204</f>
        <v>0</v>
      </c>
      <c r="S204" s="117">
        <v>0</v>
      </c>
      <c r="T204" s="118">
        <f>$S$204*$H$204</f>
        <v>0</v>
      </c>
      <c r="AR204" s="68" t="s">
        <v>195</v>
      </c>
      <c r="AT204" s="68" t="s">
        <v>120</v>
      </c>
      <c r="AU204" s="68" t="s">
        <v>77</v>
      </c>
      <c r="AY204" s="6" t="s">
        <v>118</v>
      </c>
      <c r="BE204" s="119">
        <f>IF($N$204="základní",$J$204,0)</f>
        <v>0</v>
      </c>
      <c r="BF204" s="119">
        <f>IF($N$204="snížená",$J$204,0)</f>
        <v>0</v>
      </c>
      <c r="BG204" s="119">
        <f>IF($N$204="zákl. přenesená",$J$204,0)</f>
        <v>0</v>
      </c>
      <c r="BH204" s="119">
        <f>IF($N$204="sníž. přenesená",$J$204,0)</f>
        <v>0</v>
      </c>
      <c r="BI204" s="119">
        <f>IF($N$204="nulová",$J$204,0)</f>
        <v>0</v>
      </c>
      <c r="BJ204" s="68" t="s">
        <v>19</v>
      </c>
      <c r="BK204" s="119">
        <f>ROUND($I$204*$H$204,2)</f>
        <v>0</v>
      </c>
      <c r="BL204" s="68" t="s">
        <v>195</v>
      </c>
      <c r="BM204" s="68" t="s">
        <v>442</v>
      </c>
    </row>
    <row r="205" spans="2:63" s="98" customFormat="1" ht="37.5" customHeight="1">
      <c r="B205" s="99"/>
      <c r="D205" s="100" t="s">
        <v>69</v>
      </c>
      <c r="E205" s="101" t="s">
        <v>443</v>
      </c>
      <c r="F205" s="101" t="s">
        <v>444</v>
      </c>
      <c r="J205" s="102">
        <f>$BK$205</f>
        <v>0</v>
      </c>
      <c r="L205" s="99"/>
      <c r="M205" s="103"/>
      <c r="P205" s="104">
        <f>SUM($P$206:$P$208)</f>
        <v>0</v>
      </c>
      <c r="R205" s="104">
        <f>SUM($R$206:$R$208)</f>
        <v>0</v>
      </c>
      <c r="T205" s="105">
        <f>SUM($T$206:$T$208)</f>
        <v>0</v>
      </c>
      <c r="AR205" s="100" t="s">
        <v>125</v>
      </c>
      <c r="AT205" s="100" t="s">
        <v>69</v>
      </c>
      <c r="AU205" s="100" t="s">
        <v>70</v>
      </c>
      <c r="AY205" s="100" t="s">
        <v>118</v>
      </c>
      <c r="BK205" s="106">
        <f>SUM($BK$206:$BK$208)</f>
        <v>0</v>
      </c>
    </row>
    <row r="206" spans="2:65" s="6" customFormat="1" ht="15.75" customHeight="1">
      <c r="B206" s="19"/>
      <c r="C206" s="112" t="s">
        <v>445</v>
      </c>
      <c r="D206" s="112" t="s">
        <v>120</v>
      </c>
      <c r="E206" s="110" t="s">
        <v>446</v>
      </c>
      <c r="F206" s="111" t="s">
        <v>447</v>
      </c>
      <c r="G206" s="112" t="s">
        <v>299</v>
      </c>
      <c r="H206" s="113">
        <v>1</v>
      </c>
      <c r="I206" s="114"/>
      <c r="J206" s="114">
        <f>ROUND($I$206*$H$206,2)</f>
        <v>0</v>
      </c>
      <c r="K206" s="111" t="s">
        <v>294</v>
      </c>
      <c r="L206" s="19"/>
      <c r="M206" s="115"/>
      <c r="N206" s="116" t="s">
        <v>41</v>
      </c>
      <c r="O206" s="117">
        <v>0</v>
      </c>
      <c r="P206" s="117">
        <f>$O$206*$H$206</f>
        <v>0</v>
      </c>
      <c r="Q206" s="117">
        <v>0</v>
      </c>
      <c r="R206" s="117">
        <f>$Q$206*$H$206</f>
        <v>0</v>
      </c>
      <c r="S206" s="117">
        <v>0</v>
      </c>
      <c r="T206" s="118">
        <f>$S$206*$H$206</f>
        <v>0</v>
      </c>
      <c r="AR206" s="68" t="s">
        <v>125</v>
      </c>
      <c r="AT206" s="68" t="s">
        <v>120</v>
      </c>
      <c r="AU206" s="68" t="s">
        <v>19</v>
      </c>
      <c r="AY206" s="68" t="s">
        <v>118</v>
      </c>
      <c r="BE206" s="119">
        <f>IF($N$206="základní",$J$206,0)</f>
        <v>0</v>
      </c>
      <c r="BF206" s="119">
        <f>IF($N$206="snížená",$J$206,0)</f>
        <v>0</v>
      </c>
      <c r="BG206" s="119">
        <f>IF($N$206="zákl. přenesená",$J$206,0)</f>
        <v>0</v>
      </c>
      <c r="BH206" s="119">
        <f>IF($N$206="sníž. přenesená",$J$206,0)</f>
        <v>0</v>
      </c>
      <c r="BI206" s="119">
        <f>IF($N$206="nulová",$J$206,0)</f>
        <v>0</v>
      </c>
      <c r="BJ206" s="68" t="s">
        <v>19</v>
      </c>
      <c r="BK206" s="119">
        <f>ROUND($I$206*$H$206,2)</f>
        <v>0</v>
      </c>
      <c r="BL206" s="68" t="s">
        <v>125</v>
      </c>
      <c r="BM206" s="68" t="s">
        <v>448</v>
      </c>
    </row>
    <row r="207" spans="2:65" s="6" customFormat="1" ht="15.75" customHeight="1">
      <c r="B207" s="19"/>
      <c r="C207" s="112" t="s">
        <v>449</v>
      </c>
      <c r="D207" s="112" t="s">
        <v>120</v>
      </c>
      <c r="E207" s="110" t="s">
        <v>450</v>
      </c>
      <c r="F207" s="111" t="s">
        <v>451</v>
      </c>
      <c r="G207" s="112" t="s">
        <v>299</v>
      </c>
      <c r="H207" s="113">
        <v>1</v>
      </c>
      <c r="I207" s="114"/>
      <c r="J207" s="114">
        <f>ROUND($I$207*$H$207,2)</f>
        <v>0</v>
      </c>
      <c r="K207" s="111" t="s">
        <v>294</v>
      </c>
      <c r="L207" s="19"/>
      <c r="M207" s="115"/>
      <c r="N207" s="116" t="s">
        <v>41</v>
      </c>
      <c r="O207" s="117">
        <v>0</v>
      </c>
      <c r="P207" s="117">
        <f>$O$207*$H$207</f>
        <v>0</v>
      </c>
      <c r="Q207" s="117">
        <v>0</v>
      </c>
      <c r="R207" s="117">
        <f>$Q$207*$H$207</f>
        <v>0</v>
      </c>
      <c r="S207" s="117">
        <v>0</v>
      </c>
      <c r="T207" s="118">
        <f>$S$207*$H$207</f>
        <v>0</v>
      </c>
      <c r="AR207" s="68" t="s">
        <v>125</v>
      </c>
      <c r="AT207" s="68" t="s">
        <v>120</v>
      </c>
      <c r="AU207" s="68" t="s">
        <v>19</v>
      </c>
      <c r="AY207" s="68" t="s">
        <v>118</v>
      </c>
      <c r="BE207" s="119">
        <f>IF($N$207="základní",$J$207,0)</f>
        <v>0</v>
      </c>
      <c r="BF207" s="119">
        <f>IF($N$207="snížená",$J$207,0)</f>
        <v>0</v>
      </c>
      <c r="BG207" s="119">
        <f>IF($N$207="zákl. přenesená",$J$207,0)</f>
        <v>0</v>
      </c>
      <c r="BH207" s="119">
        <f>IF($N$207="sníž. přenesená",$J$207,0)</f>
        <v>0</v>
      </c>
      <c r="BI207" s="119">
        <f>IF($N$207="nulová",$J$207,0)</f>
        <v>0</v>
      </c>
      <c r="BJ207" s="68" t="s">
        <v>19</v>
      </c>
      <c r="BK207" s="119">
        <f>ROUND($I$207*$H$207,2)</f>
        <v>0</v>
      </c>
      <c r="BL207" s="68" t="s">
        <v>125</v>
      </c>
      <c r="BM207" s="68" t="s">
        <v>452</v>
      </c>
    </row>
    <row r="208" spans="2:65" s="6" customFormat="1" ht="15.75" customHeight="1">
      <c r="B208" s="19"/>
      <c r="C208" s="112" t="s">
        <v>453</v>
      </c>
      <c r="D208" s="112" t="s">
        <v>120</v>
      </c>
      <c r="E208" s="110" t="s">
        <v>454</v>
      </c>
      <c r="F208" s="111" t="s">
        <v>455</v>
      </c>
      <c r="G208" s="112" t="s">
        <v>299</v>
      </c>
      <c r="H208" s="113">
        <v>1</v>
      </c>
      <c r="I208" s="114"/>
      <c r="J208" s="114">
        <f>ROUND($I$208*$H$208,2)</f>
        <v>0</v>
      </c>
      <c r="K208" s="111" t="s">
        <v>294</v>
      </c>
      <c r="L208" s="19"/>
      <c r="M208" s="115"/>
      <c r="N208" s="116" t="s">
        <v>41</v>
      </c>
      <c r="O208" s="117">
        <v>0</v>
      </c>
      <c r="P208" s="117">
        <f>$O$208*$H$208</f>
        <v>0</v>
      </c>
      <c r="Q208" s="117">
        <v>0</v>
      </c>
      <c r="R208" s="117">
        <f>$Q$208*$H$208</f>
        <v>0</v>
      </c>
      <c r="S208" s="117">
        <v>0</v>
      </c>
      <c r="T208" s="118">
        <f>$S$208*$H$208</f>
        <v>0</v>
      </c>
      <c r="AR208" s="68" t="s">
        <v>125</v>
      </c>
      <c r="AT208" s="68" t="s">
        <v>120</v>
      </c>
      <c r="AU208" s="68" t="s">
        <v>19</v>
      </c>
      <c r="AY208" s="68" t="s">
        <v>118</v>
      </c>
      <c r="BE208" s="119">
        <f>IF($N$208="základní",$J$208,0)</f>
        <v>0</v>
      </c>
      <c r="BF208" s="119">
        <f>IF($N$208="snížená",$J$208,0)</f>
        <v>0</v>
      </c>
      <c r="BG208" s="119">
        <f>IF($N$208="zákl. přenesená",$J$208,0)</f>
        <v>0</v>
      </c>
      <c r="BH208" s="119">
        <f>IF($N$208="sníž. přenesená",$J$208,0)</f>
        <v>0</v>
      </c>
      <c r="BI208" s="119">
        <f>IF($N$208="nulová",$J$208,0)</f>
        <v>0</v>
      </c>
      <c r="BJ208" s="68" t="s">
        <v>19</v>
      </c>
      <c r="BK208" s="119">
        <f>ROUND($I$208*$H$208,2)</f>
        <v>0</v>
      </c>
      <c r="BL208" s="68" t="s">
        <v>125</v>
      </c>
      <c r="BM208" s="68" t="s">
        <v>456</v>
      </c>
    </row>
    <row r="209" spans="2:63" s="98" customFormat="1" ht="37.5" customHeight="1">
      <c r="B209" s="99"/>
      <c r="D209" s="100" t="s">
        <v>69</v>
      </c>
      <c r="E209" s="101" t="s">
        <v>457</v>
      </c>
      <c r="F209" s="101" t="s">
        <v>458</v>
      </c>
      <c r="J209" s="102">
        <f>$BK$209</f>
        <v>0</v>
      </c>
      <c r="L209" s="99"/>
      <c r="M209" s="103"/>
      <c r="P209" s="104">
        <f>SUM($P$210:$P$211)</f>
        <v>0</v>
      </c>
      <c r="R209" s="104">
        <f>SUM($R$210:$R$211)</f>
        <v>0</v>
      </c>
      <c r="T209" s="105">
        <f>SUM($T$210:$T$211)</f>
        <v>0</v>
      </c>
      <c r="AR209" s="100" t="s">
        <v>143</v>
      </c>
      <c r="AT209" s="100" t="s">
        <v>69</v>
      </c>
      <c r="AU209" s="100" t="s">
        <v>70</v>
      </c>
      <c r="AY209" s="100" t="s">
        <v>118</v>
      </c>
      <c r="BK209" s="106">
        <f>SUM($BK$210:$BK$211)</f>
        <v>0</v>
      </c>
    </row>
    <row r="210" spans="2:65" s="6" customFormat="1" ht="15.75" customHeight="1">
      <c r="B210" s="19"/>
      <c r="C210" s="112" t="s">
        <v>459</v>
      </c>
      <c r="D210" s="112" t="s">
        <v>120</v>
      </c>
      <c r="E210" s="110" t="s">
        <v>460</v>
      </c>
      <c r="F210" s="111" t="s">
        <v>461</v>
      </c>
      <c r="G210" s="112" t="s">
        <v>299</v>
      </c>
      <c r="H210" s="113">
        <v>1</v>
      </c>
      <c r="I210" s="114"/>
      <c r="J210" s="114">
        <f>ROUND($I$210*$H$210,2)</f>
        <v>0</v>
      </c>
      <c r="K210" s="111" t="s">
        <v>294</v>
      </c>
      <c r="L210" s="19"/>
      <c r="M210" s="115"/>
      <c r="N210" s="116" t="s">
        <v>41</v>
      </c>
      <c r="O210" s="117">
        <v>0</v>
      </c>
      <c r="P210" s="117">
        <f>$O$210*$H$210</f>
        <v>0</v>
      </c>
      <c r="Q210" s="117">
        <v>0</v>
      </c>
      <c r="R210" s="117">
        <f>$Q$210*$H$210</f>
        <v>0</v>
      </c>
      <c r="S210" s="117">
        <v>0</v>
      </c>
      <c r="T210" s="118">
        <f>$S$210*$H$210</f>
        <v>0</v>
      </c>
      <c r="AR210" s="68" t="s">
        <v>125</v>
      </c>
      <c r="AT210" s="68" t="s">
        <v>120</v>
      </c>
      <c r="AU210" s="68" t="s">
        <v>19</v>
      </c>
      <c r="AY210" s="68" t="s">
        <v>118</v>
      </c>
      <c r="BE210" s="119">
        <f>IF($N$210="základní",$J$210,0)</f>
        <v>0</v>
      </c>
      <c r="BF210" s="119">
        <f>IF($N$210="snížená",$J$210,0)</f>
        <v>0</v>
      </c>
      <c r="BG210" s="119">
        <f>IF($N$210="zákl. přenesená",$J$210,0)</f>
        <v>0</v>
      </c>
      <c r="BH210" s="119">
        <f>IF($N$210="sníž. přenesená",$J$210,0)</f>
        <v>0</v>
      </c>
      <c r="BI210" s="119">
        <f>IF($N$210="nulová",$J$210,0)</f>
        <v>0</v>
      </c>
      <c r="BJ210" s="68" t="s">
        <v>19</v>
      </c>
      <c r="BK210" s="119">
        <f>ROUND($I$210*$H$210,2)</f>
        <v>0</v>
      </c>
      <c r="BL210" s="68" t="s">
        <v>125</v>
      </c>
      <c r="BM210" s="68" t="s">
        <v>462</v>
      </c>
    </row>
    <row r="211" spans="2:65" s="6" customFormat="1" ht="15.75" customHeight="1">
      <c r="B211" s="19"/>
      <c r="C211" s="112" t="s">
        <v>463</v>
      </c>
      <c r="D211" s="112" t="s">
        <v>120</v>
      </c>
      <c r="E211" s="110" t="s">
        <v>464</v>
      </c>
      <c r="F211" s="111" t="s">
        <v>465</v>
      </c>
      <c r="G211" s="112" t="s">
        <v>425</v>
      </c>
      <c r="H211" s="113"/>
      <c r="I211" s="114"/>
      <c r="J211" s="114">
        <f>ROUND($I$211*$H$211,2)</f>
        <v>0</v>
      </c>
      <c r="K211" s="111" t="s">
        <v>294</v>
      </c>
      <c r="L211" s="19"/>
      <c r="M211" s="115"/>
      <c r="N211" s="136" t="s">
        <v>41</v>
      </c>
      <c r="O211" s="137">
        <v>0</v>
      </c>
      <c r="P211" s="137">
        <f>$O$211*$H$211</f>
        <v>0</v>
      </c>
      <c r="Q211" s="137">
        <v>0</v>
      </c>
      <c r="R211" s="137">
        <f>$Q$211*$H$211</f>
        <v>0</v>
      </c>
      <c r="S211" s="137">
        <v>0</v>
      </c>
      <c r="T211" s="138">
        <f>$S$211*$H$211</f>
        <v>0</v>
      </c>
      <c r="AR211" s="68" t="s">
        <v>125</v>
      </c>
      <c r="AT211" s="68" t="s">
        <v>120</v>
      </c>
      <c r="AU211" s="68" t="s">
        <v>19</v>
      </c>
      <c r="AY211" s="68" t="s">
        <v>118</v>
      </c>
      <c r="BE211" s="119">
        <f>IF($N$211="základní",$J$211,0)</f>
        <v>0</v>
      </c>
      <c r="BF211" s="119">
        <f>IF($N$211="snížená",$J$211,0)</f>
        <v>0</v>
      </c>
      <c r="BG211" s="119">
        <f>IF($N$211="zákl. přenesená",$J$211,0)</f>
        <v>0</v>
      </c>
      <c r="BH211" s="119">
        <f>IF($N$211="sníž. přenesená",$J$211,0)</f>
        <v>0</v>
      </c>
      <c r="BI211" s="119">
        <f>IF($N$211="nulová",$J$211,0)</f>
        <v>0</v>
      </c>
      <c r="BJ211" s="68" t="s">
        <v>19</v>
      </c>
      <c r="BK211" s="119">
        <f>ROUND($I$211*$H$211,2)</f>
        <v>0</v>
      </c>
      <c r="BL211" s="68" t="s">
        <v>125</v>
      </c>
      <c r="BM211" s="68" t="s">
        <v>466</v>
      </c>
    </row>
    <row r="212" spans="2:12" s="6" customFormat="1" ht="7.5" customHeight="1">
      <c r="B212" s="33"/>
      <c r="C212" s="34"/>
      <c r="D212" s="34"/>
      <c r="E212" s="34"/>
      <c r="F212" s="34"/>
      <c r="G212" s="34"/>
      <c r="H212" s="34"/>
      <c r="I212" s="34"/>
      <c r="J212" s="34"/>
      <c r="K212" s="34"/>
      <c r="L212" s="19"/>
    </row>
    <row r="213" s="2" customFormat="1" ht="14.25" customHeight="1"/>
  </sheetData>
  <sheetProtection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99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7"/>
      <c r="C2" s="148"/>
      <c r="D2" s="148"/>
      <c r="E2" s="148"/>
      <c r="F2" s="148"/>
      <c r="G2" s="148"/>
      <c r="H2" s="148"/>
      <c r="I2" s="148"/>
      <c r="J2" s="148"/>
      <c r="K2" s="149"/>
    </row>
    <row r="3" spans="2:11" s="152" customFormat="1" ht="45" customHeight="1">
      <c r="B3" s="150"/>
      <c r="C3" s="257" t="s">
        <v>474</v>
      </c>
      <c r="D3" s="257"/>
      <c r="E3" s="257"/>
      <c r="F3" s="257"/>
      <c r="G3" s="257"/>
      <c r="H3" s="257"/>
      <c r="I3" s="257"/>
      <c r="J3" s="257"/>
      <c r="K3" s="151"/>
    </row>
    <row r="4" spans="2:11" ht="25.5" customHeight="1">
      <c r="B4" s="153"/>
      <c r="C4" s="262" t="s">
        <v>475</v>
      </c>
      <c r="D4" s="262"/>
      <c r="E4" s="262"/>
      <c r="F4" s="262"/>
      <c r="G4" s="262"/>
      <c r="H4" s="262"/>
      <c r="I4" s="262"/>
      <c r="J4" s="262"/>
      <c r="K4" s="154"/>
    </row>
    <row r="5" spans="2:11" ht="5.25" customHeight="1">
      <c r="B5" s="153"/>
      <c r="C5" s="155"/>
      <c r="D5" s="155"/>
      <c r="E5" s="155"/>
      <c r="F5" s="155"/>
      <c r="G5" s="155"/>
      <c r="H5" s="155"/>
      <c r="I5" s="155"/>
      <c r="J5" s="155"/>
      <c r="K5" s="154"/>
    </row>
    <row r="6" spans="2:11" ht="15" customHeight="1">
      <c r="B6" s="153"/>
      <c r="C6" s="259" t="s">
        <v>476</v>
      </c>
      <c r="D6" s="259"/>
      <c r="E6" s="259"/>
      <c r="F6" s="259"/>
      <c r="G6" s="259"/>
      <c r="H6" s="259"/>
      <c r="I6" s="259"/>
      <c r="J6" s="259"/>
      <c r="K6" s="154"/>
    </row>
    <row r="7" spans="2:11" ht="15" customHeight="1">
      <c r="B7" s="157"/>
      <c r="C7" s="259" t="s">
        <v>477</v>
      </c>
      <c r="D7" s="259"/>
      <c r="E7" s="259"/>
      <c r="F7" s="259"/>
      <c r="G7" s="259"/>
      <c r="H7" s="259"/>
      <c r="I7" s="259"/>
      <c r="J7" s="259"/>
      <c r="K7" s="154"/>
    </row>
    <row r="8" spans="2:11" ht="12.75" customHeight="1">
      <c r="B8" s="157"/>
      <c r="C8" s="156"/>
      <c r="D8" s="156"/>
      <c r="E8" s="156"/>
      <c r="F8" s="156"/>
      <c r="G8" s="156"/>
      <c r="H8" s="156"/>
      <c r="I8" s="156"/>
      <c r="J8" s="156"/>
      <c r="K8" s="154"/>
    </row>
    <row r="9" spans="2:11" ht="15" customHeight="1">
      <c r="B9" s="157"/>
      <c r="C9" s="259" t="s">
        <v>478</v>
      </c>
      <c r="D9" s="259"/>
      <c r="E9" s="259"/>
      <c r="F9" s="259"/>
      <c r="G9" s="259"/>
      <c r="H9" s="259"/>
      <c r="I9" s="259"/>
      <c r="J9" s="259"/>
      <c r="K9" s="154"/>
    </row>
    <row r="10" spans="2:11" ht="15" customHeight="1">
      <c r="B10" s="157"/>
      <c r="C10" s="156"/>
      <c r="D10" s="259" t="s">
        <v>479</v>
      </c>
      <c r="E10" s="259"/>
      <c r="F10" s="259"/>
      <c r="G10" s="259"/>
      <c r="H10" s="259"/>
      <c r="I10" s="259"/>
      <c r="J10" s="259"/>
      <c r="K10" s="154"/>
    </row>
    <row r="11" spans="2:11" ht="15" customHeight="1">
      <c r="B11" s="157"/>
      <c r="C11" s="158"/>
      <c r="D11" s="259" t="s">
        <v>480</v>
      </c>
      <c r="E11" s="259"/>
      <c r="F11" s="259"/>
      <c r="G11" s="259"/>
      <c r="H11" s="259"/>
      <c r="I11" s="259"/>
      <c r="J11" s="259"/>
      <c r="K11" s="154"/>
    </row>
    <row r="12" spans="2:11" ht="12.75" customHeight="1">
      <c r="B12" s="157"/>
      <c r="C12" s="158"/>
      <c r="D12" s="158"/>
      <c r="E12" s="158"/>
      <c r="F12" s="158"/>
      <c r="G12" s="158"/>
      <c r="H12" s="158"/>
      <c r="I12" s="158"/>
      <c r="J12" s="158"/>
      <c r="K12" s="154"/>
    </row>
    <row r="13" spans="2:11" ht="15" customHeight="1">
      <c r="B13" s="157"/>
      <c r="C13" s="158"/>
      <c r="D13" s="259" t="s">
        <v>481</v>
      </c>
      <c r="E13" s="259"/>
      <c r="F13" s="259"/>
      <c r="G13" s="259"/>
      <c r="H13" s="259"/>
      <c r="I13" s="259"/>
      <c r="J13" s="259"/>
      <c r="K13" s="154"/>
    </row>
    <row r="14" spans="2:11" ht="15" customHeight="1">
      <c r="B14" s="157"/>
      <c r="C14" s="158"/>
      <c r="D14" s="259" t="s">
        <v>482</v>
      </c>
      <c r="E14" s="259"/>
      <c r="F14" s="259"/>
      <c r="G14" s="259"/>
      <c r="H14" s="259"/>
      <c r="I14" s="259"/>
      <c r="J14" s="259"/>
      <c r="K14" s="154"/>
    </row>
    <row r="15" spans="2:11" ht="15" customHeight="1">
      <c r="B15" s="157"/>
      <c r="C15" s="158"/>
      <c r="D15" s="259" t="s">
        <v>483</v>
      </c>
      <c r="E15" s="259"/>
      <c r="F15" s="259"/>
      <c r="G15" s="259"/>
      <c r="H15" s="259"/>
      <c r="I15" s="259"/>
      <c r="J15" s="259"/>
      <c r="K15" s="154"/>
    </row>
    <row r="16" spans="2:11" ht="15" customHeight="1">
      <c r="B16" s="157"/>
      <c r="C16" s="158"/>
      <c r="D16" s="158"/>
      <c r="E16" s="159" t="s">
        <v>75</v>
      </c>
      <c r="F16" s="259" t="s">
        <v>484</v>
      </c>
      <c r="G16" s="259"/>
      <c r="H16" s="259"/>
      <c r="I16" s="259"/>
      <c r="J16" s="259"/>
      <c r="K16" s="154"/>
    </row>
    <row r="17" spans="2:11" ht="15" customHeight="1">
      <c r="B17" s="157"/>
      <c r="C17" s="158"/>
      <c r="D17" s="158"/>
      <c r="E17" s="159" t="s">
        <v>485</v>
      </c>
      <c r="F17" s="259" t="s">
        <v>486</v>
      </c>
      <c r="G17" s="259"/>
      <c r="H17" s="259"/>
      <c r="I17" s="259"/>
      <c r="J17" s="259"/>
      <c r="K17" s="154"/>
    </row>
    <row r="18" spans="2:11" ht="15" customHeight="1">
      <c r="B18" s="157"/>
      <c r="C18" s="158"/>
      <c r="D18" s="158"/>
      <c r="E18" s="159" t="s">
        <v>487</v>
      </c>
      <c r="F18" s="259" t="s">
        <v>488</v>
      </c>
      <c r="G18" s="259"/>
      <c r="H18" s="259"/>
      <c r="I18" s="259"/>
      <c r="J18" s="259"/>
      <c r="K18" s="154"/>
    </row>
    <row r="19" spans="2:11" ht="15" customHeight="1">
      <c r="B19" s="157"/>
      <c r="C19" s="158"/>
      <c r="D19" s="158"/>
      <c r="E19" s="159" t="s">
        <v>489</v>
      </c>
      <c r="F19" s="259" t="s">
        <v>490</v>
      </c>
      <c r="G19" s="259"/>
      <c r="H19" s="259"/>
      <c r="I19" s="259"/>
      <c r="J19" s="259"/>
      <c r="K19" s="154"/>
    </row>
    <row r="20" spans="2:11" ht="15" customHeight="1">
      <c r="B20" s="157"/>
      <c r="C20" s="158"/>
      <c r="D20" s="158"/>
      <c r="E20" s="159" t="s">
        <v>443</v>
      </c>
      <c r="F20" s="259" t="s">
        <v>444</v>
      </c>
      <c r="G20" s="259"/>
      <c r="H20" s="259"/>
      <c r="I20" s="259"/>
      <c r="J20" s="259"/>
      <c r="K20" s="154"/>
    </row>
    <row r="21" spans="2:11" ht="15" customHeight="1">
      <c r="B21" s="157"/>
      <c r="C21" s="158"/>
      <c r="D21" s="158"/>
      <c r="E21" s="159" t="s">
        <v>491</v>
      </c>
      <c r="F21" s="259" t="s">
        <v>492</v>
      </c>
      <c r="G21" s="259"/>
      <c r="H21" s="259"/>
      <c r="I21" s="259"/>
      <c r="J21" s="259"/>
      <c r="K21" s="154"/>
    </row>
    <row r="22" spans="2:11" ht="12.75" customHeight="1">
      <c r="B22" s="157"/>
      <c r="C22" s="158"/>
      <c r="D22" s="158"/>
      <c r="E22" s="158"/>
      <c r="F22" s="158"/>
      <c r="G22" s="158"/>
      <c r="H22" s="158"/>
      <c r="I22" s="158"/>
      <c r="J22" s="158"/>
      <c r="K22" s="154"/>
    </row>
    <row r="23" spans="2:11" ht="15" customHeight="1">
      <c r="B23" s="157"/>
      <c r="C23" s="259" t="s">
        <v>493</v>
      </c>
      <c r="D23" s="259"/>
      <c r="E23" s="259"/>
      <c r="F23" s="259"/>
      <c r="G23" s="259"/>
      <c r="H23" s="259"/>
      <c r="I23" s="259"/>
      <c r="J23" s="259"/>
      <c r="K23" s="154"/>
    </row>
    <row r="24" spans="2:11" ht="15" customHeight="1">
      <c r="B24" s="157"/>
      <c r="C24" s="259" t="s">
        <v>494</v>
      </c>
      <c r="D24" s="259"/>
      <c r="E24" s="259"/>
      <c r="F24" s="259"/>
      <c r="G24" s="259"/>
      <c r="H24" s="259"/>
      <c r="I24" s="259"/>
      <c r="J24" s="259"/>
      <c r="K24" s="154"/>
    </row>
    <row r="25" spans="2:11" ht="15" customHeight="1">
      <c r="B25" s="157"/>
      <c r="C25" s="156"/>
      <c r="D25" s="259" t="s">
        <v>495</v>
      </c>
      <c r="E25" s="259"/>
      <c r="F25" s="259"/>
      <c r="G25" s="259"/>
      <c r="H25" s="259"/>
      <c r="I25" s="259"/>
      <c r="J25" s="259"/>
      <c r="K25" s="154"/>
    </row>
    <row r="26" spans="2:11" ht="15" customHeight="1">
      <c r="B26" s="157"/>
      <c r="C26" s="158"/>
      <c r="D26" s="259" t="s">
        <v>496</v>
      </c>
      <c r="E26" s="259"/>
      <c r="F26" s="259"/>
      <c r="G26" s="259"/>
      <c r="H26" s="259"/>
      <c r="I26" s="259"/>
      <c r="J26" s="259"/>
      <c r="K26" s="154"/>
    </row>
    <row r="27" spans="2:11" ht="12.75" customHeight="1">
      <c r="B27" s="157"/>
      <c r="C27" s="158"/>
      <c r="D27" s="158"/>
      <c r="E27" s="158"/>
      <c r="F27" s="158"/>
      <c r="G27" s="158"/>
      <c r="H27" s="158"/>
      <c r="I27" s="158"/>
      <c r="J27" s="158"/>
      <c r="K27" s="154"/>
    </row>
    <row r="28" spans="2:11" ht="15" customHeight="1">
      <c r="B28" s="157"/>
      <c r="C28" s="158"/>
      <c r="D28" s="259" t="s">
        <v>497</v>
      </c>
      <c r="E28" s="259"/>
      <c r="F28" s="259"/>
      <c r="G28" s="259"/>
      <c r="H28" s="259"/>
      <c r="I28" s="259"/>
      <c r="J28" s="259"/>
      <c r="K28" s="154"/>
    </row>
    <row r="29" spans="2:11" ht="15" customHeight="1">
      <c r="B29" s="157"/>
      <c r="C29" s="158"/>
      <c r="D29" s="259" t="s">
        <v>498</v>
      </c>
      <c r="E29" s="259"/>
      <c r="F29" s="259"/>
      <c r="G29" s="259"/>
      <c r="H29" s="259"/>
      <c r="I29" s="259"/>
      <c r="J29" s="259"/>
      <c r="K29" s="154"/>
    </row>
    <row r="30" spans="2:11" ht="12.75" customHeight="1">
      <c r="B30" s="157"/>
      <c r="C30" s="158"/>
      <c r="D30" s="158"/>
      <c r="E30" s="158"/>
      <c r="F30" s="158"/>
      <c r="G30" s="158"/>
      <c r="H30" s="158"/>
      <c r="I30" s="158"/>
      <c r="J30" s="158"/>
      <c r="K30" s="154"/>
    </row>
    <row r="31" spans="2:11" ht="15" customHeight="1">
      <c r="B31" s="157"/>
      <c r="C31" s="158"/>
      <c r="D31" s="259" t="s">
        <v>499</v>
      </c>
      <c r="E31" s="259"/>
      <c r="F31" s="259"/>
      <c r="G31" s="259"/>
      <c r="H31" s="259"/>
      <c r="I31" s="259"/>
      <c r="J31" s="259"/>
      <c r="K31" s="154"/>
    </row>
    <row r="32" spans="2:11" ht="15" customHeight="1">
      <c r="B32" s="157"/>
      <c r="C32" s="158"/>
      <c r="D32" s="259" t="s">
        <v>500</v>
      </c>
      <c r="E32" s="259"/>
      <c r="F32" s="259"/>
      <c r="G32" s="259"/>
      <c r="H32" s="259"/>
      <c r="I32" s="259"/>
      <c r="J32" s="259"/>
      <c r="K32" s="154"/>
    </row>
    <row r="33" spans="2:11" ht="15" customHeight="1">
      <c r="B33" s="157"/>
      <c r="C33" s="158"/>
      <c r="D33" s="259" t="s">
        <v>501</v>
      </c>
      <c r="E33" s="259"/>
      <c r="F33" s="259"/>
      <c r="G33" s="259"/>
      <c r="H33" s="259"/>
      <c r="I33" s="259"/>
      <c r="J33" s="259"/>
      <c r="K33" s="154"/>
    </row>
    <row r="34" spans="2:11" ht="15" customHeight="1">
      <c r="B34" s="157"/>
      <c r="C34" s="158"/>
      <c r="D34" s="156"/>
      <c r="E34" s="160" t="s">
        <v>102</v>
      </c>
      <c r="F34" s="156"/>
      <c r="G34" s="259" t="s">
        <v>502</v>
      </c>
      <c r="H34" s="259"/>
      <c r="I34" s="259"/>
      <c r="J34" s="259"/>
      <c r="K34" s="154"/>
    </row>
    <row r="35" spans="2:11" ht="30.75" customHeight="1">
      <c r="B35" s="157"/>
      <c r="C35" s="158"/>
      <c r="D35" s="156"/>
      <c r="E35" s="160" t="s">
        <v>503</v>
      </c>
      <c r="F35" s="156"/>
      <c r="G35" s="259" t="s">
        <v>504</v>
      </c>
      <c r="H35" s="259"/>
      <c r="I35" s="259"/>
      <c r="J35" s="259"/>
      <c r="K35" s="154"/>
    </row>
    <row r="36" spans="2:11" ht="15" customHeight="1">
      <c r="B36" s="157"/>
      <c r="C36" s="158"/>
      <c r="D36" s="156"/>
      <c r="E36" s="160" t="s">
        <v>51</v>
      </c>
      <c r="F36" s="156"/>
      <c r="G36" s="259" t="s">
        <v>505</v>
      </c>
      <c r="H36" s="259"/>
      <c r="I36" s="259"/>
      <c r="J36" s="259"/>
      <c r="K36" s="154"/>
    </row>
    <row r="37" spans="2:11" ht="15" customHeight="1">
      <c r="B37" s="157"/>
      <c r="C37" s="158"/>
      <c r="D37" s="156"/>
      <c r="E37" s="160" t="s">
        <v>103</v>
      </c>
      <c r="F37" s="156"/>
      <c r="G37" s="259" t="s">
        <v>506</v>
      </c>
      <c r="H37" s="259"/>
      <c r="I37" s="259"/>
      <c r="J37" s="259"/>
      <c r="K37" s="154"/>
    </row>
    <row r="38" spans="2:11" ht="15" customHeight="1">
      <c r="B38" s="157"/>
      <c r="C38" s="158"/>
      <c r="D38" s="156"/>
      <c r="E38" s="160" t="s">
        <v>104</v>
      </c>
      <c r="F38" s="156"/>
      <c r="G38" s="259" t="s">
        <v>507</v>
      </c>
      <c r="H38" s="259"/>
      <c r="I38" s="259"/>
      <c r="J38" s="259"/>
      <c r="K38" s="154"/>
    </row>
    <row r="39" spans="2:11" ht="15" customHeight="1">
      <c r="B39" s="157"/>
      <c r="C39" s="158"/>
      <c r="D39" s="156"/>
      <c r="E39" s="160" t="s">
        <v>105</v>
      </c>
      <c r="F39" s="156"/>
      <c r="G39" s="259" t="s">
        <v>508</v>
      </c>
      <c r="H39" s="259"/>
      <c r="I39" s="259"/>
      <c r="J39" s="259"/>
      <c r="K39" s="154"/>
    </row>
    <row r="40" spans="2:11" ht="15" customHeight="1">
      <c r="B40" s="157"/>
      <c r="C40" s="158"/>
      <c r="D40" s="156"/>
      <c r="E40" s="160" t="s">
        <v>509</v>
      </c>
      <c r="F40" s="156"/>
      <c r="G40" s="259" t="s">
        <v>510</v>
      </c>
      <c r="H40" s="259"/>
      <c r="I40" s="259"/>
      <c r="J40" s="259"/>
      <c r="K40" s="154"/>
    </row>
    <row r="41" spans="2:11" ht="15" customHeight="1">
      <c r="B41" s="157"/>
      <c r="C41" s="158"/>
      <c r="D41" s="156"/>
      <c r="E41" s="160"/>
      <c r="F41" s="156"/>
      <c r="G41" s="259" t="s">
        <v>511</v>
      </c>
      <c r="H41" s="259"/>
      <c r="I41" s="259"/>
      <c r="J41" s="259"/>
      <c r="K41" s="154"/>
    </row>
    <row r="42" spans="2:11" ht="15" customHeight="1">
      <c r="B42" s="157"/>
      <c r="C42" s="158"/>
      <c r="D42" s="156"/>
      <c r="E42" s="160" t="s">
        <v>512</v>
      </c>
      <c r="F42" s="156"/>
      <c r="G42" s="259" t="s">
        <v>513</v>
      </c>
      <c r="H42" s="259"/>
      <c r="I42" s="259"/>
      <c r="J42" s="259"/>
      <c r="K42" s="154"/>
    </row>
    <row r="43" spans="2:11" ht="15" customHeight="1">
      <c r="B43" s="157"/>
      <c r="C43" s="158"/>
      <c r="D43" s="156"/>
      <c r="E43" s="160" t="s">
        <v>108</v>
      </c>
      <c r="F43" s="156"/>
      <c r="G43" s="259" t="s">
        <v>514</v>
      </c>
      <c r="H43" s="259"/>
      <c r="I43" s="259"/>
      <c r="J43" s="259"/>
      <c r="K43" s="154"/>
    </row>
    <row r="44" spans="2:11" ht="12.75" customHeight="1">
      <c r="B44" s="157"/>
      <c r="C44" s="158"/>
      <c r="D44" s="156"/>
      <c r="E44" s="156"/>
      <c r="F44" s="156"/>
      <c r="G44" s="156"/>
      <c r="H44" s="156"/>
      <c r="I44" s="156"/>
      <c r="J44" s="156"/>
      <c r="K44" s="154"/>
    </row>
    <row r="45" spans="2:11" ht="15" customHeight="1">
      <c r="B45" s="157"/>
      <c r="C45" s="158"/>
      <c r="D45" s="259" t="s">
        <v>515</v>
      </c>
      <c r="E45" s="259"/>
      <c r="F45" s="259"/>
      <c r="G45" s="259"/>
      <c r="H45" s="259"/>
      <c r="I45" s="259"/>
      <c r="J45" s="259"/>
      <c r="K45" s="154"/>
    </row>
    <row r="46" spans="2:11" ht="15" customHeight="1">
      <c r="B46" s="157"/>
      <c r="C46" s="158"/>
      <c r="D46" s="158"/>
      <c r="E46" s="259" t="s">
        <v>516</v>
      </c>
      <c r="F46" s="259"/>
      <c r="G46" s="259"/>
      <c r="H46" s="259"/>
      <c r="I46" s="259"/>
      <c r="J46" s="259"/>
      <c r="K46" s="154"/>
    </row>
    <row r="47" spans="2:11" ht="15" customHeight="1">
      <c r="B47" s="157"/>
      <c r="C47" s="158"/>
      <c r="D47" s="158"/>
      <c r="E47" s="259" t="s">
        <v>517</v>
      </c>
      <c r="F47" s="259"/>
      <c r="G47" s="259"/>
      <c r="H47" s="259"/>
      <c r="I47" s="259"/>
      <c r="J47" s="259"/>
      <c r="K47" s="154"/>
    </row>
    <row r="48" spans="2:11" ht="15" customHeight="1">
      <c r="B48" s="157"/>
      <c r="C48" s="158"/>
      <c r="D48" s="158"/>
      <c r="E48" s="259" t="s">
        <v>518</v>
      </c>
      <c r="F48" s="259"/>
      <c r="G48" s="259"/>
      <c r="H48" s="259"/>
      <c r="I48" s="259"/>
      <c r="J48" s="259"/>
      <c r="K48" s="154"/>
    </row>
    <row r="49" spans="2:11" ht="15" customHeight="1">
      <c r="B49" s="157"/>
      <c r="C49" s="158"/>
      <c r="D49" s="259" t="s">
        <v>519</v>
      </c>
      <c r="E49" s="259"/>
      <c r="F49" s="259"/>
      <c r="G49" s="259"/>
      <c r="H49" s="259"/>
      <c r="I49" s="259"/>
      <c r="J49" s="259"/>
      <c r="K49" s="154"/>
    </row>
    <row r="50" spans="2:11" ht="25.5" customHeight="1">
      <c r="B50" s="153"/>
      <c r="C50" s="262" t="s">
        <v>520</v>
      </c>
      <c r="D50" s="262"/>
      <c r="E50" s="262"/>
      <c r="F50" s="262"/>
      <c r="G50" s="262"/>
      <c r="H50" s="262"/>
      <c r="I50" s="262"/>
      <c r="J50" s="262"/>
      <c r="K50" s="154"/>
    </row>
    <row r="51" spans="2:11" ht="5.25" customHeight="1">
      <c r="B51" s="153"/>
      <c r="C51" s="155"/>
      <c r="D51" s="155"/>
      <c r="E51" s="155"/>
      <c r="F51" s="155"/>
      <c r="G51" s="155"/>
      <c r="H51" s="155"/>
      <c r="I51" s="155"/>
      <c r="J51" s="155"/>
      <c r="K51" s="154"/>
    </row>
    <row r="52" spans="2:11" ht="15" customHeight="1">
      <c r="B52" s="153"/>
      <c r="C52" s="259" t="s">
        <v>521</v>
      </c>
      <c r="D52" s="259"/>
      <c r="E52" s="259"/>
      <c r="F52" s="259"/>
      <c r="G52" s="259"/>
      <c r="H52" s="259"/>
      <c r="I52" s="259"/>
      <c r="J52" s="259"/>
      <c r="K52" s="154"/>
    </row>
    <row r="53" spans="2:11" ht="15" customHeight="1">
      <c r="B53" s="153"/>
      <c r="C53" s="259" t="s">
        <v>522</v>
      </c>
      <c r="D53" s="259"/>
      <c r="E53" s="259"/>
      <c r="F53" s="259"/>
      <c r="G53" s="259"/>
      <c r="H53" s="259"/>
      <c r="I53" s="259"/>
      <c r="J53" s="259"/>
      <c r="K53" s="154"/>
    </row>
    <row r="54" spans="2:11" ht="12.75" customHeight="1">
      <c r="B54" s="153"/>
      <c r="C54" s="156"/>
      <c r="D54" s="156"/>
      <c r="E54" s="156"/>
      <c r="F54" s="156"/>
      <c r="G54" s="156"/>
      <c r="H54" s="156"/>
      <c r="I54" s="156"/>
      <c r="J54" s="156"/>
      <c r="K54" s="154"/>
    </row>
    <row r="55" spans="2:11" ht="15" customHeight="1">
      <c r="B55" s="153"/>
      <c r="C55" s="259" t="s">
        <v>523</v>
      </c>
      <c r="D55" s="259"/>
      <c r="E55" s="259"/>
      <c r="F55" s="259"/>
      <c r="G55" s="259"/>
      <c r="H55" s="259"/>
      <c r="I55" s="259"/>
      <c r="J55" s="259"/>
      <c r="K55" s="154"/>
    </row>
    <row r="56" spans="2:11" ht="15" customHeight="1">
      <c r="B56" s="153"/>
      <c r="C56" s="158"/>
      <c r="D56" s="259" t="s">
        <v>524</v>
      </c>
      <c r="E56" s="259"/>
      <c r="F56" s="259"/>
      <c r="G56" s="259"/>
      <c r="H56" s="259"/>
      <c r="I56" s="259"/>
      <c r="J56" s="259"/>
      <c r="K56" s="154"/>
    </row>
    <row r="57" spans="2:11" ht="15" customHeight="1">
      <c r="B57" s="153"/>
      <c r="C57" s="158"/>
      <c r="D57" s="259" t="s">
        <v>525</v>
      </c>
      <c r="E57" s="259"/>
      <c r="F57" s="259"/>
      <c r="G57" s="259"/>
      <c r="H57" s="259"/>
      <c r="I57" s="259"/>
      <c r="J57" s="259"/>
      <c r="K57" s="154"/>
    </row>
    <row r="58" spans="2:11" ht="15" customHeight="1">
      <c r="B58" s="153"/>
      <c r="C58" s="158"/>
      <c r="D58" s="259" t="s">
        <v>526</v>
      </c>
      <c r="E58" s="259"/>
      <c r="F58" s="259"/>
      <c r="G58" s="259"/>
      <c r="H58" s="259"/>
      <c r="I58" s="259"/>
      <c r="J58" s="259"/>
      <c r="K58" s="154"/>
    </row>
    <row r="59" spans="2:11" ht="15" customHeight="1">
      <c r="B59" s="153"/>
      <c r="C59" s="158"/>
      <c r="D59" s="259" t="s">
        <v>527</v>
      </c>
      <c r="E59" s="259"/>
      <c r="F59" s="259"/>
      <c r="G59" s="259"/>
      <c r="H59" s="259"/>
      <c r="I59" s="259"/>
      <c r="J59" s="259"/>
      <c r="K59" s="154"/>
    </row>
    <row r="60" spans="2:11" ht="15" customHeight="1">
      <c r="B60" s="153"/>
      <c r="C60" s="158"/>
      <c r="D60" s="261" t="s">
        <v>528</v>
      </c>
      <c r="E60" s="261"/>
      <c r="F60" s="261"/>
      <c r="G60" s="261"/>
      <c r="H60" s="261"/>
      <c r="I60" s="261"/>
      <c r="J60" s="261"/>
      <c r="K60" s="154"/>
    </row>
    <row r="61" spans="2:11" ht="15" customHeight="1">
      <c r="B61" s="153"/>
      <c r="C61" s="158"/>
      <c r="D61" s="259" t="s">
        <v>529</v>
      </c>
      <c r="E61" s="259"/>
      <c r="F61" s="259"/>
      <c r="G61" s="259"/>
      <c r="H61" s="259"/>
      <c r="I61" s="259"/>
      <c r="J61" s="259"/>
      <c r="K61" s="154"/>
    </row>
    <row r="62" spans="2:11" ht="12.75" customHeight="1">
      <c r="B62" s="153"/>
      <c r="C62" s="158"/>
      <c r="D62" s="158"/>
      <c r="E62" s="161"/>
      <c r="F62" s="158"/>
      <c r="G62" s="158"/>
      <c r="H62" s="158"/>
      <c r="I62" s="158"/>
      <c r="J62" s="158"/>
      <c r="K62" s="154"/>
    </row>
    <row r="63" spans="2:11" ht="15" customHeight="1">
      <c r="B63" s="153"/>
      <c r="C63" s="158"/>
      <c r="D63" s="259" t="s">
        <v>530</v>
      </c>
      <c r="E63" s="259"/>
      <c r="F63" s="259"/>
      <c r="G63" s="259"/>
      <c r="H63" s="259"/>
      <c r="I63" s="259"/>
      <c r="J63" s="259"/>
      <c r="K63" s="154"/>
    </row>
    <row r="64" spans="2:11" ht="15" customHeight="1">
      <c r="B64" s="153"/>
      <c r="C64" s="158"/>
      <c r="D64" s="261" t="s">
        <v>531</v>
      </c>
      <c r="E64" s="261"/>
      <c r="F64" s="261"/>
      <c r="G64" s="261"/>
      <c r="H64" s="261"/>
      <c r="I64" s="261"/>
      <c r="J64" s="261"/>
      <c r="K64" s="154"/>
    </row>
    <row r="65" spans="2:11" ht="15" customHeight="1">
      <c r="B65" s="153"/>
      <c r="C65" s="158"/>
      <c r="D65" s="259" t="s">
        <v>532</v>
      </c>
      <c r="E65" s="259"/>
      <c r="F65" s="259"/>
      <c r="G65" s="259"/>
      <c r="H65" s="259"/>
      <c r="I65" s="259"/>
      <c r="J65" s="259"/>
      <c r="K65" s="154"/>
    </row>
    <row r="66" spans="2:11" ht="15" customHeight="1">
      <c r="B66" s="153"/>
      <c r="C66" s="158"/>
      <c r="D66" s="259" t="s">
        <v>533</v>
      </c>
      <c r="E66" s="259"/>
      <c r="F66" s="259"/>
      <c r="G66" s="259"/>
      <c r="H66" s="259"/>
      <c r="I66" s="259"/>
      <c r="J66" s="259"/>
      <c r="K66" s="154"/>
    </row>
    <row r="67" spans="2:11" ht="15" customHeight="1">
      <c r="B67" s="153"/>
      <c r="C67" s="158"/>
      <c r="D67" s="259" t="s">
        <v>534</v>
      </c>
      <c r="E67" s="259"/>
      <c r="F67" s="259"/>
      <c r="G67" s="259"/>
      <c r="H67" s="259"/>
      <c r="I67" s="259"/>
      <c r="J67" s="259"/>
      <c r="K67" s="154"/>
    </row>
    <row r="68" spans="2:11" ht="15" customHeight="1">
      <c r="B68" s="153"/>
      <c r="C68" s="158"/>
      <c r="D68" s="259" t="s">
        <v>535</v>
      </c>
      <c r="E68" s="259"/>
      <c r="F68" s="259"/>
      <c r="G68" s="259"/>
      <c r="H68" s="259"/>
      <c r="I68" s="259"/>
      <c r="J68" s="259"/>
      <c r="K68" s="154"/>
    </row>
    <row r="69" spans="2:11" ht="12.75" customHeight="1">
      <c r="B69" s="162"/>
      <c r="C69" s="163"/>
      <c r="D69" s="163"/>
      <c r="E69" s="163"/>
      <c r="F69" s="163"/>
      <c r="G69" s="163"/>
      <c r="H69" s="163"/>
      <c r="I69" s="163"/>
      <c r="J69" s="163"/>
      <c r="K69" s="164"/>
    </row>
    <row r="70" spans="2:11" ht="18.75" customHeight="1">
      <c r="B70" s="165"/>
      <c r="C70" s="165"/>
      <c r="D70" s="165"/>
      <c r="E70" s="165"/>
      <c r="F70" s="165"/>
      <c r="G70" s="165"/>
      <c r="H70" s="165"/>
      <c r="I70" s="165"/>
      <c r="J70" s="165"/>
      <c r="K70" s="166"/>
    </row>
    <row r="71" spans="2:11" ht="18.75" customHeight="1">
      <c r="B71" s="166"/>
      <c r="C71" s="166"/>
      <c r="D71" s="166"/>
      <c r="E71" s="166"/>
      <c r="F71" s="166"/>
      <c r="G71" s="166"/>
      <c r="H71" s="166"/>
      <c r="I71" s="166"/>
      <c r="J71" s="166"/>
      <c r="K71" s="166"/>
    </row>
    <row r="72" spans="2:11" ht="7.5" customHeight="1">
      <c r="B72" s="167"/>
      <c r="C72" s="168"/>
      <c r="D72" s="168"/>
      <c r="E72" s="168"/>
      <c r="F72" s="168"/>
      <c r="G72" s="168"/>
      <c r="H72" s="168"/>
      <c r="I72" s="168"/>
      <c r="J72" s="168"/>
      <c r="K72" s="169"/>
    </row>
    <row r="73" spans="2:11" ht="45" customHeight="1">
      <c r="B73" s="170"/>
      <c r="C73" s="260" t="s">
        <v>473</v>
      </c>
      <c r="D73" s="260"/>
      <c r="E73" s="260"/>
      <c r="F73" s="260"/>
      <c r="G73" s="260"/>
      <c r="H73" s="260"/>
      <c r="I73" s="260"/>
      <c r="J73" s="260"/>
      <c r="K73" s="171"/>
    </row>
    <row r="74" spans="2:11" ht="17.25" customHeight="1">
      <c r="B74" s="170"/>
      <c r="C74" s="172" t="s">
        <v>536</v>
      </c>
      <c r="D74" s="172"/>
      <c r="E74" s="172"/>
      <c r="F74" s="172" t="s">
        <v>537</v>
      </c>
      <c r="G74" s="173"/>
      <c r="H74" s="172" t="s">
        <v>103</v>
      </c>
      <c r="I74" s="172" t="s">
        <v>55</v>
      </c>
      <c r="J74" s="172" t="s">
        <v>538</v>
      </c>
      <c r="K74" s="171"/>
    </row>
    <row r="75" spans="2:11" ht="17.25" customHeight="1">
      <c r="B75" s="170"/>
      <c r="C75" s="174" t="s">
        <v>539</v>
      </c>
      <c r="D75" s="174"/>
      <c r="E75" s="174"/>
      <c r="F75" s="175" t="s">
        <v>540</v>
      </c>
      <c r="G75" s="176"/>
      <c r="H75" s="174"/>
      <c r="I75" s="174"/>
      <c r="J75" s="174" t="s">
        <v>541</v>
      </c>
      <c r="K75" s="171"/>
    </row>
    <row r="76" spans="2:11" ht="5.25" customHeight="1">
      <c r="B76" s="170"/>
      <c r="C76" s="177"/>
      <c r="D76" s="177"/>
      <c r="E76" s="177"/>
      <c r="F76" s="177"/>
      <c r="G76" s="178"/>
      <c r="H76" s="177"/>
      <c r="I76" s="177"/>
      <c r="J76" s="177"/>
      <c r="K76" s="171"/>
    </row>
    <row r="77" spans="2:11" ht="15" customHeight="1">
      <c r="B77" s="170"/>
      <c r="C77" s="160" t="s">
        <v>51</v>
      </c>
      <c r="D77" s="177"/>
      <c r="E77" s="177"/>
      <c r="F77" s="179" t="s">
        <v>542</v>
      </c>
      <c r="G77" s="178"/>
      <c r="H77" s="160" t="s">
        <v>543</v>
      </c>
      <c r="I77" s="160" t="s">
        <v>544</v>
      </c>
      <c r="J77" s="160">
        <v>20</v>
      </c>
      <c r="K77" s="171"/>
    </row>
    <row r="78" spans="2:11" ht="15" customHeight="1">
      <c r="B78" s="170"/>
      <c r="C78" s="160" t="s">
        <v>545</v>
      </c>
      <c r="D78" s="160"/>
      <c r="E78" s="160"/>
      <c r="F78" s="179" t="s">
        <v>542</v>
      </c>
      <c r="G78" s="178"/>
      <c r="H78" s="160" t="s">
        <v>546</v>
      </c>
      <c r="I78" s="160" t="s">
        <v>544</v>
      </c>
      <c r="J78" s="160">
        <v>120</v>
      </c>
      <c r="K78" s="171"/>
    </row>
    <row r="79" spans="2:11" ht="15" customHeight="1">
      <c r="B79" s="180"/>
      <c r="C79" s="160" t="s">
        <v>547</v>
      </c>
      <c r="D79" s="160"/>
      <c r="E79" s="160"/>
      <c r="F79" s="179" t="s">
        <v>548</v>
      </c>
      <c r="G79" s="178"/>
      <c r="H79" s="160" t="s">
        <v>549</v>
      </c>
      <c r="I79" s="160" t="s">
        <v>544</v>
      </c>
      <c r="J79" s="160">
        <v>50</v>
      </c>
      <c r="K79" s="171"/>
    </row>
    <row r="80" spans="2:11" ht="15" customHeight="1">
      <c r="B80" s="180"/>
      <c r="C80" s="160" t="s">
        <v>550</v>
      </c>
      <c r="D80" s="160"/>
      <c r="E80" s="160"/>
      <c r="F80" s="179" t="s">
        <v>542</v>
      </c>
      <c r="G80" s="178"/>
      <c r="H80" s="160" t="s">
        <v>551</v>
      </c>
      <c r="I80" s="160" t="s">
        <v>552</v>
      </c>
      <c r="J80" s="160"/>
      <c r="K80" s="171"/>
    </row>
    <row r="81" spans="2:11" ht="15" customHeight="1">
      <c r="B81" s="180"/>
      <c r="C81" s="181" t="s">
        <v>553</v>
      </c>
      <c r="D81" s="181"/>
      <c r="E81" s="181"/>
      <c r="F81" s="182" t="s">
        <v>548</v>
      </c>
      <c r="G81" s="181"/>
      <c r="H81" s="181" t="s">
        <v>554</v>
      </c>
      <c r="I81" s="181" t="s">
        <v>544</v>
      </c>
      <c r="J81" s="181">
        <v>15</v>
      </c>
      <c r="K81" s="171"/>
    </row>
    <row r="82" spans="2:11" ht="15" customHeight="1">
      <c r="B82" s="180"/>
      <c r="C82" s="181" t="s">
        <v>555</v>
      </c>
      <c r="D82" s="181"/>
      <c r="E82" s="181"/>
      <c r="F82" s="182" t="s">
        <v>548</v>
      </c>
      <c r="G82" s="181"/>
      <c r="H82" s="181" t="s">
        <v>556</v>
      </c>
      <c r="I82" s="181" t="s">
        <v>544</v>
      </c>
      <c r="J82" s="181">
        <v>15</v>
      </c>
      <c r="K82" s="171"/>
    </row>
    <row r="83" spans="2:11" ht="15" customHeight="1">
      <c r="B83" s="180"/>
      <c r="C83" s="181" t="s">
        <v>557</v>
      </c>
      <c r="D83" s="181"/>
      <c r="E83" s="181"/>
      <c r="F83" s="182" t="s">
        <v>548</v>
      </c>
      <c r="G83" s="181"/>
      <c r="H83" s="181" t="s">
        <v>558</v>
      </c>
      <c r="I83" s="181" t="s">
        <v>544</v>
      </c>
      <c r="J83" s="181">
        <v>20</v>
      </c>
      <c r="K83" s="171"/>
    </row>
    <row r="84" spans="2:11" ht="15" customHeight="1">
      <c r="B84" s="180"/>
      <c r="C84" s="181" t="s">
        <v>559</v>
      </c>
      <c r="D84" s="181"/>
      <c r="E84" s="181"/>
      <c r="F84" s="182" t="s">
        <v>548</v>
      </c>
      <c r="G84" s="181"/>
      <c r="H84" s="181" t="s">
        <v>560</v>
      </c>
      <c r="I84" s="181" t="s">
        <v>544</v>
      </c>
      <c r="J84" s="181">
        <v>20</v>
      </c>
      <c r="K84" s="171"/>
    </row>
    <row r="85" spans="2:11" ht="15" customHeight="1">
      <c r="B85" s="180"/>
      <c r="C85" s="160" t="s">
        <v>561</v>
      </c>
      <c r="D85" s="160"/>
      <c r="E85" s="160"/>
      <c r="F85" s="179" t="s">
        <v>548</v>
      </c>
      <c r="G85" s="178"/>
      <c r="H85" s="160" t="s">
        <v>562</v>
      </c>
      <c r="I85" s="160" t="s">
        <v>544</v>
      </c>
      <c r="J85" s="160">
        <v>50</v>
      </c>
      <c r="K85" s="171"/>
    </row>
    <row r="86" spans="2:11" ht="15" customHeight="1">
      <c r="B86" s="180"/>
      <c r="C86" s="160" t="s">
        <v>563</v>
      </c>
      <c r="D86" s="160"/>
      <c r="E86" s="160"/>
      <c r="F86" s="179" t="s">
        <v>548</v>
      </c>
      <c r="G86" s="178"/>
      <c r="H86" s="160" t="s">
        <v>564</v>
      </c>
      <c r="I86" s="160" t="s">
        <v>544</v>
      </c>
      <c r="J86" s="160">
        <v>20</v>
      </c>
      <c r="K86" s="171"/>
    </row>
    <row r="87" spans="2:11" ht="15" customHeight="1">
      <c r="B87" s="180"/>
      <c r="C87" s="160" t="s">
        <v>565</v>
      </c>
      <c r="D87" s="160"/>
      <c r="E87" s="160"/>
      <c r="F87" s="179" t="s">
        <v>548</v>
      </c>
      <c r="G87" s="178"/>
      <c r="H87" s="160" t="s">
        <v>566</v>
      </c>
      <c r="I87" s="160" t="s">
        <v>544</v>
      </c>
      <c r="J87" s="160">
        <v>20</v>
      </c>
      <c r="K87" s="171"/>
    </row>
    <row r="88" spans="2:11" ht="15" customHeight="1">
      <c r="B88" s="180"/>
      <c r="C88" s="160" t="s">
        <v>567</v>
      </c>
      <c r="D88" s="160"/>
      <c r="E88" s="160"/>
      <c r="F88" s="179" t="s">
        <v>548</v>
      </c>
      <c r="G88" s="178"/>
      <c r="H88" s="160" t="s">
        <v>568</v>
      </c>
      <c r="I88" s="160" t="s">
        <v>544</v>
      </c>
      <c r="J88" s="160">
        <v>50</v>
      </c>
      <c r="K88" s="171"/>
    </row>
    <row r="89" spans="2:11" ht="15" customHeight="1">
      <c r="B89" s="180"/>
      <c r="C89" s="160" t="s">
        <v>569</v>
      </c>
      <c r="D89" s="160"/>
      <c r="E89" s="160"/>
      <c r="F89" s="179" t="s">
        <v>548</v>
      </c>
      <c r="G89" s="178"/>
      <c r="H89" s="160" t="s">
        <v>569</v>
      </c>
      <c r="I89" s="160" t="s">
        <v>544</v>
      </c>
      <c r="J89" s="160">
        <v>50</v>
      </c>
      <c r="K89" s="171"/>
    </row>
    <row r="90" spans="2:11" ht="15" customHeight="1">
      <c r="B90" s="180"/>
      <c r="C90" s="160" t="s">
        <v>109</v>
      </c>
      <c r="D90" s="160"/>
      <c r="E90" s="160"/>
      <c r="F90" s="179" t="s">
        <v>548</v>
      </c>
      <c r="G90" s="178"/>
      <c r="H90" s="160" t="s">
        <v>570</v>
      </c>
      <c r="I90" s="160" t="s">
        <v>544</v>
      </c>
      <c r="J90" s="160">
        <v>255</v>
      </c>
      <c r="K90" s="171"/>
    </row>
    <row r="91" spans="2:11" ht="15" customHeight="1">
      <c r="B91" s="180"/>
      <c r="C91" s="160" t="s">
        <v>571</v>
      </c>
      <c r="D91" s="160"/>
      <c r="E91" s="160"/>
      <c r="F91" s="179" t="s">
        <v>542</v>
      </c>
      <c r="G91" s="178"/>
      <c r="H91" s="160" t="s">
        <v>572</v>
      </c>
      <c r="I91" s="160" t="s">
        <v>573</v>
      </c>
      <c r="J91" s="160"/>
      <c r="K91" s="171"/>
    </row>
    <row r="92" spans="2:11" ht="15" customHeight="1">
      <c r="B92" s="180"/>
      <c r="C92" s="160" t="s">
        <v>574</v>
      </c>
      <c r="D92" s="160"/>
      <c r="E92" s="160"/>
      <c r="F92" s="179" t="s">
        <v>542</v>
      </c>
      <c r="G92" s="178"/>
      <c r="H92" s="160" t="s">
        <v>575</v>
      </c>
      <c r="I92" s="160" t="s">
        <v>576</v>
      </c>
      <c r="J92" s="160"/>
      <c r="K92" s="171"/>
    </row>
    <row r="93" spans="2:11" ht="15" customHeight="1">
      <c r="B93" s="180"/>
      <c r="C93" s="160" t="s">
        <v>577</v>
      </c>
      <c r="D93" s="160"/>
      <c r="E93" s="160"/>
      <c r="F93" s="179" t="s">
        <v>542</v>
      </c>
      <c r="G93" s="178"/>
      <c r="H93" s="160" t="s">
        <v>577</v>
      </c>
      <c r="I93" s="160" t="s">
        <v>576</v>
      </c>
      <c r="J93" s="160"/>
      <c r="K93" s="171"/>
    </row>
    <row r="94" spans="2:11" ht="15" customHeight="1">
      <c r="B94" s="180"/>
      <c r="C94" s="160" t="s">
        <v>36</v>
      </c>
      <c r="D94" s="160"/>
      <c r="E94" s="160"/>
      <c r="F94" s="179" t="s">
        <v>542</v>
      </c>
      <c r="G94" s="178"/>
      <c r="H94" s="160" t="s">
        <v>578</v>
      </c>
      <c r="I94" s="160" t="s">
        <v>576</v>
      </c>
      <c r="J94" s="160"/>
      <c r="K94" s="171"/>
    </row>
    <row r="95" spans="2:11" ht="15" customHeight="1">
      <c r="B95" s="180"/>
      <c r="C95" s="160" t="s">
        <v>46</v>
      </c>
      <c r="D95" s="160"/>
      <c r="E95" s="160"/>
      <c r="F95" s="179" t="s">
        <v>542</v>
      </c>
      <c r="G95" s="178"/>
      <c r="H95" s="160" t="s">
        <v>579</v>
      </c>
      <c r="I95" s="160" t="s">
        <v>576</v>
      </c>
      <c r="J95" s="160"/>
      <c r="K95" s="171"/>
    </row>
    <row r="96" spans="2:11" ht="15" customHeight="1">
      <c r="B96" s="183"/>
      <c r="C96" s="184"/>
      <c r="D96" s="184"/>
      <c r="E96" s="184"/>
      <c r="F96" s="184"/>
      <c r="G96" s="184"/>
      <c r="H96" s="184"/>
      <c r="I96" s="184"/>
      <c r="J96" s="184"/>
      <c r="K96" s="185"/>
    </row>
    <row r="97" spans="2:11" ht="18.75" customHeight="1">
      <c r="B97" s="186"/>
      <c r="C97" s="187"/>
      <c r="D97" s="187"/>
      <c r="E97" s="187"/>
      <c r="F97" s="187"/>
      <c r="G97" s="187"/>
      <c r="H97" s="187"/>
      <c r="I97" s="187"/>
      <c r="J97" s="187"/>
      <c r="K97" s="186"/>
    </row>
    <row r="98" spans="2:11" ht="18.75" customHeight="1">
      <c r="B98" s="166"/>
      <c r="C98" s="166"/>
      <c r="D98" s="166"/>
      <c r="E98" s="166"/>
      <c r="F98" s="166"/>
      <c r="G98" s="166"/>
      <c r="H98" s="166"/>
      <c r="I98" s="166"/>
      <c r="J98" s="166"/>
      <c r="K98" s="166"/>
    </row>
    <row r="99" spans="2:11" ht="7.5" customHeight="1">
      <c r="B99" s="167"/>
      <c r="C99" s="168"/>
      <c r="D99" s="168"/>
      <c r="E99" s="168"/>
      <c r="F99" s="168"/>
      <c r="G99" s="168"/>
      <c r="H99" s="168"/>
      <c r="I99" s="168"/>
      <c r="J99" s="168"/>
      <c r="K99" s="169"/>
    </row>
    <row r="100" spans="2:11" ht="45" customHeight="1">
      <c r="B100" s="170"/>
      <c r="C100" s="260" t="s">
        <v>580</v>
      </c>
      <c r="D100" s="260"/>
      <c r="E100" s="260"/>
      <c r="F100" s="260"/>
      <c r="G100" s="260"/>
      <c r="H100" s="260"/>
      <c r="I100" s="260"/>
      <c r="J100" s="260"/>
      <c r="K100" s="171"/>
    </row>
    <row r="101" spans="2:11" ht="17.25" customHeight="1">
      <c r="B101" s="170"/>
      <c r="C101" s="172" t="s">
        <v>536</v>
      </c>
      <c r="D101" s="172"/>
      <c r="E101" s="172"/>
      <c r="F101" s="172" t="s">
        <v>537</v>
      </c>
      <c r="G101" s="173"/>
      <c r="H101" s="172" t="s">
        <v>103</v>
      </c>
      <c r="I101" s="172" t="s">
        <v>55</v>
      </c>
      <c r="J101" s="172" t="s">
        <v>538</v>
      </c>
      <c r="K101" s="171"/>
    </row>
    <row r="102" spans="2:11" ht="17.25" customHeight="1">
      <c r="B102" s="170"/>
      <c r="C102" s="174" t="s">
        <v>539</v>
      </c>
      <c r="D102" s="174"/>
      <c r="E102" s="174"/>
      <c r="F102" s="175" t="s">
        <v>540</v>
      </c>
      <c r="G102" s="176"/>
      <c r="H102" s="174"/>
      <c r="I102" s="174"/>
      <c r="J102" s="174" t="s">
        <v>541</v>
      </c>
      <c r="K102" s="171"/>
    </row>
    <row r="103" spans="2:11" ht="5.25" customHeight="1">
      <c r="B103" s="170"/>
      <c r="C103" s="172"/>
      <c r="D103" s="172"/>
      <c r="E103" s="172"/>
      <c r="F103" s="172"/>
      <c r="G103" s="188"/>
      <c r="H103" s="172"/>
      <c r="I103" s="172"/>
      <c r="J103" s="172"/>
      <c r="K103" s="171"/>
    </row>
    <row r="104" spans="2:11" ht="15" customHeight="1">
      <c r="B104" s="170"/>
      <c r="C104" s="160" t="s">
        <v>51</v>
      </c>
      <c r="D104" s="177"/>
      <c r="E104" s="177"/>
      <c r="F104" s="179" t="s">
        <v>542</v>
      </c>
      <c r="G104" s="188"/>
      <c r="H104" s="160" t="s">
        <v>581</v>
      </c>
      <c r="I104" s="160" t="s">
        <v>544</v>
      </c>
      <c r="J104" s="160">
        <v>20</v>
      </c>
      <c r="K104" s="171"/>
    </row>
    <row r="105" spans="2:11" ht="15" customHeight="1">
      <c r="B105" s="170"/>
      <c r="C105" s="160" t="s">
        <v>545</v>
      </c>
      <c r="D105" s="160"/>
      <c r="E105" s="160"/>
      <c r="F105" s="179" t="s">
        <v>542</v>
      </c>
      <c r="G105" s="160"/>
      <c r="H105" s="160" t="s">
        <v>581</v>
      </c>
      <c r="I105" s="160" t="s">
        <v>544</v>
      </c>
      <c r="J105" s="160">
        <v>120</v>
      </c>
      <c r="K105" s="171"/>
    </row>
    <row r="106" spans="2:11" ht="15" customHeight="1">
      <c r="B106" s="180"/>
      <c r="C106" s="160" t="s">
        <v>547</v>
      </c>
      <c r="D106" s="160"/>
      <c r="E106" s="160"/>
      <c r="F106" s="179" t="s">
        <v>548</v>
      </c>
      <c r="G106" s="160"/>
      <c r="H106" s="160" t="s">
        <v>581</v>
      </c>
      <c r="I106" s="160" t="s">
        <v>544</v>
      </c>
      <c r="J106" s="160">
        <v>50</v>
      </c>
      <c r="K106" s="171"/>
    </row>
    <row r="107" spans="2:11" ht="15" customHeight="1">
      <c r="B107" s="180"/>
      <c r="C107" s="160" t="s">
        <v>550</v>
      </c>
      <c r="D107" s="160"/>
      <c r="E107" s="160"/>
      <c r="F107" s="179" t="s">
        <v>542</v>
      </c>
      <c r="G107" s="160"/>
      <c r="H107" s="160" t="s">
        <v>581</v>
      </c>
      <c r="I107" s="160" t="s">
        <v>552</v>
      </c>
      <c r="J107" s="160"/>
      <c r="K107" s="171"/>
    </row>
    <row r="108" spans="2:11" ht="15" customHeight="1">
      <c r="B108" s="180"/>
      <c r="C108" s="160" t="s">
        <v>561</v>
      </c>
      <c r="D108" s="160"/>
      <c r="E108" s="160"/>
      <c r="F108" s="179" t="s">
        <v>548</v>
      </c>
      <c r="G108" s="160"/>
      <c r="H108" s="160" t="s">
        <v>581</v>
      </c>
      <c r="I108" s="160" t="s">
        <v>544</v>
      </c>
      <c r="J108" s="160">
        <v>50</v>
      </c>
      <c r="K108" s="171"/>
    </row>
    <row r="109" spans="2:11" ht="15" customHeight="1">
      <c r="B109" s="180"/>
      <c r="C109" s="160" t="s">
        <v>569</v>
      </c>
      <c r="D109" s="160"/>
      <c r="E109" s="160"/>
      <c r="F109" s="179" t="s">
        <v>548</v>
      </c>
      <c r="G109" s="160"/>
      <c r="H109" s="160" t="s">
        <v>581</v>
      </c>
      <c r="I109" s="160" t="s">
        <v>544</v>
      </c>
      <c r="J109" s="160">
        <v>50</v>
      </c>
      <c r="K109" s="171"/>
    </row>
    <row r="110" spans="2:11" ht="15" customHeight="1">
      <c r="B110" s="180"/>
      <c r="C110" s="160" t="s">
        <v>567</v>
      </c>
      <c r="D110" s="160"/>
      <c r="E110" s="160"/>
      <c r="F110" s="179" t="s">
        <v>548</v>
      </c>
      <c r="G110" s="160"/>
      <c r="H110" s="160" t="s">
        <v>581</v>
      </c>
      <c r="I110" s="160" t="s">
        <v>544</v>
      </c>
      <c r="J110" s="160">
        <v>50</v>
      </c>
      <c r="K110" s="171"/>
    </row>
    <row r="111" spans="2:11" ht="15" customHeight="1">
      <c r="B111" s="180"/>
      <c r="C111" s="160" t="s">
        <v>51</v>
      </c>
      <c r="D111" s="160"/>
      <c r="E111" s="160"/>
      <c r="F111" s="179" t="s">
        <v>542</v>
      </c>
      <c r="G111" s="160"/>
      <c r="H111" s="160" t="s">
        <v>582</v>
      </c>
      <c r="I111" s="160" t="s">
        <v>544</v>
      </c>
      <c r="J111" s="160">
        <v>20</v>
      </c>
      <c r="K111" s="171"/>
    </row>
    <row r="112" spans="2:11" ht="15" customHeight="1">
      <c r="B112" s="180"/>
      <c r="C112" s="160" t="s">
        <v>583</v>
      </c>
      <c r="D112" s="160"/>
      <c r="E112" s="160"/>
      <c r="F112" s="179" t="s">
        <v>542</v>
      </c>
      <c r="G112" s="160"/>
      <c r="H112" s="160" t="s">
        <v>584</v>
      </c>
      <c r="I112" s="160" t="s">
        <v>544</v>
      </c>
      <c r="J112" s="160">
        <v>120</v>
      </c>
      <c r="K112" s="171"/>
    </row>
    <row r="113" spans="2:11" ht="15" customHeight="1">
      <c r="B113" s="180"/>
      <c r="C113" s="160" t="s">
        <v>36</v>
      </c>
      <c r="D113" s="160"/>
      <c r="E113" s="160"/>
      <c r="F113" s="179" t="s">
        <v>542</v>
      </c>
      <c r="G113" s="160"/>
      <c r="H113" s="160" t="s">
        <v>585</v>
      </c>
      <c r="I113" s="160" t="s">
        <v>576</v>
      </c>
      <c r="J113" s="160"/>
      <c r="K113" s="171"/>
    </row>
    <row r="114" spans="2:11" ht="15" customHeight="1">
      <c r="B114" s="180"/>
      <c r="C114" s="160" t="s">
        <v>46</v>
      </c>
      <c r="D114" s="160"/>
      <c r="E114" s="160"/>
      <c r="F114" s="179" t="s">
        <v>542</v>
      </c>
      <c r="G114" s="160"/>
      <c r="H114" s="160" t="s">
        <v>586</v>
      </c>
      <c r="I114" s="160" t="s">
        <v>576</v>
      </c>
      <c r="J114" s="160"/>
      <c r="K114" s="171"/>
    </row>
    <row r="115" spans="2:11" ht="15" customHeight="1">
      <c r="B115" s="180"/>
      <c r="C115" s="160" t="s">
        <v>55</v>
      </c>
      <c r="D115" s="160"/>
      <c r="E115" s="160"/>
      <c r="F115" s="179" t="s">
        <v>542</v>
      </c>
      <c r="G115" s="160"/>
      <c r="H115" s="160" t="s">
        <v>587</v>
      </c>
      <c r="I115" s="160" t="s">
        <v>588</v>
      </c>
      <c r="J115" s="160"/>
      <c r="K115" s="171"/>
    </row>
    <row r="116" spans="2:11" ht="15" customHeight="1">
      <c r="B116" s="183"/>
      <c r="C116" s="189"/>
      <c r="D116" s="189"/>
      <c r="E116" s="189"/>
      <c r="F116" s="189"/>
      <c r="G116" s="189"/>
      <c r="H116" s="189"/>
      <c r="I116" s="189"/>
      <c r="J116" s="189"/>
      <c r="K116" s="185"/>
    </row>
    <row r="117" spans="2:11" ht="18.75" customHeight="1">
      <c r="B117" s="190"/>
      <c r="C117" s="156"/>
      <c r="D117" s="156"/>
      <c r="E117" s="156"/>
      <c r="F117" s="191"/>
      <c r="G117" s="156"/>
      <c r="H117" s="156"/>
      <c r="I117" s="156"/>
      <c r="J117" s="156"/>
      <c r="K117" s="190"/>
    </row>
    <row r="118" spans="2:11" ht="18.75" customHeight="1"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</row>
    <row r="119" spans="2:11" ht="7.5" customHeight="1">
      <c r="B119" s="192"/>
      <c r="C119" s="193"/>
      <c r="D119" s="193"/>
      <c r="E119" s="193"/>
      <c r="F119" s="193"/>
      <c r="G119" s="193"/>
      <c r="H119" s="193"/>
      <c r="I119" s="193"/>
      <c r="J119" s="193"/>
      <c r="K119" s="194"/>
    </row>
    <row r="120" spans="2:11" ht="45" customHeight="1">
      <c r="B120" s="195"/>
      <c r="C120" s="257" t="s">
        <v>589</v>
      </c>
      <c r="D120" s="257"/>
      <c r="E120" s="257"/>
      <c r="F120" s="257"/>
      <c r="G120" s="257"/>
      <c r="H120" s="257"/>
      <c r="I120" s="257"/>
      <c r="J120" s="257"/>
      <c r="K120" s="196"/>
    </row>
    <row r="121" spans="2:11" ht="17.25" customHeight="1">
      <c r="B121" s="197"/>
      <c r="C121" s="172" t="s">
        <v>536</v>
      </c>
      <c r="D121" s="172"/>
      <c r="E121" s="172"/>
      <c r="F121" s="172" t="s">
        <v>537</v>
      </c>
      <c r="G121" s="173"/>
      <c r="H121" s="172" t="s">
        <v>103</v>
      </c>
      <c r="I121" s="172" t="s">
        <v>55</v>
      </c>
      <c r="J121" s="172" t="s">
        <v>538</v>
      </c>
      <c r="K121" s="198"/>
    </row>
    <row r="122" spans="2:11" ht="17.25" customHeight="1">
      <c r="B122" s="197"/>
      <c r="C122" s="174" t="s">
        <v>539</v>
      </c>
      <c r="D122" s="174"/>
      <c r="E122" s="174"/>
      <c r="F122" s="175" t="s">
        <v>540</v>
      </c>
      <c r="G122" s="176"/>
      <c r="H122" s="174"/>
      <c r="I122" s="174"/>
      <c r="J122" s="174" t="s">
        <v>541</v>
      </c>
      <c r="K122" s="198"/>
    </row>
    <row r="123" spans="2:11" ht="5.25" customHeight="1">
      <c r="B123" s="199"/>
      <c r="C123" s="177"/>
      <c r="D123" s="177"/>
      <c r="E123" s="177"/>
      <c r="F123" s="177"/>
      <c r="G123" s="160"/>
      <c r="H123" s="177"/>
      <c r="I123" s="177"/>
      <c r="J123" s="177"/>
      <c r="K123" s="200"/>
    </row>
    <row r="124" spans="2:11" ht="15" customHeight="1">
      <c r="B124" s="199"/>
      <c r="C124" s="160" t="s">
        <v>545</v>
      </c>
      <c r="D124" s="177"/>
      <c r="E124" s="177"/>
      <c r="F124" s="179" t="s">
        <v>542</v>
      </c>
      <c r="G124" s="160"/>
      <c r="H124" s="160" t="s">
        <v>581</v>
      </c>
      <c r="I124" s="160" t="s">
        <v>544</v>
      </c>
      <c r="J124" s="160">
        <v>120</v>
      </c>
      <c r="K124" s="201"/>
    </row>
    <row r="125" spans="2:11" ht="15" customHeight="1">
      <c r="B125" s="199"/>
      <c r="C125" s="160" t="s">
        <v>590</v>
      </c>
      <c r="D125" s="160"/>
      <c r="E125" s="160"/>
      <c r="F125" s="179" t="s">
        <v>542</v>
      </c>
      <c r="G125" s="160"/>
      <c r="H125" s="160" t="s">
        <v>591</v>
      </c>
      <c r="I125" s="160" t="s">
        <v>544</v>
      </c>
      <c r="J125" s="160" t="s">
        <v>592</v>
      </c>
      <c r="K125" s="201"/>
    </row>
    <row r="126" spans="2:11" ht="15" customHeight="1">
      <c r="B126" s="199"/>
      <c r="C126" s="160" t="s">
        <v>491</v>
      </c>
      <c r="D126" s="160"/>
      <c r="E126" s="160"/>
      <c r="F126" s="179" t="s">
        <v>542</v>
      </c>
      <c r="G126" s="160"/>
      <c r="H126" s="160" t="s">
        <v>593</v>
      </c>
      <c r="I126" s="160" t="s">
        <v>544</v>
      </c>
      <c r="J126" s="160" t="s">
        <v>592</v>
      </c>
      <c r="K126" s="201"/>
    </row>
    <row r="127" spans="2:11" ht="15" customHeight="1">
      <c r="B127" s="199"/>
      <c r="C127" s="160" t="s">
        <v>553</v>
      </c>
      <c r="D127" s="160"/>
      <c r="E127" s="160"/>
      <c r="F127" s="179" t="s">
        <v>548</v>
      </c>
      <c r="G127" s="160"/>
      <c r="H127" s="160" t="s">
        <v>554</v>
      </c>
      <c r="I127" s="160" t="s">
        <v>544</v>
      </c>
      <c r="J127" s="160">
        <v>15</v>
      </c>
      <c r="K127" s="201"/>
    </row>
    <row r="128" spans="2:11" ht="15" customHeight="1">
      <c r="B128" s="199"/>
      <c r="C128" s="181" t="s">
        <v>555</v>
      </c>
      <c r="D128" s="181"/>
      <c r="E128" s="181"/>
      <c r="F128" s="182" t="s">
        <v>548</v>
      </c>
      <c r="G128" s="181"/>
      <c r="H128" s="181" t="s">
        <v>556</v>
      </c>
      <c r="I128" s="181" t="s">
        <v>544</v>
      </c>
      <c r="J128" s="181">
        <v>15</v>
      </c>
      <c r="K128" s="201"/>
    </row>
    <row r="129" spans="2:11" ht="15" customHeight="1">
      <c r="B129" s="199"/>
      <c r="C129" s="181" t="s">
        <v>557</v>
      </c>
      <c r="D129" s="181"/>
      <c r="E129" s="181"/>
      <c r="F129" s="182" t="s">
        <v>548</v>
      </c>
      <c r="G129" s="181"/>
      <c r="H129" s="181" t="s">
        <v>558</v>
      </c>
      <c r="I129" s="181" t="s">
        <v>544</v>
      </c>
      <c r="J129" s="181">
        <v>20</v>
      </c>
      <c r="K129" s="201"/>
    </row>
    <row r="130" spans="2:11" ht="15" customHeight="1">
      <c r="B130" s="199"/>
      <c r="C130" s="181" t="s">
        <v>559</v>
      </c>
      <c r="D130" s="181"/>
      <c r="E130" s="181"/>
      <c r="F130" s="182" t="s">
        <v>548</v>
      </c>
      <c r="G130" s="181"/>
      <c r="H130" s="181" t="s">
        <v>560</v>
      </c>
      <c r="I130" s="181" t="s">
        <v>544</v>
      </c>
      <c r="J130" s="181">
        <v>20</v>
      </c>
      <c r="K130" s="201"/>
    </row>
    <row r="131" spans="2:11" ht="15" customHeight="1">
      <c r="B131" s="199"/>
      <c r="C131" s="160" t="s">
        <v>547</v>
      </c>
      <c r="D131" s="160"/>
      <c r="E131" s="160"/>
      <c r="F131" s="179" t="s">
        <v>548</v>
      </c>
      <c r="G131" s="160"/>
      <c r="H131" s="160" t="s">
        <v>581</v>
      </c>
      <c r="I131" s="160" t="s">
        <v>544</v>
      </c>
      <c r="J131" s="160">
        <v>50</v>
      </c>
      <c r="K131" s="201"/>
    </row>
    <row r="132" spans="2:11" ht="15" customHeight="1">
      <c r="B132" s="199"/>
      <c r="C132" s="160" t="s">
        <v>561</v>
      </c>
      <c r="D132" s="160"/>
      <c r="E132" s="160"/>
      <c r="F132" s="179" t="s">
        <v>548</v>
      </c>
      <c r="G132" s="160"/>
      <c r="H132" s="160" t="s">
        <v>581</v>
      </c>
      <c r="I132" s="160" t="s">
        <v>544</v>
      </c>
      <c r="J132" s="160">
        <v>50</v>
      </c>
      <c r="K132" s="201"/>
    </row>
    <row r="133" spans="2:11" ht="15" customHeight="1">
      <c r="B133" s="199"/>
      <c r="C133" s="160" t="s">
        <v>567</v>
      </c>
      <c r="D133" s="160"/>
      <c r="E133" s="160"/>
      <c r="F133" s="179" t="s">
        <v>548</v>
      </c>
      <c r="G133" s="160"/>
      <c r="H133" s="160" t="s">
        <v>581</v>
      </c>
      <c r="I133" s="160" t="s">
        <v>544</v>
      </c>
      <c r="J133" s="160">
        <v>50</v>
      </c>
      <c r="K133" s="201"/>
    </row>
    <row r="134" spans="2:11" ht="15" customHeight="1">
      <c r="B134" s="199"/>
      <c r="C134" s="160" t="s">
        <v>569</v>
      </c>
      <c r="D134" s="160"/>
      <c r="E134" s="160"/>
      <c r="F134" s="179" t="s">
        <v>548</v>
      </c>
      <c r="G134" s="160"/>
      <c r="H134" s="160" t="s">
        <v>581</v>
      </c>
      <c r="I134" s="160" t="s">
        <v>544</v>
      </c>
      <c r="J134" s="160">
        <v>50</v>
      </c>
      <c r="K134" s="201"/>
    </row>
    <row r="135" spans="2:11" ht="15" customHeight="1">
      <c r="B135" s="199"/>
      <c r="C135" s="160" t="s">
        <v>109</v>
      </c>
      <c r="D135" s="160"/>
      <c r="E135" s="160"/>
      <c r="F135" s="179" t="s">
        <v>548</v>
      </c>
      <c r="G135" s="160"/>
      <c r="H135" s="160" t="s">
        <v>594</v>
      </c>
      <c r="I135" s="160" t="s">
        <v>544</v>
      </c>
      <c r="J135" s="160">
        <v>255</v>
      </c>
      <c r="K135" s="201"/>
    </row>
    <row r="136" spans="2:11" ht="15" customHeight="1">
      <c r="B136" s="199"/>
      <c r="C136" s="160" t="s">
        <v>571</v>
      </c>
      <c r="D136" s="160"/>
      <c r="E136" s="160"/>
      <c r="F136" s="179" t="s">
        <v>542</v>
      </c>
      <c r="G136" s="160"/>
      <c r="H136" s="160" t="s">
        <v>595</v>
      </c>
      <c r="I136" s="160" t="s">
        <v>573</v>
      </c>
      <c r="J136" s="160"/>
      <c r="K136" s="201"/>
    </row>
    <row r="137" spans="2:11" ht="15" customHeight="1">
      <c r="B137" s="199"/>
      <c r="C137" s="160" t="s">
        <v>574</v>
      </c>
      <c r="D137" s="160"/>
      <c r="E137" s="160"/>
      <c r="F137" s="179" t="s">
        <v>542</v>
      </c>
      <c r="G137" s="160"/>
      <c r="H137" s="160" t="s">
        <v>596</v>
      </c>
      <c r="I137" s="160" t="s">
        <v>576</v>
      </c>
      <c r="J137" s="160"/>
      <c r="K137" s="201"/>
    </row>
    <row r="138" spans="2:11" ht="15" customHeight="1">
      <c r="B138" s="199"/>
      <c r="C138" s="160" t="s">
        <v>577</v>
      </c>
      <c r="D138" s="160"/>
      <c r="E138" s="160"/>
      <c r="F138" s="179" t="s">
        <v>542</v>
      </c>
      <c r="G138" s="160"/>
      <c r="H138" s="160" t="s">
        <v>577</v>
      </c>
      <c r="I138" s="160" t="s">
        <v>576</v>
      </c>
      <c r="J138" s="160"/>
      <c r="K138" s="201"/>
    </row>
    <row r="139" spans="2:11" ht="15" customHeight="1">
      <c r="B139" s="199"/>
      <c r="C139" s="160" t="s">
        <v>36</v>
      </c>
      <c r="D139" s="160"/>
      <c r="E139" s="160"/>
      <c r="F139" s="179" t="s">
        <v>542</v>
      </c>
      <c r="G139" s="160"/>
      <c r="H139" s="160" t="s">
        <v>597</v>
      </c>
      <c r="I139" s="160" t="s">
        <v>576</v>
      </c>
      <c r="J139" s="160"/>
      <c r="K139" s="201"/>
    </row>
    <row r="140" spans="2:11" ht="15" customHeight="1">
      <c r="B140" s="199"/>
      <c r="C140" s="160" t="s">
        <v>598</v>
      </c>
      <c r="D140" s="160"/>
      <c r="E140" s="160"/>
      <c r="F140" s="179" t="s">
        <v>542</v>
      </c>
      <c r="G140" s="160"/>
      <c r="H140" s="160" t="s">
        <v>599</v>
      </c>
      <c r="I140" s="160" t="s">
        <v>576</v>
      </c>
      <c r="J140" s="160"/>
      <c r="K140" s="201"/>
    </row>
    <row r="141" spans="2:11" ht="15" customHeight="1">
      <c r="B141" s="202"/>
      <c r="C141" s="203"/>
      <c r="D141" s="203"/>
      <c r="E141" s="203"/>
      <c r="F141" s="203"/>
      <c r="G141" s="203"/>
      <c r="H141" s="203"/>
      <c r="I141" s="203"/>
      <c r="J141" s="203"/>
      <c r="K141" s="204"/>
    </row>
    <row r="142" spans="2:11" ht="18.75" customHeight="1">
      <c r="B142" s="156"/>
      <c r="C142" s="156"/>
      <c r="D142" s="156"/>
      <c r="E142" s="156"/>
      <c r="F142" s="191"/>
      <c r="G142" s="156"/>
      <c r="H142" s="156"/>
      <c r="I142" s="156"/>
      <c r="J142" s="156"/>
      <c r="K142" s="156"/>
    </row>
    <row r="143" spans="2:11" ht="18.75" customHeight="1"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</row>
    <row r="144" spans="2:11" ht="7.5" customHeight="1">
      <c r="B144" s="167"/>
      <c r="C144" s="168"/>
      <c r="D144" s="168"/>
      <c r="E144" s="168"/>
      <c r="F144" s="168"/>
      <c r="G144" s="168"/>
      <c r="H144" s="168"/>
      <c r="I144" s="168"/>
      <c r="J144" s="168"/>
      <c r="K144" s="169"/>
    </row>
    <row r="145" spans="2:11" ht="45" customHeight="1">
      <c r="B145" s="170"/>
      <c r="C145" s="260" t="s">
        <v>600</v>
      </c>
      <c r="D145" s="260"/>
      <c r="E145" s="260"/>
      <c r="F145" s="260"/>
      <c r="G145" s="260"/>
      <c r="H145" s="260"/>
      <c r="I145" s="260"/>
      <c r="J145" s="260"/>
      <c r="K145" s="171"/>
    </row>
    <row r="146" spans="2:11" ht="17.25" customHeight="1">
      <c r="B146" s="170"/>
      <c r="C146" s="172" t="s">
        <v>536</v>
      </c>
      <c r="D146" s="172"/>
      <c r="E146" s="172"/>
      <c r="F146" s="172" t="s">
        <v>537</v>
      </c>
      <c r="G146" s="173"/>
      <c r="H146" s="172" t="s">
        <v>103</v>
      </c>
      <c r="I146" s="172" t="s">
        <v>55</v>
      </c>
      <c r="J146" s="172" t="s">
        <v>538</v>
      </c>
      <c r="K146" s="171"/>
    </row>
    <row r="147" spans="2:11" ht="17.25" customHeight="1">
      <c r="B147" s="170"/>
      <c r="C147" s="174" t="s">
        <v>539</v>
      </c>
      <c r="D147" s="174"/>
      <c r="E147" s="174"/>
      <c r="F147" s="175" t="s">
        <v>540</v>
      </c>
      <c r="G147" s="176"/>
      <c r="H147" s="174"/>
      <c r="I147" s="174"/>
      <c r="J147" s="174" t="s">
        <v>541</v>
      </c>
      <c r="K147" s="171"/>
    </row>
    <row r="148" spans="2:11" ht="5.25" customHeight="1">
      <c r="B148" s="180"/>
      <c r="C148" s="177"/>
      <c r="D148" s="177"/>
      <c r="E148" s="177"/>
      <c r="F148" s="177"/>
      <c r="G148" s="178"/>
      <c r="H148" s="177"/>
      <c r="I148" s="177"/>
      <c r="J148" s="177"/>
      <c r="K148" s="201"/>
    </row>
    <row r="149" spans="2:11" ht="15" customHeight="1">
      <c r="B149" s="180"/>
      <c r="C149" s="205" t="s">
        <v>545</v>
      </c>
      <c r="D149" s="160"/>
      <c r="E149" s="160"/>
      <c r="F149" s="206" t="s">
        <v>542</v>
      </c>
      <c r="G149" s="160"/>
      <c r="H149" s="205" t="s">
        <v>581</v>
      </c>
      <c r="I149" s="205" t="s">
        <v>544</v>
      </c>
      <c r="J149" s="205">
        <v>120</v>
      </c>
      <c r="K149" s="201"/>
    </row>
    <row r="150" spans="2:11" ht="15" customHeight="1">
      <c r="B150" s="180"/>
      <c r="C150" s="205" t="s">
        <v>590</v>
      </c>
      <c r="D150" s="160"/>
      <c r="E150" s="160"/>
      <c r="F150" s="206" t="s">
        <v>542</v>
      </c>
      <c r="G150" s="160"/>
      <c r="H150" s="205" t="s">
        <v>601</v>
      </c>
      <c r="I150" s="205" t="s">
        <v>544</v>
      </c>
      <c r="J150" s="205" t="s">
        <v>592</v>
      </c>
      <c r="K150" s="201"/>
    </row>
    <row r="151" spans="2:11" ht="15" customHeight="1">
      <c r="B151" s="180"/>
      <c r="C151" s="205" t="s">
        <v>491</v>
      </c>
      <c r="D151" s="160"/>
      <c r="E151" s="160"/>
      <c r="F151" s="206" t="s">
        <v>542</v>
      </c>
      <c r="G151" s="160"/>
      <c r="H151" s="205" t="s">
        <v>602</v>
      </c>
      <c r="I151" s="205" t="s">
        <v>544</v>
      </c>
      <c r="J151" s="205" t="s">
        <v>592</v>
      </c>
      <c r="K151" s="201"/>
    </row>
    <row r="152" spans="2:11" ht="15" customHeight="1">
      <c r="B152" s="180"/>
      <c r="C152" s="205" t="s">
        <v>547</v>
      </c>
      <c r="D152" s="160"/>
      <c r="E152" s="160"/>
      <c r="F152" s="206" t="s">
        <v>548</v>
      </c>
      <c r="G152" s="160"/>
      <c r="H152" s="205" t="s">
        <v>581</v>
      </c>
      <c r="I152" s="205" t="s">
        <v>544</v>
      </c>
      <c r="J152" s="205">
        <v>50</v>
      </c>
      <c r="K152" s="201"/>
    </row>
    <row r="153" spans="2:11" ht="15" customHeight="1">
      <c r="B153" s="180"/>
      <c r="C153" s="205" t="s">
        <v>550</v>
      </c>
      <c r="D153" s="160"/>
      <c r="E153" s="160"/>
      <c r="F153" s="206" t="s">
        <v>542</v>
      </c>
      <c r="G153" s="160"/>
      <c r="H153" s="205" t="s">
        <v>581</v>
      </c>
      <c r="I153" s="205" t="s">
        <v>552</v>
      </c>
      <c r="J153" s="205"/>
      <c r="K153" s="201"/>
    </row>
    <row r="154" spans="2:11" ht="15" customHeight="1">
      <c r="B154" s="180"/>
      <c r="C154" s="205" t="s">
        <v>561</v>
      </c>
      <c r="D154" s="160"/>
      <c r="E154" s="160"/>
      <c r="F154" s="206" t="s">
        <v>548</v>
      </c>
      <c r="G154" s="160"/>
      <c r="H154" s="205" t="s">
        <v>581</v>
      </c>
      <c r="I154" s="205" t="s">
        <v>544</v>
      </c>
      <c r="J154" s="205">
        <v>50</v>
      </c>
      <c r="K154" s="201"/>
    </row>
    <row r="155" spans="2:11" ht="15" customHeight="1">
      <c r="B155" s="180"/>
      <c r="C155" s="205" t="s">
        <v>569</v>
      </c>
      <c r="D155" s="160"/>
      <c r="E155" s="160"/>
      <c r="F155" s="206" t="s">
        <v>548</v>
      </c>
      <c r="G155" s="160"/>
      <c r="H155" s="205" t="s">
        <v>581</v>
      </c>
      <c r="I155" s="205" t="s">
        <v>544</v>
      </c>
      <c r="J155" s="205">
        <v>50</v>
      </c>
      <c r="K155" s="201"/>
    </row>
    <row r="156" spans="2:11" ht="15" customHeight="1">
      <c r="B156" s="180"/>
      <c r="C156" s="205" t="s">
        <v>567</v>
      </c>
      <c r="D156" s="160"/>
      <c r="E156" s="160"/>
      <c r="F156" s="206" t="s">
        <v>548</v>
      </c>
      <c r="G156" s="160"/>
      <c r="H156" s="205" t="s">
        <v>581</v>
      </c>
      <c r="I156" s="205" t="s">
        <v>544</v>
      </c>
      <c r="J156" s="205">
        <v>50</v>
      </c>
      <c r="K156" s="201"/>
    </row>
    <row r="157" spans="2:11" ht="15" customHeight="1">
      <c r="B157" s="180"/>
      <c r="C157" s="205" t="s">
        <v>83</v>
      </c>
      <c r="D157" s="160"/>
      <c r="E157" s="160"/>
      <c r="F157" s="206" t="s">
        <v>542</v>
      </c>
      <c r="G157" s="160"/>
      <c r="H157" s="205" t="s">
        <v>603</v>
      </c>
      <c r="I157" s="205" t="s">
        <v>544</v>
      </c>
      <c r="J157" s="205" t="s">
        <v>604</v>
      </c>
      <c r="K157" s="201"/>
    </row>
    <row r="158" spans="2:11" ht="15" customHeight="1">
      <c r="B158" s="180"/>
      <c r="C158" s="205" t="s">
        <v>605</v>
      </c>
      <c r="D158" s="160"/>
      <c r="E158" s="160"/>
      <c r="F158" s="206" t="s">
        <v>542</v>
      </c>
      <c r="G158" s="160"/>
      <c r="H158" s="205" t="s">
        <v>606</v>
      </c>
      <c r="I158" s="205" t="s">
        <v>576</v>
      </c>
      <c r="J158" s="205"/>
      <c r="K158" s="201"/>
    </row>
    <row r="159" spans="2:11" ht="15" customHeight="1">
      <c r="B159" s="207"/>
      <c r="C159" s="189"/>
      <c r="D159" s="189"/>
      <c r="E159" s="189"/>
      <c r="F159" s="189"/>
      <c r="G159" s="189"/>
      <c r="H159" s="189"/>
      <c r="I159" s="189"/>
      <c r="J159" s="189"/>
      <c r="K159" s="208"/>
    </row>
    <row r="160" spans="2:11" ht="18.75" customHeight="1">
      <c r="B160" s="156"/>
      <c r="C160" s="160"/>
      <c r="D160" s="160"/>
      <c r="E160" s="160"/>
      <c r="F160" s="179"/>
      <c r="G160" s="160"/>
      <c r="H160" s="160"/>
      <c r="I160" s="160"/>
      <c r="J160" s="160"/>
      <c r="K160" s="156"/>
    </row>
    <row r="161" spans="2:11" ht="18.75" customHeight="1"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</row>
    <row r="162" spans="2:11" ht="7.5" customHeight="1">
      <c r="B162" s="147"/>
      <c r="C162" s="148"/>
      <c r="D162" s="148"/>
      <c r="E162" s="148"/>
      <c r="F162" s="148"/>
      <c r="G162" s="148"/>
      <c r="H162" s="148"/>
      <c r="I162" s="148"/>
      <c r="J162" s="148"/>
      <c r="K162" s="149"/>
    </row>
    <row r="163" spans="2:11" ht="45" customHeight="1">
      <c r="B163" s="150"/>
      <c r="C163" s="257" t="s">
        <v>607</v>
      </c>
      <c r="D163" s="257"/>
      <c r="E163" s="257"/>
      <c r="F163" s="257"/>
      <c r="G163" s="257"/>
      <c r="H163" s="257"/>
      <c r="I163" s="257"/>
      <c r="J163" s="257"/>
      <c r="K163" s="151"/>
    </row>
    <row r="164" spans="2:11" ht="17.25" customHeight="1">
      <c r="B164" s="150"/>
      <c r="C164" s="172" t="s">
        <v>536</v>
      </c>
      <c r="D164" s="172"/>
      <c r="E164" s="172"/>
      <c r="F164" s="172" t="s">
        <v>537</v>
      </c>
      <c r="G164" s="209"/>
      <c r="H164" s="210" t="s">
        <v>103</v>
      </c>
      <c r="I164" s="210" t="s">
        <v>55</v>
      </c>
      <c r="J164" s="172" t="s">
        <v>538</v>
      </c>
      <c r="K164" s="151"/>
    </row>
    <row r="165" spans="2:11" ht="17.25" customHeight="1">
      <c r="B165" s="153"/>
      <c r="C165" s="174" t="s">
        <v>539</v>
      </c>
      <c r="D165" s="174"/>
      <c r="E165" s="174"/>
      <c r="F165" s="175" t="s">
        <v>540</v>
      </c>
      <c r="G165" s="211"/>
      <c r="H165" s="212"/>
      <c r="I165" s="212"/>
      <c r="J165" s="174" t="s">
        <v>541</v>
      </c>
      <c r="K165" s="154"/>
    </row>
    <row r="166" spans="2:11" ht="5.25" customHeight="1">
      <c r="B166" s="180"/>
      <c r="C166" s="177"/>
      <c r="D166" s="177"/>
      <c r="E166" s="177"/>
      <c r="F166" s="177"/>
      <c r="G166" s="178"/>
      <c r="H166" s="177"/>
      <c r="I166" s="177"/>
      <c r="J166" s="177"/>
      <c r="K166" s="201"/>
    </row>
    <row r="167" spans="2:11" ht="15" customHeight="1">
      <c r="B167" s="180"/>
      <c r="C167" s="160" t="s">
        <v>545</v>
      </c>
      <c r="D167" s="160"/>
      <c r="E167" s="160"/>
      <c r="F167" s="179" t="s">
        <v>542</v>
      </c>
      <c r="G167" s="160"/>
      <c r="H167" s="160" t="s">
        <v>581</v>
      </c>
      <c r="I167" s="160" t="s">
        <v>544</v>
      </c>
      <c r="J167" s="160">
        <v>120</v>
      </c>
      <c r="K167" s="201"/>
    </row>
    <row r="168" spans="2:11" ht="15" customHeight="1">
      <c r="B168" s="180"/>
      <c r="C168" s="160" t="s">
        <v>590</v>
      </c>
      <c r="D168" s="160"/>
      <c r="E168" s="160"/>
      <c r="F168" s="179" t="s">
        <v>542</v>
      </c>
      <c r="G168" s="160"/>
      <c r="H168" s="160" t="s">
        <v>591</v>
      </c>
      <c r="I168" s="160" t="s">
        <v>544</v>
      </c>
      <c r="J168" s="160" t="s">
        <v>592</v>
      </c>
      <c r="K168" s="201"/>
    </row>
    <row r="169" spans="2:11" ht="15" customHeight="1">
      <c r="B169" s="180"/>
      <c r="C169" s="160" t="s">
        <v>491</v>
      </c>
      <c r="D169" s="160"/>
      <c r="E169" s="160"/>
      <c r="F169" s="179" t="s">
        <v>542</v>
      </c>
      <c r="G169" s="160"/>
      <c r="H169" s="160" t="s">
        <v>608</v>
      </c>
      <c r="I169" s="160" t="s">
        <v>544</v>
      </c>
      <c r="J169" s="160" t="s">
        <v>592</v>
      </c>
      <c r="K169" s="201"/>
    </row>
    <row r="170" spans="2:11" ht="15" customHeight="1">
      <c r="B170" s="180"/>
      <c r="C170" s="160" t="s">
        <v>547</v>
      </c>
      <c r="D170" s="160"/>
      <c r="E170" s="160"/>
      <c r="F170" s="179" t="s">
        <v>548</v>
      </c>
      <c r="G170" s="160"/>
      <c r="H170" s="160" t="s">
        <v>608</v>
      </c>
      <c r="I170" s="160" t="s">
        <v>544</v>
      </c>
      <c r="J170" s="160">
        <v>50</v>
      </c>
      <c r="K170" s="201"/>
    </row>
    <row r="171" spans="2:11" ht="15" customHeight="1">
      <c r="B171" s="180"/>
      <c r="C171" s="160" t="s">
        <v>550</v>
      </c>
      <c r="D171" s="160"/>
      <c r="E171" s="160"/>
      <c r="F171" s="179" t="s">
        <v>542</v>
      </c>
      <c r="G171" s="160"/>
      <c r="H171" s="160" t="s">
        <v>608</v>
      </c>
      <c r="I171" s="160" t="s">
        <v>552</v>
      </c>
      <c r="J171" s="160"/>
      <c r="K171" s="201"/>
    </row>
    <row r="172" spans="2:11" ht="15" customHeight="1">
      <c r="B172" s="180"/>
      <c r="C172" s="160" t="s">
        <v>561</v>
      </c>
      <c r="D172" s="160"/>
      <c r="E172" s="160"/>
      <c r="F172" s="179" t="s">
        <v>548</v>
      </c>
      <c r="G172" s="160"/>
      <c r="H172" s="160" t="s">
        <v>608</v>
      </c>
      <c r="I172" s="160" t="s">
        <v>544</v>
      </c>
      <c r="J172" s="160">
        <v>50</v>
      </c>
      <c r="K172" s="201"/>
    </row>
    <row r="173" spans="2:11" ht="15" customHeight="1">
      <c r="B173" s="180"/>
      <c r="C173" s="160" t="s">
        <v>569</v>
      </c>
      <c r="D173" s="160"/>
      <c r="E173" s="160"/>
      <c r="F173" s="179" t="s">
        <v>548</v>
      </c>
      <c r="G173" s="160"/>
      <c r="H173" s="160" t="s">
        <v>608</v>
      </c>
      <c r="I173" s="160" t="s">
        <v>544</v>
      </c>
      <c r="J173" s="160">
        <v>50</v>
      </c>
      <c r="K173" s="201"/>
    </row>
    <row r="174" spans="2:11" ht="15" customHeight="1">
      <c r="B174" s="180"/>
      <c r="C174" s="160" t="s">
        <v>567</v>
      </c>
      <c r="D174" s="160"/>
      <c r="E174" s="160"/>
      <c r="F174" s="179" t="s">
        <v>548</v>
      </c>
      <c r="G174" s="160"/>
      <c r="H174" s="160" t="s">
        <v>608</v>
      </c>
      <c r="I174" s="160" t="s">
        <v>544</v>
      </c>
      <c r="J174" s="160">
        <v>50</v>
      </c>
      <c r="K174" s="201"/>
    </row>
    <row r="175" spans="2:11" ht="15" customHeight="1">
      <c r="B175" s="180"/>
      <c r="C175" s="160" t="s">
        <v>102</v>
      </c>
      <c r="D175" s="160"/>
      <c r="E175" s="160"/>
      <c r="F175" s="179" t="s">
        <v>542</v>
      </c>
      <c r="G175" s="160"/>
      <c r="H175" s="160" t="s">
        <v>609</v>
      </c>
      <c r="I175" s="160" t="s">
        <v>610</v>
      </c>
      <c r="J175" s="160"/>
      <c r="K175" s="201"/>
    </row>
    <row r="176" spans="2:11" ht="15" customHeight="1">
      <c r="B176" s="180"/>
      <c r="C176" s="160" t="s">
        <v>55</v>
      </c>
      <c r="D176" s="160"/>
      <c r="E176" s="160"/>
      <c r="F176" s="179" t="s">
        <v>542</v>
      </c>
      <c r="G176" s="160"/>
      <c r="H176" s="160" t="s">
        <v>611</v>
      </c>
      <c r="I176" s="160" t="s">
        <v>612</v>
      </c>
      <c r="J176" s="160">
        <v>1</v>
      </c>
      <c r="K176" s="201"/>
    </row>
    <row r="177" spans="2:11" ht="15" customHeight="1">
      <c r="B177" s="180"/>
      <c r="C177" s="160" t="s">
        <v>51</v>
      </c>
      <c r="D177" s="160"/>
      <c r="E177" s="160"/>
      <c r="F177" s="179" t="s">
        <v>542</v>
      </c>
      <c r="G177" s="160"/>
      <c r="H177" s="160" t="s">
        <v>613</v>
      </c>
      <c r="I177" s="160" t="s">
        <v>544</v>
      </c>
      <c r="J177" s="160">
        <v>20</v>
      </c>
      <c r="K177" s="201"/>
    </row>
    <row r="178" spans="2:11" ht="15" customHeight="1">
      <c r="B178" s="180"/>
      <c r="C178" s="160" t="s">
        <v>103</v>
      </c>
      <c r="D178" s="160"/>
      <c r="E178" s="160"/>
      <c r="F178" s="179" t="s">
        <v>542</v>
      </c>
      <c r="G178" s="160"/>
      <c r="H178" s="160" t="s">
        <v>614</v>
      </c>
      <c r="I178" s="160" t="s">
        <v>544</v>
      </c>
      <c r="J178" s="160">
        <v>255</v>
      </c>
      <c r="K178" s="201"/>
    </row>
    <row r="179" spans="2:11" ht="15" customHeight="1">
      <c r="B179" s="180"/>
      <c r="C179" s="160" t="s">
        <v>104</v>
      </c>
      <c r="D179" s="160"/>
      <c r="E179" s="160"/>
      <c r="F179" s="179" t="s">
        <v>542</v>
      </c>
      <c r="G179" s="160"/>
      <c r="H179" s="160" t="s">
        <v>507</v>
      </c>
      <c r="I179" s="160" t="s">
        <v>544</v>
      </c>
      <c r="J179" s="160">
        <v>10</v>
      </c>
      <c r="K179" s="201"/>
    </row>
    <row r="180" spans="2:11" ht="15" customHeight="1">
      <c r="B180" s="180"/>
      <c r="C180" s="160" t="s">
        <v>105</v>
      </c>
      <c r="D180" s="160"/>
      <c r="E180" s="160"/>
      <c r="F180" s="179" t="s">
        <v>542</v>
      </c>
      <c r="G180" s="160"/>
      <c r="H180" s="160" t="s">
        <v>615</v>
      </c>
      <c r="I180" s="160" t="s">
        <v>576</v>
      </c>
      <c r="J180" s="160"/>
      <c r="K180" s="201"/>
    </row>
    <row r="181" spans="2:11" ht="15" customHeight="1">
      <c r="B181" s="180"/>
      <c r="C181" s="160" t="s">
        <v>616</v>
      </c>
      <c r="D181" s="160"/>
      <c r="E181" s="160"/>
      <c r="F181" s="179" t="s">
        <v>542</v>
      </c>
      <c r="G181" s="160"/>
      <c r="H181" s="160" t="s">
        <v>617</v>
      </c>
      <c r="I181" s="160" t="s">
        <v>576</v>
      </c>
      <c r="J181" s="160"/>
      <c r="K181" s="201"/>
    </row>
    <row r="182" spans="2:11" ht="15" customHeight="1">
      <c r="B182" s="180"/>
      <c r="C182" s="160" t="s">
        <v>605</v>
      </c>
      <c r="D182" s="160"/>
      <c r="E182" s="160"/>
      <c r="F182" s="179" t="s">
        <v>542</v>
      </c>
      <c r="G182" s="160"/>
      <c r="H182" s="160" t="s">
        <v>618</v>
      </c>
      <c r="I182" s="160" t="s">
        <v>576</v>
      </c>
      <c r="J182" s="160"/>
      <c r="K182" s="201"/>
    </row>
    <row r="183" spans="2:11" ht="15" customHeight="1">
      <c r="B183" s="180"/>
      <c r="C183" s="160" t="s">
        <v>108</v>
      </c>
      <c r="D183" s="160"/>
      <c r="E183" s="160"/>
      <c r="F183" s="179" t="s">
        <v>548</v>
      </c>
      <c r="G183" s="160"/>
      <c r="H183" s="160" t="s">
        <v>619</v>
      </c>
      <c r="I183" s="160" t="s">
        <v>544</v>
      </c>
      <c r="J183" s="160">
        <v>50</v>
      </c>
      <c r="K183" s="201"/>
    </row>
    <row r="184" spans="2:11" ht="15" customHeight="1">
      <c r="B184" s="207"/>
      <c r="C184" s="189"/>
      <c r="D184" s="189"/>
      <c r="E184" s="189"/>
      <c r="F184" s="189"/>
      <c r="G184" s="189"/>
      <c r="H184" s="189"/>
      <c r="I184" s="189"/>
      <c r="J184" s="189"/>
      <c r="K184" s="208"/>
    </row>
    <row r="185" spans="2:11" ht="18.75" customHeight="1">
      <c r="B185" s="156"/>
      <c r="C185" s="160"/>
      <c r="D185" s="160"/>
      <c r="E185" s="160"/>
      <c r="F185" s="179"/>
      <c r="G185" s="160"/>
      <c r="H185" s="160"/>
      <c r="I185" s="160"/>
      <c r="J185" s="160"/>
      <c r="K185" s="156"/>
    </row>
    <row r="186" spans="2:11" ht="18.75" customHeight="1"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</row>
    <row r="187" spans="2:11" ht="13.5">
      <c r="B187" s="147"/>
      <c r="C187" s="148"/>
      <c r="D187" s="148"/>
      <c r="E187" s="148"/>
      <c r="F187" s="148"/>
      <c r="G187" s="148"/>
      <c r="H187" s="148"/>
      <c r="I187" s="148"/>
      <c r="J187" s="148"/>
      <c r="K187" s="149"/>
    </row>
    <row r="188" spans="2:11" ht="21">
      <c r="B188" s="150"/>
      <c r="C188" s="257" t="s">
        <v>620</v>
      </c>
      <c r="D188" s="257"/>
      <c r="E188" s="257"/>
      <c r="F188" s="257"/>
      <c r="G188" s="257"/>
      <c r="H188" s="257"/>
      <c r="I188" s="257"/>
      <c r="J188" s="257"/>
      <c r="K188" s="151"/>
    </row>
    <row r="189" spans="2:11" ht="25.5" customHeight="1">
      <c r="B189" s="150"/>
      <c r="C189" s="213" t="s">
        <v>621</v>
      </c>
      <c r="D189" s="213"/>
      <c r="E189" s="213"/>
      <c r="F189" s="213" t="s">
        <v>622</v>
      </c>
      <c r="G189" s="214"/>
      <c r="H189" s="258" t="s">
        <v>623</v>
      </c>
      <c r="I189" s="258"/>
      <c r="J189" s="258"/>
      <c r="K189" s="151"/>
    </row>
    <row r="190" spans="2:11" ht="5.25" customHeight="1">
      <c r="B190" s="180"/>
      <c r="C190" s="177"/>
      <c r="D190" s="177"/>
      <c r="E190" s="177"/>
      <c r="F190" s="177"/>
      <c r="G190" s="160"/>
      <c r="H190" s="177"/>
      <c r="I190" s="177"/>
      <c r="J190" s="177"/>
      <c r="K190" s="201"/>
    </row>
    <row r="191" spans="2:11" ht="15" customHeight="1">
      <c r="B191" s="180"/>
      <c r="C191" s="160" t="s">
        <v>624</v>
      </c>
      <c r="D191" s="160"/>
      <c r="E191" s="160"/>
      <c r="F191" s="179" t="s">
        <v>41</v>
      </c>
      <c r="G191" s="160"/>
      <c r="H191" s="256" t="s">
        <v>625</v>
      </c>
      <c r="I191" s="256"/>
      <c r="J191" s="256"/>
      <c r="K191" s="201"/>
    </row>
    <row r="192" spans="2:11" ht="15" customHeight="1">
      <c r="B192" s="180"/>
      <c r="C192" s="186"/>
      <c r="D192" s="160"/>
      <c r="E192" s="160"/>
      <c r="F192" s="179" t="s">
        <v>42</v>
      </c>
      <c r="G192" s="160"/>
      <c r="H192" s="256" t="s">
        <v>626</v>
      </c>
      <c r="I192" s="256"/>
      <c r="J192" s="256"/>
      <c r="K192" s="201"/>
    </row>
    <row r="193" spans="2:11" ht="15" customHeight="1">
      <c r="B193" s="180"/>
      <c r="C193" s="186"/>
      <c r="D193" s="160"/>
      <c r="E193" s="160"/>
      <c r="F193" s="179" t="s">
        <v>45</v>
      </c>
      <c r="G193" s="160"/>
      <c r="H193" s="256" t="s">
        <v>627</v>
      </c>
      <c r="I193" s="256"/>
      <c r="J193" s="256"/>
      <c r="K193" s="201"/>
    </row>
    <row r="194" spans="2:11" ht="15" customHeight="1">
      <c r="B194" s="180"/>
      <c r="C194" s="160"/>
      <c r="D194" s="160"/>
      <c r="E194" s="160"/>
      <c r="F194" s="179" t="s">
        <v>43</v>
      </c>
      <c r="G194" s="160"/>
      <c r="H194" s="256" t="s">
        <v>628</v>
      </c>
      <c r="I194" s="256"/>
      <c r="J194" s="256"/>
      <c r="K194" s="201"/>
    </row>
    <row r="195" spans="2:11" ht="15" customHeight="1">
      <c r="B195" s="180"/>
      <c r="C195" s="160"/>
      <c r="D195" s="160"/>
      <c r="E195" s="160"/>
      <c r="F195" s="179" t="s">
        <v>44</v>
      </c>
      <c r="G195" s="160"/>
      <c r="H195" s="256" t="s">
        <v>629</v>
      </c>
      <c r="I195" s="256"/>
      <c r="J195" s="256"/>
      <c r="K195" s="201"/>
    </row>
    <row r="196" spans="2:11" ht="15" customHeight="1">
      <c r="B196" s="180"/>
      <c r="C196" s="160"/>
      <c r="D196" s="160"/>
      <c r="E196" s="160"/>
      <c r="F196" s="179"/>
      <c r="G196" s="160"/>
      <c r="H196" s="160"/>
      <c r="I196" s="160"/>
      <c r="J196" s="160"/>
      <c r="K196" s="201"/>
    </row>
    <row r="197" spans="2:11" ht="15" customHeight="1">
      <c r="B197" s="180"/>
      <c r="C197" s="160" t="s">
        <v>588</v>
      </c>
      <c r="D197" s="160"/>
      <c r="E197" s="160"/>
      <c r="F197" s="179" t="s">
        <v>75</v>
      </c>
      <c r="G197" s="160"/>
      <c r="H197" s="256" t="s">
        <v>630</v>
      </c>
      <c r="I197" s="256"/>
      <c r="J197" s="256"/>
      <c r="K197" s="201"/>
    </row>
    <row r="198" spans="2:11" ht="15" customHeight="1">
      <c r="B198" s="180"/>
      <c r="C198" s="186"/>
      <c r="D198" s="160"/>
      <c r="E198" s="160"/>
      <c r="F198" s="179" t="s">
        <v>487</v>
      </c>
      <c r="G198" s="160"/>
      <c r="H198" s="256" t="s">
        <v>488</v>
      </c>
      <c r="I198" s="256"/>
      <c r="J198" s="256"/>
      <c r="K198" s="201"/>
    </row>
    <row r="199" spans="2:11" ht="15" customHeight="1">
      <c r="B199" s="180"/>
      <c r="C199" s="160"/>
      <c r="D199" s="160"/>
      <c r="E199" s="160"/>
      <c r="F199" s="179" t="s">
        <v>485</v>
      </c>
      <c r="G199" s="160"/>
      <c r="H199" s="256" t="s">
        <v>631</v>
      </c>
      <c r="I199" s="256"/>
      <c r="J199" s="256"/>
      <c r="K199" s="201"/>
    </row>
    <row r="200" spans="2:11" ht="15" customHeight="1">
      <c r="B200" s="215"/>
      <c r="C200" s="186"/>
      <c r="D200" s="186"/>
      <c r="E200" s="186"/>
      <c r="F200" s="179" t="s">
        <v>489</v>
      </c>
      <c r="G200" s="165"/>
      <c r="H200" s="255" t="s">
        <v>490</v>
      </c>
      <c r="I200" s="255"/>
      <c r="J200" s="255"/>
      <c r="K200" s="216"/>
    </row>
    <row r="201" spans="2:11" ht="15" customHeight="1">
      <c r="B201" s="215"/>
      <c r="C201" s="186"/>
      <c r="D201" s="186"/>
      <c r="E201" s="186"/>
      <c r="F201" s="179" t="s">
        <v>443</v>
      </c>
      <c r="G201" s="165"/>
      <c r="H201" s="255" t="s">
        <v>632</v>
      </c>
      <c r="I201" s="255"/>
      <c r="J201" s="255"/>
      <c r="K201" s="216"/>
    </row>
    <row r="202" spans="2:11" ht="15" customHeight="1">
      <c r="B202" s="215"/>
      <c r="C202" s="186"/>
      <c r="D202" s="186"/>
      <c r="E202" s="186"/>
      <c r="F202" s="217"/>
      <c r="G202" s="165"/>
      <c r="H202" s="218"/>
      <c r="I202" s="218"/>
      <c r="J202" s="218"/>
      <c r="K202" s="216"/>
    </row>
    <row r="203" spans="2:11" ht="15" customHeight="1">
      <c r="B203" s="215"/>
      <c r="C203" s="160" t="s">
        <v>612</v>
      </c>
      <c r="D203" s="186"/>
      <c r="E203" s="186"/>
      <c r="F203" s="179">
        <v>1</v>
      </c>
      <c r="G203" s="165"/>
      <c r="H203" s="255" t="s">
        <v>633</v>
      </c>
      <c r="I203" s="255"/>
      <c r="J203" s="255"/>
      <c r="K203" s="216"/>
    </row>
    <row r="204" spans="2:11" ht="15" customHeight="1">
      <c r="B204" s="215"/>
      <c r="C204" s="186"/>
      <c r="D204" s="186"/>
      <c r="E204" s="186"/>
      <c r="F204" s="179">
        <v>2</v>
      </c>
      <c r="G204" s="165"/>
      <c r="H204" s="255" t="s">
        <v>634</v>
      </c>
      <c r="I204" s="255"/>
      <c r="J204" s="255"/>
      <c r="K204" s="216"/>
    </row>
    <row r="205" spans="2:11" ht="15" customHeight="1">
      <c r="B205" s="215"/>
      <c r="C205" s="186"/>
      <c r="D205" s="186"/>
      <c r="E205" s="186"/>
      <c r="F205" s="179">
        <v>3</v>
      </c>
      <c r="G205" s="165"/>
      <c r="H205" s="255" t="s">
        <v>635</v>
      </c>
      <c r="I205" s="255"/>
      <c r="J205" s="255"/>
      <c r="K205" s="216"/>
    </row>
    <row r="206" spans="2:11" ht="15" customHeight="1">
      <c r="B206" s="215"/>
      <c r="C206" s="186"/>
      <c r="D206" s="186"/>
      <c r="E206" s="186"/>
      <c r="F206" s="179">
        <v>4</v>
      </c>
      <c r="G206" s="165"/>
      <c r="H206" s="255" t="s">
        <v>636</v>
      </c>
      <c r="I206" s="255"/>
      <c r="J206" s="255"/>
      <c r="K206" s="216"/>
    </row>
    <row r="207" spans="2:11" ht="12.75" customHeight="1">
      <c r="B207" s="219"/>
      <c r="C207" s="220"/>
      <c r="D207" s="220"/>
      <c r="E207" s="220"/>
      <c r="F207" s="220"/>
      <c r="G207" s="220"/>
      <c r="H207" s="220"/>
      <c r="I207" s="220"/>
      <c r="J207" s="220"/>
      <c r="K207" s="22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ŠAŠEK Ladislav</dc:creator>
  <cp:keywords/>
  <dc:description/>
  <cp:lastModifiedBy>Šašek Ladislav</cp:lastModifiedBy>
  <dcterms:created xsi:type="dcterms:W3CDTF">2017-05-29T13:08:37Z</dcterms:created>
  <dcterms:modified xsi:type="dcterms:W3CDTF">2017-05-29T13:08:39Z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